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2.xml" ContentType="application/vnd.openxmlformats-officedocument.themeOverride+xml"/>
  <Override PartName="/xl/drawings/drawing4.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3.xml" ContentType="application/vnd.openxmlformats-officedocument.themeOverride+xml"/>
  <Override PartName="/xl/drawings/drawing5.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DataAnalytics\PreworkHackio\Excel\"/>
    </mc:Choice>
  </mc:AlternateContent>
  <xr:revisionPtr revIDLastSave="0" documentId="13_ncr:1_{2F75CC29-2354-4E15-B794-1AFB00FEEC3B}" xr6:coauthVersionLast="47" xr6:coauthVersionMax="47" xr10:uidLastSave="{00000000-0000-0000-0000-000000000000}"/>
  <bookViews>
    <workbookView xWindow="28680" yWindow="-120" windowWidth="29040" windowHeight="15720" firstSheet="1" activeTab="1" xr2:uid="{00000000-000D-0000-FFFF-FFFF00000000}"/>
  </bookViews>
  <sheets>
    <sheet name="Análisis y desgloses (2)" sheetId="13" state="hidden" r:id="rId1"/>
    <sheet name="Resumen resultados" sheetId="7" r:id="rId2"/>
    <sheet name="Análisis y desgloses" sheetId="6" r:id="rId3"/>
    <sheet name="Sala" sheetId="3" r:id="rId4"/>
    <sheet name="Cocina" sheetId="2" r:id="rId5"/>
    <sheet name="Datos" sheetId="4" state="hidden" r:id="rId6"/>
  </sheets>
  <definedNames>
    <definedName name="_xlnm._FilterDatabase" localSheetId="4" hidden="1">'Cocina'!$A$1:$I$1903</definedName>
    <definedName name="_xlnm._FilterDatabase" localSheetId="3" hidden="1">Sala!$A$1:$AC$768</definedName>
    <definedName name="_xlcn.WorksheetConnection_EjerciciodeExcel.xlsxTabla11" hidden="1">Sala[]</definedName>
    <definedName name="_xlcn.WorksheetConnection_EjerciciodeExcel.xlsxTabla21" hidden="1">Cocina[]</definedName>
    <definedName name="_xlcn.WorksheetConnection_SalaAY1" hidden="1">Sala!$A:$Z</definedName>
  </definedNames>
  <calcPr calcId="191029"/>
  <pivotCaches>
    <pivotCache cacheId="1" r:id="rId7"/>
    <pivotCache cacheId="2" r:id="rId8"/>
    <pivotCache cacheId="3" r:id="rId9"/>
    <pivotCache cacheId="4" r:id="rId10"/>
    <pivotCache cacheId="75" r:id="rId11"/>
    <pivotCache cacheId="56" r:id="rId12"/>
    <pivotCache cacheId="74" r:id="rId13"/>
  </pivotCaches>
  <extLst>
    <ext xmlns:x15="http://schemas.microsoft.com/office/spreadsheetml/2010/11/main" uri="{FCE2AD5D-F65C-4FA6-A056-5C36A1767C68}">
      <x15:dataModel>
        <x15:modelTables>
          <x15:modelTable id="Rango" name="Rango" connection="WorksheetConnection_Sala!$A:$Y"/>
          <x15:modelTable id="Tabla2" name="Tabla2" connection="WorksheetConnection_Ejercicio de Excel.xlsx!Tabla2"/>
          <x15:modelTable id="Tabla1" name="Tabla1" connection="WorksheetConnection_Ejercicio de Excel.xlsx!Tabla1"/>
        </x15:modelTables>
        <x15:modelRelationships>
          <x15:modelRelationship fromTable="Tabla2" fromColumn="Número de Orden" toTable="Tabla1" toColumn="Número de Orde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7" l="1"/>
  <c r="K94" i="6"/>
  <c r="K95" i="6"/>
  <c r="K96" i="6"/>
  <c r="K97" i="6"/>
  <c r="K98" i="6"/>
  <c r="K99" i="6"/>
  <c r="K93" i="6"/>
  <c r="R101" i="6"/>
  <c r="R102" i="6"/>
  <c r="R103" i="6"/>
  <c r="R104" i="6"/>
  <c r="R105" i="6"/>
  <c r="R106" i="6"/>
  <c r="R107" i="6"/>
  <c r="R108" i="6"/>
  <c r="R109" i="6"/>
  <c r="R100" i="6"/>
  <c r="R99" i="6"/>
  <c r="E160" i="6"/>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81" i="6"/>
  <c r="E161" i="6"/>
  <c r="C5" i="7"/>
  <c r="E162" i="6"/>
  <c r="E163" i="6"/>
  <c r="E164" i="6"/>
  <c r="I83" i="6"/>
  <c r="I82" i="6"/>
  <c r="I81" i="6"/>
  <c r="I80" i="6"/>
  <c r="J80" i="6"/>
  <c r="I79" i="6"/>
  <c r="L79" i="6" s="1"/>
  <c r="J82" i="6"/>
  <c r="J83" i="6"/>
  <c r="I84" i="6"/>
  <c r="J84" i="6"/>
  <c r="B5" i="7"/>
  <c r="K3" i="2"/>
  <c r="K4" i="2"/>
  <c r="K5" i="2"/>
  <c r="K6" i="2"/>
  <c r="K7" i="2"/>
  <c r="K8" i="2"/>
  <c r="K9" i="2"/>
  <c r="K10" i="2"/>
  <c r="K11" i="2"/>
  <c r="K12" i="2"/>
  <c r="K13" i="2"/>
  <c r="K14" i="2"/>
  <c r="Z7" i="3" s="1"/>
  <c r="K15" i="2"/>
  <c r="K16" i="2"/>
  <c r="K17" i="2"/>
  <c r="K18" i="2"/>
  <c r="K19" i="2"/>
  <c r="K20" i="2"/>
  <c r="K21" i="2"/>
  <c r="K22" i="2"/>
  <c r="K23" i="2"/>
  <c r="K24" i="2"/>
  <c r="K25" i="2"/>
  <c r="K26" i="2"/>
  <c r="K27" i="2"/>
  <c r="K28" i="2"/>
  <c r="K29" i="2"/>
  <c r="K30" i="2"/>
  <c r="K31" i="2"/>
  <c r="K32" i="2"/>
  <c r="Z14" i="3" s="1"/>
  <c r="K33" i="2"/>
  <c r="K34" i="2"/>
  <c r="K35" i="2"/>
  <c r="K36" i="2"/>
  <c r="K37" i="2"/>
  <c r="K38" i="2"/>
  <c r="K39" i="2"/>
  <c r="K40" i="2"/>
  <c r="Z17" i="3" s="1"/>
  <c r="K41" i="2"/>
  <c r="K42" i="2"/>
  <c r="K43" i="2"/>
  <c r="K44" i="2"/>
  <c r="K45" i="2"/>
  <c r="K46" i="2"/>
  <c r="K47" i="2"/>
  <c r="K48" i="2"/>
  <c r="Z20" i="3" s="1"/>
  <c r="K49" i="2"/>
  <c r="K50" i="2"/>
  <c r="K51" i="2"/>
  <c r="K52" i="2"/>
  <c r="K53" i="2"/>
  <c r="K54" i="2"/>
  <c r="K55" i="2"/>
  <c r="K56" i="2"/>
  <c r="K57" i="2"/>
  <c r="K58" i="2"/>
  <c r="K59" i="2"/>
  <c r="K60" i="2"/>
  <c r="K61" i="2"/>
  <c r="K62" i="2"/>
  <c r="K63" i="2"/>
  <c r="K64" i="2"/>
  <c r="K65" i="2"/>
  <c r="K66" i="2"/>
  <c r="Z26" i="3" s="1"/>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Z37" i="3" s="1"/>
  <c r="K96" i="2"/>
  <c r="Z38" i="3" s="1"/>
  <c r="K97" i="2"/>
  <c r="K98" i="2"/>
  <c r="K99" i="2"/>
  <c r="K100" i="2"/>
  <c r="Z40" i="3" s="1"/>
  <c r="K101" i="2"/>
  <c r="K102" i="2"/>
  <c r="K103" i="2"/>
  <c r="K104" i="2"/>
  <c r="K105" i="2"/>
  <c r="K106" i="2"/>
  <c r="K107" i="2"/>
  <c r="K108" i="2"/>
  <c r="K109" i="2"/>
  <c r="K110" i="2"/>
  <c r="K111" i="2"/>
  <c r="K112" i="2"/>
  <c r="K113" i="2"/>
  <c r="K114" i="2"/>
  <c r="K115" i="2"/>
  <c r="K116" i="2"/>
  <c r="Z46" i="3" s="1"/>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Z74" i="3" s="1"/>
  <c r="K200" i="2"/>
  <c r="K201" i="2"/>
  <c r="K202" i="2"/>
  <c r="K203" i="2"/>
  <c r="K204" i="2"/>
  <c r="K205" i="2"/>
  <c r="K206" i="2"/>
  <c r="K207" i="2"/>
  <c r="K208" i="2"/>
  <c r="K209" i="2"/>
  <c r="K210" i="2"/>
  <c r="K211" i="2"/>
  <c r="K212" i="2"/>
  <c r="Z79" i="3" s="1"/>
  <c r="K213" i="2"/>
  <c r="K214" i="2"/>
  <c r="K215" i="2"/>
  <c r="K216" i="2"/>
  <c r="K217" i="2"/>
  <c r="K218" i="2"/>
  <c r="K219" i="2"/>
  <c r="K220" i="2"/>
  <c r="Z82" i="3" s="1"/>
  <c r="K221" i="2"/>
  <c r="K222" i="2"/>
  <c r="K223" i="2"/>
  <c r="K224" i="2"/>
  <c r="K225" i="2"/>
  <c r="K226" i="2"/>
  <c r="Z85" i="3" s="1"/>
  <c r="K227" i="2"/>
  <c r="K228" i="2"/>
  <c r="K229" i="2"/>
  <c r="K230" i="2"/>
  <c r="K231" i="2"/>
  <c r="Z87" i="3" s="1"/>
  <c r="K232" i="2"/>
  <c r="K233" i="2"/>
  <c r="K234" i="2"/>
  <c r="K235" i="2"/>
  <c r="K236" i="2"/>
  <c r="K237" i="2"/>
  <c r="K238" i="2"/>
  <c r="K239" i="2"/>
  <c r="K240" i="2"/>
  <c r="K241" i="2"/>
  <c r="Z91" i="3" s="1"/>
  <c r="K242" i="2"/>
  <c r="K243" i="2"/>
  <c r="K244" i="2"/>
  <c r="K245" i="2"/>
  <c r="K246" i="2"/>
  <c r="K247" i="2"/>
  <c r="K248" i="2"/>
  <c r="Z94" i="3" s="1"/>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Z107" i="3" s="1"/>
  <c r="K284" i="2"/>
  <c r="K285" i="2"/>
  <c r="K286" i="2"/>
  <c r="K287" i="2"/>
  <c r="K288" i="2"/>
  <c r="K289" i="2"/>
  <c r="K290" i="2"/>
  <c r="K291" i="2"/>
  <c r="K292" i="2"/>
  <c r="K293" i="2"/>
  <c r="K294" i="2"/>
  <c r="K295" i="2"/>
  <c r="K296" i="2"/>
  <c r="K297" i="2"/>
  <c r="K298" i="2"/>
  <c r="K299" i="2"/>
  <c r="K300" i="2"/>
  <c r="K301" i="2"/>
  <c r="Z113" i="3" s="1"/>
  <c r="K302" i="2"/>
  <c r="Z114" i="3" s="1"/>
  <c r="K303" i="2"/>
  <c r="K304" i="2"/>
  <c r="K305" i="2"/>
  <c r="K306" i="2"/>
  <c r="K307" i="2"/>
  <c r="K308" i="2"/>
  <c r="K309" i="2"/>
  <c r="K310" i="2"/>
  <c r="K311" i="2"/>
  <c r="K312" i="2"/>
  <c r="K313" i="2"/>
  <c r="K314" i="2"/>
  <c r="Z118" i="3" s="1"/>
  <c r="K315" i="2"/>
  <c r="K316" i="2"/>
  <c r="K317" i="2"/>
  <c r="K318" i="2"/>
  <c r="K319" i="2"/>
  <c r="K320" i="2"/>
  <c r="K321" i="2"/>
  <c r="K322" i="2"/>
  <c r="K323" i="2"/>
  <c r="K324" i="2"/>
  <c r="Z122" i="3" s="1"/>
  <c r="K325" i="2"/>
  <c r="Z123" i="3" s="1"/>
  <c r="K326" i="2"/>
  <c r="Z124" i="3" s="1"/>
  <c r="K327" i="2"/>
  <c r="K328" i="2"/>
  <c r="K329" i="2"/>
  <c r="K330" i="2"/>
  <c r="K331" i="2"/>
  <c r="K332" i="2"/>
  <c r="K333" i="2"/>
  <c r="K334" i="2"/>
  <c r="K335" i="2"/>
  <c r="K336" i="2"/>
  <c r="K337" i="2"/>
  <c r="K338" i="2"/>
  <c r="Z128" i="3" s="1"/>
  <c r="K339" i="2"/>
  <c r="K340" i="2"/>
  <c r="K341" i="2"/>
  <c r="K342" i="2"/>
  <c r="K343" i="2"/>
  <c r="K344" i="2"/>
  <c r="K345" i="2"/>
  <c r="K346" i="2"/>
  <c r="Z131" i="3" s="1"/>
  <c r="K347" i="2"/>
  <c r="K348" i="2"/>
  <c r="K349" i="2"/>
  <c r="K350" i="2"/>
  <c r="K351" i="2"/>
  <c r="K352" i="2"/>
  <c r="K353" i="2"/>
  <c r="K354" i="2"/>
  <c r="K355" i="2"/>
  <c r="K356" i="2"/>
  <c r="K357" i="2"/>
  <c r="K358" i="2"/>
  <c r="K359" i="2"/>
  <c r="K360" i="2"/>
  <c r="K361" i="2"/>
  <c r="K362" i="2"/>
  <c r="K363" i="2"/>
  <c r="Z137" i="3" s="1"/>
  <c r="K364" i="2"/>
  <c r="Z138" i="3" s="1"/>
  <c r="K365" i="2"/>
  <c r="K366" i="2"/>
  <c r="K367" i="2"/>
  <c r="K368" i="2"/>
  <c r="K369" i="2"/>
  <c r="Z140" i="3" s="1"/>
  <c r="K370" i="2"/>
  <c r="K371" i="2"/>
  <c r="K372" i="2"/>
  <c r="K373" i="2"/>
  <c r="Z142" i="3" s="1"/>
  <c r="K374" i="2"/>
  <c r="K375" i="2"/>
  <c r="K376" i="2"/>
  <c r="K377" i="2"/>
  <c r="Z144" i="3" s="1"/>
  <c r="K378" i="2"/>
  <c r="K379" i="2"/>
  <c r="K380" i="2"/>
  <c r="K381" i="2"/>
  <c r="K382" i="2"/>
  <c r="K383" i="2"/>
  <c r="K384" i="2"/>
  <c r="Z147" i="3" s="1"/>
  <c r="K385" i="2"/>
  <c r="K386" i="2"/>
  <c r="K387" i="2"/>
  <c r="K388" i="2"/>
  <c r="K389" i="2"/>
  <c r="K390" i="2"/>
  <c r="K391" i="2"/>
  <c r="K392" i="2"/>
  <c r="K393" i="2"/>
  <c r="K394" i="2"/>
  <c r="K395" i="2"/>
  <c r="K396" i="2"/>
  <c r="K397" i="2"/>
  <c r="K398" i="2"/>
  <c r="K399" i="2"/>
  <c r="K400" i="2"/>
  <c r="Z153" i="3" s="1"/>
  <c r="K401" i="2"/>
  <c r="K402" i="2"/>
  <c r="K403" i="2"/>
  <c r="K404" i="2"/>
  <c r="K405" i="2"/>
  <c r="K406" i="2"/>
  <c r="K407" i="2"/>
  <c r="K408" i="2"/>
  <c r="K409" i="2"/>
  <c r="Z157" i="3" s="1"/>
  <c r="K410" i="2"/>
  <c r="K411" i="2"/>
  <c r="K412" i="2"/>
  <c r="K413" i="2"/>
  <c r="K414" i="2"/>
  <c r="K415" i="2"/>
  <c r="K416" i="2"/>
  <c r="K417" i="2"/>
  <c r="K418" i="2"/>
  <c r="K419" i="2"/>
  <c r="K420" i="2"/>
  <c r="K421" i="2"/>
  <c r="K422" i="2"/>
  <c r="K423" i="2"/>
  <c r="K424" i="2"/>
  <c r="Z162" i="3" s="1"/>
  <c r="K425" i="2"/>
  <c r="Z163" i="3" s="1"/>
  <c r="K426" i="2"/>
  <c r="K427" i="2"/>
  <c r="K428" i="2"/>
  <c r="K429" i="2"/>
  <c r="K430" i="2"/>
  <c r="K431" i="2"/>
  <c r="K432" i="2"/>
  <c r="K433" i="2"/>
  <c r="K434" i="2"/>
  <c r="K435" i="2"/>
  <c r="K436" i="2"/>
  <c r="Z167" i="3" s="1"/>
  <c r="K437" i="2"/>
  <c r="K438" i="2"/>
  <c r="K439" i="2"/>
  <c r="K440" i="2"/>
  <c r="Z169" i="3" s="1"/>
  <c r="K441" i="2"/>
  <c r="K442" i="2"/>
  <c r="K443" i="2"/>
  <c r="K444" i="2"/>
  <c r="K445" i="2"/>
  <c r="K446" i="2"/>
  <c r="K447" i="2"/>
  <c r="K448" i="2"/>
  <c r="K449" i="2"/>
  <c r="K450" i="2"/>
  <c r="Z173" i="3" s="1"/>
  <c r="K451" i="2"/>
  <c r="K452" i="2"/>
  <c r="K453" i="2"/>
  <c r="K454" i="2"/>
  <c r="K455" i="2"/>
  <c r="K456" i="2"/>
  <c r="Z177" i="3" s="1"/>
  <c r="K457" i="2"/>
  <c r="K458" i="2"/>
  <c r="K459" i="2"/>
  <c r="K460" i="2"/>
  <c r="K461" i="2"/>
  <c r="K462" i="2"/>
  <c r="K463" i="2"/>
  <c r="K464" i="2"/>
  <c r="K465" i="2"/>
  <c r="Z180" i="3" s="1"/>
  <c r="K466" i="2"/>
  <c r="K467" i="2"/>
  <c r="K468" i="2"/>
  <c r="K469" i="2"/>
  <c r="K470" i="2"/>
  <c r="Z182" i="3" s="1"/>
  <c r="K471" i="2"/>
  <c r="Z183" i="3" s="1"/>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Z193" i="3" s="1"/>
  <c r="K500" i="2"/>
  <c r="K501" i="2"/>
  <c r="K502" i="2"/>
  <c r="K503" i="2"/>
  <c r="K504" i="2"/>
  <c r="K505" i="2"/>
  <c r="K506" i="2"/>
  <c r="Z196" i="3" s="1"/>
  <c r="K507" i="2"/>
  <c r="K508" i="2"/>
  <c r="K509" i="2"/>
  <c r="K510" i="2"/>
  <c r="K511" i="2"/>
  <c r="K512" i="2"/>
  <c r="K513" i="2"/>
  <c r="Z199" i="3" s="1"/>
  <c r="K514" i="2"/>
  <c r="K515" i="2"/>
  <c r="K516" i="2"/>
  <c r="K517" i="2"/>
  <c r="K518" i="2"/>
  <c r="K519" i="2"/>
  <c r="K520" i="2"/>
  <c r="Z202" i="3" s="1"/>
  <c r="K521" i="2"/>
  <c r="K522" i="2"/>
  <c r="K523" i="2"/>
  <c r="K524" i="2"/>
  <c r="K525" i="2"/>
  <c r="K526" i="2"/>
  <c r="K527" i="2"/>
  <c r="Z205" i="3" s="1"/>
  <c r="K528" i="2"/>
  <c r="K529" i="2"/>
  <c r="K530" i="2"/>
  <c r="Z207" i="3" s="1"/>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Z218" i="3" s="1"/>
  <c r="K564" i="2"/>
  <c r="K565" i="2"/>
  <c r="K566" i="2"/>
  <c r="K567" i="2"/>
  <c r="K568" i="2"/>
  <c r="K569" i="2"/>
  <c r="Z221" i="3" s="1"/>
  <c r="K570" i="2"/>
  <c r="K571" i="2"/>
  <c r="K572" i="2"/>
  <c r="K573" i="2"/>
  <c r="K574" i="2"/>
  <c r="K575" i="2"/>
  <c r="Z224" i="3" s="1"/>
  <c r="K576" i="2"/>
  <c r="Z225" i="3" s="1"/>
  <c r="K577" i="2"/>
  <c r="K578" i="2"/>
  <c r="K579" i="2"/>
  <c r="K580" i="2"/>
  <c r="K581" i="2"/>
  <c r="K582" i="2"/>
  <c r="K583" i="2"/>
  <c r="K584" i="2"/>
  <c r="K585" i="2"/>
  <c r="K586" i="2"/>
  <c r="K587" i="2"/>
  <c r="Z229" i="3" s="1"/>
  <c r="K588" i="2"/>
  <c r="K589" i="2"/>
  <c r="K590" i="2"/>
  <c r="K591" i="2"/>
  <c r="K592" i="2"/>
  <c r="K593" i="2"/>
  <c r="K594" i="2"/>
  <c r="K595" i="2"/>
  <c r="K596" i="2"/>
  <c r="K597" i="2"/>
  <c r="K598" i="2"/>
  <c r="K599" i="2"/>
  <c r="K600" i="2"/>
  <c r="K601" i="2"/>
  <c r="K602" i="2"/>
  <c r="K603" i="2"/>
  <c r="Z234" i="3" s="1"/>
  <c r="K604" i="2"/>
  <c r="K605" i="2"/>
  <c r="K606" i="2"/>
  <c r="K607" i="2"/>
  <c r="Z236" i="3" s="1"/>
  <c r="K608" i="2"/>
  <c r="K609" i="2"/>
  <c r="K610" i="2"/>
  <c r="K611" i="2"/>
  <c r="K612" i="2"/>
  <c r="K613" i="2"/>
  <c r="K614" i="2"/>
  <c r="Z239" i="3" s="1"/>
  <c r="K615" i="2"/>
  <c r="K616" i="2"/>
  <c r="K617" i="2"/>
  <c r="K618" i="2"/>
  <c r="K619" i="2"/>
  <c r="K620" i="2"/>
  <c r="K621" i="2"/>
  <c r="Z242" i="3" s="1"/>
  <c r="K622" i="2"/>
  <c r="K623" i="2"/>
  <c r="K624" i="2"/>
  <c r="K625" i="2"/>
  <c r="Z244" i="3" s="1"/>
  <c r="K626" i="2"/>
  <c r="K627" i="2"/>
  <c r="K628" i="2"/>
  <c r="K629" i="2"/>
  <c r="K630" i="2"/>
  <c r="K631" i="2"/>
  <c r="K632" i="2"/>
  <c r="K633" i="2"/>
  <c r="K634" i="2"/>
  <c r="K635" i="2"/>
  <c r="K636" i="2"/>
  <c r="Z248" i="3" s="1"/>
  <c r="K637" i="2"/>
  <c r="K638" i="2"/>
  <c r="K639" i="2"/>
  <c r="K640" i="2"/>
  <c r="K641" i="2"/>
  <c r="K642" i="2"/>
  <c r="K643" i="2"/>
  <c r="Z251" i="3" s="1"/>
  <c r="K644" i="2"/>
  <c r="K645" i="2"/>
  <c r="K646" i="2"/>
  <c r="K647" i="2"/>
  <c r="K648" i="2"/>
  <c r="K649" i="2"/>
  <c r="K650" i="2"/>
  <c r="K651" i="2"/>
  <c r="K652" i="2"/>
  <c r="K653" i="2"/>
  <c r="K654" i="2"/>
  <c r="K655" i="2"/>
  <c r="K656" i="2"/>
  <c r="K657" i="2"/>
  <c r="Z256" i="3" s="1"/>
  <c r="K658" i="2"/>
  <c r="Z257" i="3" s="1"/>
  <c r="K659" i="2"/>
  <c r="Z258" i="3" s="1"/>
  <c r="K660" i="2"/>
  <c r="K661" i="2"/>
  <c r="K662" i="2"/>
  <c r="K663" i="2"/>
  <c r="K664" i="2"/>
  <c r="Z260" i="3" s="1"/>
  <c r="K665" i="2"/>
  <c r="Z261" i="3" s="1"/>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Z271" i="3" s="1"/>
  <c r="K693" i="2"/>
  <c r="Z272" i="3" s="1"/>
  <c r="K694" i="2"/>
  <c r="K695" i="2"/>
  <c r="K696" i="2"/>
  <c r="K697" i="2"/>
  <c r="K698" i="2"/>
  <c r="K699" i="2"/>
  <c r="K700" i="2"/>
  <c r="K701" i="2"/>
  <c r="K702" i="2"/>
  <c r="K703" i="2"/>
  <c r="K704" i="2"/>
  <c r="K705" i="2"/>
  <c r="K706" i="2"/>
  <c r="Z278" i="3" s="1"/>
  <c r="K707" i="2"/>
  <c r="K708" i="2"/>
  <c r="K709" i="2"/>
  <c r="K710" i="2"/>
  <c r="K711" i="2"/>
  <c r="K712" i="2"/>
  <c r="K713" i="2"/>
  <c r="K714" i="2"/>
  <c r="K715" i="2"/>
  <c r="Z282" i="3" s="1"/>
  <c r="K716" i="2"/>
  <c r="K717" i="2"/>
  <c r="K718" i="2"/>
  <c r="Z284" i="3" s="1"/>
  <c r="K719" i="2"/>
  <c r="K720" i="2"/>
  <c r="K721" i="2"/>
  <c r="K722" i="2"/>
  <c r="K723" i="2"/>
  <c r="Z286" i="3" s="1"/>
  <c r="K724" i="2"/>
  <c r="Z287" i="3" s="1"/>
  <c r="K725" i="2"/>
  <c r="K726" i="2"/>
  <c r="K727" i="2"/>
  <c r="K728" i="2"/>
  <c r="K729" i="2"/>
  <c r="K730" i="2"/>
  <c r="K731" i="2"/>
  <c r="K732" i="2"/>
  <c r="Z291" i="3" s="1"/>
  <c r="K733" i="2"/>
  <c r="K734" i="2"/>
  <c r="K735" i="2"/>
  <c r="K736" i="2"/>
  <c r="K737" i="2"/>
  <c r="Z293" i="3" s="1"/>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Z303" i="3" s="1"/>
  <c r="K770" i="2"/>
  <c r="K771" i="2"/>
  <c r="K772" i="2"/>
  <c r="K773" i="2"/>
  <c r="K774" i="2"/>
  <c r="K775" i="2"/>
  <c r="K776" i="2"/>
  <c r="K777" i="2"/>
  <c r="K778" i="2"/>
  <c r="K779" i="2"/>
  <c r="K780" i="2"/>
  <c r="Z307" i="3" s="1"/>
  <c r="K781" i="2"/>
  <c r="Z308" i="3" s="1"/>
  <c r="K782" i="2"/>
  <c r="K783" i="2"/>
  <c r="K784" i="2"/>
  <c r="K785" i="2"/>
  <c r="K786" i="2"/>
  <c r="K787" i="2"/>
  <c r="K788" i="2"/>
  <c r="K789" i="2"/>
  <c r="K790" i="2"/>
  <c r="K791" i="2"/>
  <c r="K792" i="2"/>
  <c r="K793" i="2"/>
  <c r="K794" i="2"/>
  <c r="K795" i="2"/>
  <c r="K796" i="2"/>
  <c r="K797" i="2"/>
  <c r="K798" i="2"/>
  <c r="K799" i="2"/>
  <c r="Z315" i="3" s="1"/>
  <c r="K800" i="2"/>
  <c r="K801" i="2"/>
  <c r="K802" i="2"/>
  <c r="K803" i="2"/>
  <c r="K804" i="2"/>
  <c r="K805" i="2"/>
  <c r="K806" i="2"/>
  <c r="K807" i="2"/>
  <c r="K808" i="2"/>
  <c r="K809" i="2"/>
  <c r="K810" i="2"/>
  <c r="K811" i="2"/>
  <c r="Z319" i="3" s="1"/>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Z329" i="3" s="1"/>
  <c r="K842" i="2"/>
  <c r="K843" i="2"/>
  <c r="K844" i="2"/>
  <c r="K845" i="2"/>
  <c r="K846" i="2"/>
  <c r="K847" i="2"/>
  <c r="K848" i="2"/>
  <c r="K849" i="2"/>
  <c r="K850" i="2"/>
  <c r="K851" i="2"/>
  <c r="K852" i="2"/>
  <c r="K853" i="2"/>
  <c r="K854" i="2"/>
  <c r="Z333" i="3" s="1"/>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Z346" i="3" s="1"/>
  <c r="K888" i="2"/>
  <c r="Z347" i="3" s="1"/>
  <c r="K889" i="2"/>
  <c r="Z348" i="3" s="1"/>
  <c r="K890" i="2"/>
  <c r="K891" i="2"/>
  <c r="K892" i="2"/>
  <c r="K893" i="2"/>
  <c r="K894" i="2"/>
  <c r="K895" i="2"/>
  <c r="K896" i="2"/>
  <c r="K897" i="2"/>
  <c r="K898" i="2"/>
  <c r="K899" i="2"/>
  <c r="Z353" i="3" s="1"/>
  <c r="K900" i="2"/>
  <c r="K901" i="2"/>
  <c r="K902" i="2"/>
  <c r="K903" i="2"/>
  <c r="K904" i="2"/>
  <c r="K905" i="2"/>
  <c r="K906" i="2"/>
  <c r="K907" i="2"/>
  <c r="K908" i="2"/>
  <c r="Z356" i="3" s="1"/>
  <c r="K909" i="2"/>
  <c r="Z357" i="3" s="1"/>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Z366" i="3" s="1"/>
  <c r="K939" i="2"/>
  <c r="K940" i="2"/>
  <c r="K941" i="2"/>
  <c r="K942" i="2"/>
  <c r="K943" i="2"/>
  <c r="K944" i="2"/>
  <c r="K945" i="2"/>
  <c r="K946" i="2"/>
  <c r="K947" i="2"/>
  <c r="K948" i="2"/>
  <c r="K949" i="2"/>
  <c r="K950" i="2"/>
  <c r="K951" i="2"/>
  <c r="Z371" i="3" s="1"/>
  <c r="K952" i="2"/>
  <c r="K953" i="2"/>
  <c r="K954" i="2"/>
  <c r="K955" i="2"/>
  <c r="K956" i="2"/>
  <c r="Z373" i="3" s="1"/>
  <c r="K957" i="2"/>
  <c r="K958" i="2"/>
  <c r="K959" i="2"/>
  <c r="K960" i="2"/>
  <c r="K961" i="2"/>
  <c r="Z375" i="3" s="1"/>
  <c r="K962" i="2"/>
  <c r="Z376" i="3" s="1"/>
  <c r="K963" i="2"/>
  <c r="Z377" i="3" s="1"/>
  <c r="K964" i="2"/>
  <c r="K965" i="2"/>
  <c r="K966" i="2"/>
  <c r="K967" i="2"/>
  <c r="K968" i="2"/>
  <c r="Z380" i="3" s="1"/>
  <c r="K969" i="2"/>
  <c r="K970" i="2"/>
  <c r="K971" i="2"/>
  <c r="K972" i="2"/>
  <c r="K973" i="2"/>
  <c r="Z383" i="3" s="1"/>
  <c r="K974" i="2"/>
  <c r="Z384" i="3" s="1"/>
  <c r="K975" i="2"/>
  <c r="K976" i="2"/>
  <c r="K977" i="2"/>
  <c r="K978" i="2"/>
  <c r="Z386" i="3" s="1"/>
  <c r="K979" i="2"/>
  <c r="Z387" i="3" s="1"/>
  <c r="K980" i="2"/>
  <c r="Z388" i="3" s="1"/>
  <c r="K981" i="2"/>
  <c r="K982" i="2"/>
  <c r="K983" i="2"/>
  <c r="K984" i="2"/>
  <c r="K985" i="2"/>
  <c r="Z390" i="3" s="1"/>
  <c r="K986" i="2"/>
  <c r="K987" i="2"/>
  <c r="K988" i="2"/>
  <c r="K989" i="2"/>
  <c r="Z392" i="3" s="1"/>
  <c r="K990" i="2"/>
  <c r="K991" i="2"/>
  <c r="K992" i="2"/>
  <c r="K993" i="2"/>
  <c r="K994" i="2"/>
  <c r="K995" i="2"/>
  <c r="K996" i="2"/>
  <c r="K997" i="2"/>
  <c r="K998" i="2"/>
  <c r="Z396" i="3" s="1"/>
  <c r="K999" i="2"/>
  <c r="K1000" i="2"/>
  <c r="K1001" i="2"/>
  <c r="K1002" i="2"/>
  <c r="K1003" i="2"/>
  <c r="K1004" i="2"/>
  <c r="K1005" i="2"/>
  <c r="K1006" i="2"/>
  <c r="K1007" i="2"/>
  <c r="K1008" i="2"/>
  <c r="K1009" i="2"/>
  <c r="K1010" i="2"/>
  <c r="Z402" i="3" s="1"/>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Z413" i="3" s="1"/>
  <c r="K1042" i="2"/>
  <c r="Z414" i="3" s="1"/>
  <c r="K1043" i="2"/>
  <c r="Z415" i="3" s="1"/>
  <c r="K1044" i="2"/>
  <c r="K1045" i="2"/>
  <c r="K1046" i="2"/>
  <c r="K1047" i="2"/>
  <c r="Z417" i="3" s="1"/>
  <c r="K1048" i="2"/>
  <c r="K1049" i="2"/>
  <c r="K1050" i="2"/>
  <c r="K1051" i="2"/>
  <c r="K1052" i="2"/>
  <c r="K1053" i="2"/>
  <c r="K1054" i="2"/>
  <c r="K1055" i="2"/>
  <c r="K1056" i="2"/>
  <c r="K1057" i="2"/>
  <c r="K1058" i="2"/>
  <c r="K1059" i="2"/>
  <c r="K1060" i="2"/>
  <c r="K1061" i="2"/>
  <c r="K1062" i="2"/>
  <c r="K1063" i="2"/>
  <c r="K1064" i="2"/>
  <c r="K1065" i="2"/>
  <c r="K1066" i="2"/>
  <c r="K1067" i="2"/>
  <c r="K1068" i="2"/>
  <c r="Z426" i="3" s="1"/>
  <c r="K1069" i="2"/>
  <c r="K1070" i="2"/>
  <c r="K1071" i="2"/>
  <c r="K1072" i="2"/>
  <c r="K1073" i="2"/>
  <c r="K1074" i="2"/>
  <c r="K1075" i="2"/>
  <c r="K1076" i="2"/>
  <c r="K1077" i="2"/>
  <c r="K1078" i="2"/>
  <c r="K1079" i="2"/>
  <c r="K1080" i="2"/>
  <c r="K1081" i="2"/>
  <c r="Z430" i="3" s="1"/>
  <c r="K1082" i="2"/>
  <c r="Z431" i="3" s="1"/>
  <c r="K1083" i="2"/>
  <c r="Z432" i="3" s="1"/>
  <c r="K1084" i="2"/>
  <c r="K1085" i="2"/>
  <c r="K1086" i="2"/>
  <c r="K1087" i="2"/>
  <c r="K1088" i="2"/>
  <c r="K1089" i="2"/>
  <c r="K1090" i="2"/>
  <c r="K1091" i="2"/>
  <c r="K1092" i="2"/>
  <c r="K1093" i="2"/>
  <c r="K1094" i="2"/>
  <c r="Z437" i="3" s="1"/>
  <c r="K1095" i="2"/>
  <c r="Z438" i="3" s="1"/>
  <c r="K1096" i="2"/>
  <c r="Z439" i="3" s="1"/>
  <c r="K1097" i="2"/>
  <c r="K1098" i="2"/>
  <c r="K1099" i="2"/>
  <c r="K1100" i="2"/>
  <c r="K1101" i="2"/>
  <c r="K1102" i="2"/>
  <c r="K1103" i="2"/>
  <c r="K1104" i="2"/>
  <c r="K1105" i="2"/>
  <c r="K1106" i="2"/>
  <c r="K1107" i="2"/>
  <c r="K1108" i="2"/>
  <c r="K1109" i="2"/>
  <c r="K1110" i="2"/>
  <c r="K1111" i="2"/>
  <c r="K1112" i="2"/>
  <c r="Z446" i="3" s="1"/>
  <c r="K1113" i="2"/>
  <c r="Z447" i="3" s="1"/>
  <c r="K1114" i="2"/>
  <c r="K1115" i="2"/>
  <c r="K1116" i="2"/>
  <c r="K1117" i="2"/>
  <c r="K1118" i="2"/>
  <c r="K1119" i="2"/>
  <c r="Z450" i="3" s="1"/>
  <c r="K1120" i="2"/>
  <c r="K1121" i="2"/>
  <c r="K1122" i="2"/>
  <c r="K1123" i="2"/>
  <c r="K1124" i="2"/>
  <c r="K1125" i="2"/>
  <c r="K1126" i="2"/>
  <c r="K1127" i="2"/>
  <c r="K1128" i="2"/>
  <c r="K1129" i="2"/>
  <c r="K1130" i="2"/>
  <c r="K1131" i="2"/>
  <c r="K1132" i="2"/>
  <c r="K1133" i="2"/>
  <c r="K1134" i="2"/>
  <c r="Z456" i="3" s="1"/>
  <c r="K1135" i="2"/>
  <c r="K1136" i="2"/>
  <c r="K1137" i="2"/>
  <c r="K1138" i="2"/>
  <c r="K1139" i="2"/>
  <c r="K1140" i="2"/>
  <c r="K1141" i="2"/>
  <c r="K1142" i="2"/>
  <c r="K1143" i="2"/>
  <c r="Z460" i="3" s="1"/>
  <c r="K1144" i="2"/>
  <c r="K1145" i="2"/>
  <c r="K1146" i="2"/>
  <c r="K1147" i="2"/>
  <c r="K1148" i="2"/>
  <c r="K1149" i="2"/>
  <c r="K1150" i="2"/>
  <c r="Z463" i="3" s="1"/>
  <c r="K1151" i="2"/>
  <c r="Z464" i="3" s="1"/>
  <c r="K1152" i="2"/>
  <c r="K1153" i="2"/>
  <c r="K1154" i="2"/>
  <c r="K1155" i="2"/>
  <c r="K1156" i="2"/>
  <c r="K1157" i="2"/>
  <c r="K1158" i="2"/>
  <c r="K1159" i="2"/>
  <c r="K1160" i="2"/>
  <c r="K1161" i="2"/>
  <c r="K1162" i="2"/>
  <c r="K1163" i="2"/>
  <c r="K1164" i="2"/>
  <c r="K1165" i="2"/>
  <c r="K1166" i="2"/>
  <c r="K1167" i="2"/>
  <c r="K1168" i="2"/>
  <c r="K1169" i="2"/>
  <c r="Z472" i="3" s="1"/>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Z482" i="3" s="1"/>
  <c r="K1195" i="2"/>
  <c r="Z483" i="3" s="1"/>
  <c r="K1196" i="2"/>
  <c r="Z484" i="3" s="1"/>
  <c r="K1197" i="2"/>
  <c r="Z485" i="3" s="1"/>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Z494" i="3" s="1"/>
  <c r="K1221" i="2"/>
  <c r="K1222" i="2"/>
  <c r="K1223" i="2"/>
  <c r="K1224" i="2"/>
  <c r="K1225" i="2"/>
  <c r="K1226" i="2"/>
  <c r="K1227" i="2"/>
  <c r="K1228" i="2"/>
  <c r="K1229" i="2"/>
  <c r="K1230" i="2"/>
  <c r="K1231" i="2"/>
  <c r="K1232" i="2"/>
  <c r="K1233" i="2"/>
  <c r="Z499" i="3" s="1"/>
  <c r="K1234" i="2"/>
  <c r="K1235" i="2"/>
  <c r="K1236" i="2"/>
  <c r="K1237" i="2"/>
  <c r="K1238" i="2"/>
  <c r="K1239" i="2"/>
  <c r="K1240" i="2"/>
  <c r="K1241" i="2"/>
  <c r="K1242" i="2"/>
  <c r="K1243" i="2"/>
  <c r="K1244" i="2"/>
  <c r="K1245" i="2"/>
  <c r="K1246" i="2"/>
  <c r="K1247" i="2"/>
  <c r="Z505" i="3" s="1"/>
  <c r="K1248" i="2"/>
  <c r="K1249" i="2"/>
  <c r="K1250" i="2"/>
  <c r="Z507" i="3" s="1"/>
  <c r="K1251" i="2"/>
  <c r="K1252" i="2"/>
  <c r="K1253" i="2"/>
  <c r="Z509" i="3" s="1"/>
  <c r="K1254" i="2"/>
  <c r="K1255" i="2"/>
  <c r="Z511" i="3" s="1"/>
  <c r="K1256" i="2"/>
  <c r="K1257" i="2"/>
  <c r="K1258" i="2"/>
  <c r="K1259" i="2"/>
  <c r="K1260" i="2"/>
  <c r="Z514" i="3" s="1"/>
  <c r="K1261" i="2"/>
  <c r="K1262" i="2"/>
  <c r="K1263" i="2"/>
  <c r="K1264" i="2"/>
  <c r="K1265" i="2"/>
  <c r="Z516" i="3" s="1"/>
  <c r="K1266" i="2"/>
  <c r="K1267" i="2"/>
  <c r="K1268" i="2"/>
  <c r="K1269" i="2"/>
  <c r="K1270" i="2"/>
  <c r="K1271" i="2"/>
  <c r="K1272" i="2"/>
  <c r="K1273" i="2"/>
  <c r="K1274" i="2"/>
  <c r="K1275" i="2"/>
  <c r="K1276" i="2"/>
  <c r="K1277" i="2"/>
  <c r="K1278" i="2"/>
  <c r="K1279" i="2"/>
  <c r="K1280" i="2"/>
  <c r="K1281" i="2"/>
  <c r="K1282" i="2"/>
  <c r="K1283" i="2"/>
  <c r="K1284" i="2"/>
  <c r="Z523" i="3" s="1"/>
  <c r="K1285" i="2"/>
  <c r="Z524" i="3" s="1"/>
  <c r="K1286" i="2"/>
  <c r="K1287" i="2"/>
  <c r="K1288" i="2"/>
  <c r="K1289" i="2"/>
  <c r="K1290" i="2"/>
  <c r="K1291" i="2"/>
  <c r="Z527" i="3" s="1"/>
  <c r="K1292" i="2"/>
  <c r="Z528" i="3" s="1"/>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Z538" i="3" s="1"/>
  <c r="K1324" i="2"/>
  <c r="K1325" i="2"/>
  <c r="K1326" i="2"/>
  <c r="K1327" i="2"/>
  <c r="K1328" i="2"/>
  <c r="K1329" i="2"/>
  <c r="K1330" i="2"/>
  <c r="K1331" i="2"/>
  <c r="K1332" i="2"/>
  <c r="K1333" i="2"/>
  <c r="K1334" i="2"/>
  <c r="K1335" i="2"/>
  <c r="K1336" i="2"/>
  <c r="K1337" i="2"/>
  <c r="K1338" i="2"/>
  <c r="K1339" i="2"/>
  <c r="K1340" i="2"/>
  <c r="K1341" i="2"/>
  <c r="K1342" i="2"/>
  <c r="K1343" i="2"/>
  <c r="K1344" i="2"/>
  <c r="Z545" i="3" s="1"/>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Z556" i="3" s="1"/>
  <c r="K1374" i="2"/>
  <c r="K1375" i="2"/>
  <c r="K1376" i="2"/>
  <c r="K1377" i="2"/>
  <c r="K1378" i="2"/>
  <c r="K1379" i="2"/>
  <c r="K1380" i="2"/>
  <c r="K1381" i="2"/>
  <c r="K1382" i="2"/>
  <c r="Z560" i="3" s="1"/>
  <c r="K1383" i="2"/>
  <c r="K1384" i="2"/>
  <c r="K1385" i="2"/>
  <c r="K1386" i="2"/>
  <c r="K1387" i="2"/>
  <c r="K1388" i="2"/>
  <c r="K1389" i="2"/>
  <c r="K1390" i="2"/>
  <c r="K1391" i="2"/>
  <c r="Z564" i="3" s="1"/>
  <c r="K1392" i="2"/>
  <c r="K1393" i="2"/>
  <c r="K1394" i="2"/>
  <c r="K1395" i="2"/>
  <c r="K1396" i="2"/>
  <c r="K1397" i="2"/>
  <c r="K1398" i="2"/>
  <c r="K1399" i="2"/>
  <c r="Z567" i="3" s="1"/>
  <c r="K1400" i="2"/>
  <c r="K1401" i="2"/>
  <c r="K1402" i="2"/>
  <c r="K1403" i="2"/>
  <c r="K1404" i="2"/>
  <c r="K1405" i="2"/>
  <c r="K1406" i="2"/>
  <c r="K1407" i="2"/>
  <c r="K1408" i="2"/>
  <c r="K1409" i="2"/>
  <c r="K1410" i="2"/>
  <c r="Z572" i="3" s="1"/>
  <c r="K1411" i="2"/>
  <c r="K1412" i="2"/>
  <c r="K1413" i="2"/>
  <c r="K1414" i="2"/>
  <c r="K1415" i="2"/>
  <c r="K1416" i="2"/>
  <c r="K1417" i="2"/>
  <c r="K1418" i="2"/>
  <c r="K1419" i="2"/>
  <c r="Z576" i="3" s="1"/>
  <c r="K1420" i="2"/>
  <c r="K1421" i="2"/>
  <c r="K1422" i="2"/>
  <c r="K1423" i="2"/>
  <c r="K1424" i="2"/>
  <c r="K1425" i="2"/>
  <c r="Z579" i="3" s="1"/>
  <c r="K1426" i="2"/>
  <c r="Z580" i="3" s="1"/>
  <c r="K1427" i="2"/>
  <c r="Z581" i="3" s="1"/>
  <c r="K1428" i="2"/>
  <c r="K1429" i="2"/>
  <c r="K1430" i="2"/>
  <c r="K1431" i="2"/>
  <c r="K1432" i="2"/>
  <c r="K1433" i="2"/>
  <c r="K1434" i="2"/>
  <c r="K1435" i="2"/>
  <c r="K1436" i="2"/>
  <c r="K1437" i="2"/>
  <c r="K1438" i="2"/>
  <c r="K1439" i="2"/>
  <c r="K1440" i="2"/>
  <c r="K1441" i="2"/>
  <c r="K1442" i="2"/>
  <c r="K1443" i="2"/>
  <c r="K1444" i="2"/>
  <c r="Z588" i="3" s="1"/>
  <c r="K1445" i="2"/>
  <c r="K1446" i="2"/>
  <c r="K1447" i="2"/>
  <c r="K1448" i="2"/>
  <c r="K1449" i="2"/>
  <c r="K1450" i="2"/>
  <c r="K1451" i="2"/>
  <c r="K1452" i="2"/>
  <c r="K1453" i="2"/>
  <c r="Z592" i="3" s="1"/>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Z604" i="3" s="1"/>
  <c r="K1490" i="2"/>
  <c r="Z605" i="3" s="1"/>
  <c r="K1491" i="2"/>
  <c r="K1492" i="2"/>
  <c r="K1493" i="2"/>
  <c r="K1494" i="2"/>
  <c r="K1495" i="2"/>
  <c r="K1496" i="2"/>
  <c r="K1497" i="2"/>
  <c r="K1498" i="2"/>
  <c r="K1499" i="2"/>
  <c r="K1500" i="2"/>
  <c r="Z609" i="3" s="1"/>
  <c r="K1501" i="2"/>
  <c r="Z610" i="3" s="1"/>
  <c r="K1502" i="2"/>
  <c r="K1503" i="2"/>
  <c r="K1504" i="2"/>
  <c r="K1505" i="2"/>
  <c r="K1506" i="2"/>
  <c r="K1507" i="2"/>
  <c r="K1508" i="2"/>
  <c r="K1509" i="2"/>
  <c r="K1510" i="2"/>
  <c r="K1511" i="2"/>
  <c r="K1512" i="2"/>
  <c r="K1513" i="2"/>
  <c r="K1514" i="2"/>
  <c r="Z615" i="3" s="1"/>
  <c r="K1515" i="2"/>
  <c r="K1516" i="2"/>
  <c r="K1517" i="2"/>
  <c r="K1518" i="2"/>
  <c r="K1519" i="2"/>
  <c r="K1520" i="2"/>
  <c r="K1521" i="2"/>
  <c r="K1522" i="2"/>
  <c r="K1523" i="2"/>
  <c r="K1524" i="2"/>
  <c r="K1525" i="2"/>
  <c r="K1526" i="2"/>
  <c r="K1527" i="2"/>
  <c r="K1528" i="2"/>
  <c r="K1529" i="2"/>
  <c r="Z621" i="3" s="1"/>
  <c r="K1530" i="2"/>
  <c r="Z622" i="3" s="1"/>
  <c r="K1531" i="2"/>
  <c r="K1532" i="2"/>
  <c r="K1533" i="2"/>
  <c r="K1534" i="2"/>
  <c r="K1535" i="2"/>
  <c r="K1536" i="2"/>
  <c r="K1537" i="2"/>
  <c r="K1538" i="2"/>
  <c r="K1539" i="2"/>
  <c r="K1540" i="2"/>
  <c r="K1541" i="2"/>
  <c r="K1542" i="2"/>
  <c r="K1543" i="2"/>
  <c r="K1544" i="2"/>
  <c r="K1545" i="2"/>
  <c r="K1546" i="2"/>
  <c r="Z628" i="3" s="1"/>
  <c r="K1547" i="2"/>
  <c r="K1548" i="2"/>
  <c r="K1549" i="2"/>
  <c r="K1550" i="2"/>
  <c r="K1551" i="2"/>
  <c r="K1552" i="2"/>
  <c r="K1553" i="2"/>
  <c r="K1554" i="2"/>
  <c r="Z632" i="3" s="1"/>
  <c r="K1555" i="2"/>
  <c r="K1556" i="2"/>
  <c r="K1557" i="2"/>
  <c r="K1558" i="2"/>
  <c r="K1559" i="2"/>
  <c r="K1560" i="2"/>
  <c r="K1561" i="2"/>
  <c r="K1562" i="2"/>
  <c r="K1563" i="2"/>
  <c r="K1564" i="2"/>
  <c r="K1565" i="2"/>
  <c r="Z636" i="3" s="1"/>
  <c r="K1566" i="2"/>
  <c r="K1567" i="2"/>
  <c r="K1568" i="2"/>
  <c r="K1569" i="2"/>
  <c r="K1570" i="2"/>
  <c r="K1571" i="2"/>
  <c r="K1572" i="2"/>
  <c r="Z639" i="3" s="1"/>
  <c r="K1573" i="2"/>
  <c r="K1574" i="2"/>
  <c r="K1575" i="2"/>
  <c r="K1576" i="2"/>
  <c r="K1577" i="2"/>
  <c r="K1578" i="2"/>
  <c r="K1579" i="2"/>
  <c r="K1580" i="2"/>
  <c r="K1581" i="2"/>
  <c r="K1582" i="2"/>
  <c r="K1583" i="2"/>
  <c r="K1584" i="2"/>
  <c r="K1585" i="2"/>
  <c r="Z644" i="3" s="1"/>
  <c r="K1586" i="2"/>
  <c r="Z645" i="3" s="1"/>
  <c r="K1587" i="2"/>
  <c r="K1588" i="2"/>
  <c r="K1589" i="2"/>
  <c r="Z647" i="3" s="1"/>
  <c r="K1590" i="2"/>
  <c r="K1591" i="2"/>
  <c r="K1592" i="2"/>
  <c r="Z649" i="3" s="1"/>
  <c r="K1593" i="2"/>
  <c r="K1594" i="2"/>
  <c r="K1595" i="2"/>
  <c r="K1596" i="2"/>
  <c r="K1597" i="2"/>
  <c r="K1598" i="2"/>
  <c r="K1599" i="2"/>
  <c r="K1600" i="2"/>
  <c r="K1601" i="2"/>
  <c r="K1602" i="2"/>
  <c r="K1603" i="2"/>
  <c r="K1604" i="2"/>
  <c r="K1605" i="2"/>
  <c r="K1606" i="2"/>
  <c r="K1607" i="2"/>
  <c r="K1608" i="2"/>
  <c r="K1609" i="2"/>
  <c r="K1610" i="2"/>
  <c r="K1611" i="2"/>
  <c r="Z656" i="3" s="1"/>
  <c r="K1612" i="2"/>
  <c r="K1613" i="2"/>
  <c r="K1614" i="2"/>
  <c r="K1615" i="2"/>
  <c r="K1616" i="2"/>
  <c r="K1617" i="2"/>
  <c r="K1618" i="2"/>
  <c r="K1619" i="2"/>
  <c r="K1620" i="2"/>
  <c r="K1621" i="2"/>
  <c r="Z660" i="3" s="1"/>
  <c r="K1622" i="2"/>
  <c r="K1623" i="2"/>
  <c r="K1624" i="2"/>
  <c r="K1625" i="2"/>
  <c r="K1626" i="2"/>
  <c r="K1627" i="2"/>
  <c r="K1628" i="2"/>
  <c r="K1629" i="2"/>
  <c r="K1630" i="2"/>
  <c r="K1631" i="2"/>
  <c r="K1632" i="2"/>
  <c r="K1633" i="2"/>
  <c r="K1634" i="2"/>
  <c r="K1635" i="2"/>
  <c r="K1636" i="2"/>
  <c r="K1637" i="2"/>
  <c r="K1638" i="2"/>
  <c r="K1639" i="2"/>
  <c r="K1640" i="2"/>
  <c r="Z667" i="3" s="1"/>
  <c r="K1641" i="2"/>
  <c r="Z668" i="3" s="1"/>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Z683" i="3" s="1"/>
  <c r="K1689" i="2"/>
  <c r="K1690" i="2"/>
  <c r="K1691" i="2"/>
  <c r="K1692" i="2"/>
  <c r="K1693" i="2"/>
  <c r="K1694" i="2"/>
  <c r="K1695" i="2"/>
  <c r="K1696" i="2"/>
  <c r="K1697" i="2"/>
  <c r="Z686" i="3" s="1"/>
  <c r="K1698" i="2"/>
  <c r="K1699" i="2"/>
  <c r="K1700" i="2"/>
  <c r="Z688" i="3" s="1"/>
  <c r="K1701" i="2"/>
  <c r="Z689" i="3" s="1"/>
  <c r="K1702" i="2"/>
  <c r="K1703" i="2"/>
  <c r="K1704" i="2"/>
  <c r="K1705" i="2"/>
  <c r="K1706" i="2"/>
  <c r="K1707" i="2"/>
  <c r="K1708" i="2"/>
  <c r="K1709" i="2"/>
  <c r="Z692" i="3" s="1"/>
  <c r="K1710" i="2"/>
  <c r="K1711" i="2"/>
  <c r="K1712" i="2"/>
  <c r="K1713" i="2"/>
  <c r="K1714" i="2"/>
  <c r="K1715" i="2"/>
  <c r="K1716" i="2"/>
  <c r="K1717" i="2"/>
  <c r="K1718" i="2"/>
  <c r="K1719" i="2"/>
  <c r="K1720" i="2"/>
  <c r="K1721" i="2"/>
  <c r="K1722" i="2"/>
  <c r="Z697" i="3" s="1"/>
  <c r="K1723" i="2"/>
  <c r="K1724" i="2"/>
  <c r="K1725" i="2"/>
  <c r="K1726" i="2"/>
  <c r="K1727" i="2"/>
  <c r="K1728" i="2"/>
  <c r="K1729" i="2"/>
  <c r="K1730" i="2"/>
  <c r="K1731" i="2"/>
  <c r="Z700" i="3" s="1"/>
  <c r="K1732" i="2"/>
  <c r="K1733" i="2"/>
  <c r="K1734" i="2"/>
  <c r="K1735" i="2"/>
  <c r="K1736" i="2"/>
  <c r="K1737" i="2"/>
  <c r="K1738" i="2"/>
  <c r="K1739" i="2"/>
  <c r="K1740" i="2"/>
  <c r="K1741" i="2"/>
  <c r="Z704" i="3" s="1"/>
  <c r="K1742" i="2"/>
  <c r="Z705" i="3" s="1"/>
  <c r="K1743" i="2"/>
  <c r="K1744" i="2"/>
  <c r="K1745" i="2"/>
  <c r="Z707" i="3" s="1"/>
  <c r="K1746" i="2"/>
  <c r="K1747" i="2"/>
  <c r="K1748" i="2"/>
  <c r="K1749" i="2"/>
  <c r="K1750" i="2"/>
  <c r="Z709" i="3" s="1"/>
  <c r="K1751" i="2"/>
  <c r="K1752" i="2"/>
  <c r="K1753" i="2"/>
  <c r="K1754" i="2"/>
  <c r="K1755" i="2"/>
  <c r="K1756" i="2"/>
  <c r="K1757" i="2"/>
  <c r="K1758" i="2"/>
  <c r="K1759" i="2"/>
  <c r="K1760" i="2"/>
  <c r="K1761" i="2"/>
  <c r="Z713" i="3" s="1"/>
  <c r="K1762" i="2"/>
  <c r="K1763" i="2"/>
  <c r="K1764" i="2"/>
  <c r="K1765" i="2"/>
  <c r="K1766" i="2"/>
  <c r="K1767" i="2"/>
  <c r="K1768" i="2"/>
  <c r="K1769" i="2"/>
  <c r="K1770" i="2"/>
  <c r="K1771" i="2"/>
  <c r="K1772" i="2"/>
  <c r="K1773" i="2"/>
  <c r="K1774" i="2"/>
  <c r="K1775" i="2"/>
  <c r="K1776" i="2"/>
  <c r="K1777" i="2"/>
  <c r="K1778" i="2"/>
  <c r="K1779" i="2"/>
  <c r="Z719" i="3" s="1"/>
  <c r="K1780" i="2"/>
  <c r="K1781" i="2"/>
  <c r="K1782" i="2"/>
  <c r="K1783" i="2"/>
  <c r="K1784" i="2"/>
  <c r="K1785" i="2"/>
  <c r="K1786" i="2"/>
  <c r="K1787" i="2"/>
  <c r="K1788" i="2"/>
  <c r="K1789" i="2"/>
  <c r="K1790" i="2"/>
  <c r="K1791" i="2"/>
  <c r="K1792" i="2"/>
  <c r="K1793" i="2"/>
  <c r="K1794" i="2"/>
  <c r="Z725" i="3" s="1"/>
  <c r="K1795" i="2"/>
  <c r="K1796" i="2"/>
  <c r="K1797" i="2"/>
  <c r="K1798" i="2"/>
  <c r="K1799" i="2"/>
  <c r="K1800" i="2"/>
  <c r="Z728" i="3" s="1"/>
  <c r="K1801" i="2"/>
  <c r="K1802" i="2"/>
  <c r="K1803" i="2"/>
  <c r="K1804" i="2"/>
  <c r="K1805" i="2"/>
  <c r="K1806" i="2"/>
  <c r="K1807" i="2"/>
  <c r="K1808" i="2"/>
  <c r="Z732" i="3" s="1"/>
  <c r="K1809" i="2"/>
  <c r="K1810" i="2"/>
  <c r="K1811" i="2"/>
  <c r="K1812" i="2"/>
  <c r="K1813" i="2"/>
  <c r="K1814" i="2"/>
  <c r="K1815" i="2"/>
  <c r="K1816" i="2"/>
  <c r="K1817" i="2"/>
  <c r="K1818" i="2"/>
  <c r="K1819" i="2"/>
  <c r="K1820" i="2"/>
  <c r="K1821" i="2"/>
  <c r="K1822" i="2"/>
  <c r="K1823" i="2"/>
  <c r="K1824" i="2"/>
  <c r="K1825" i="2"/>
  <c r="K1826" i="2"/>
  <c r="K1827" i="2"/>
  <c r="K1828" i="2"/>
  <c r="Z740" i="3" s="1"/>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Z748" i="3" s="1"/>
  <c r="K1853" i="2"/>
  <c r="K1854" i="2"/>
  <c r="K1855" i="2"/>
  <c r="Z750" i="3" s="1"/>
  <c r="K1856" i="2"/>
  <c r="K1857" i="2"/>
  <c r="K1858" i="2"/>
  <c r="K1859" i="2"/>
  <c r="K1860" i="2"/>
  <c r="K1861" i="2"/>
  <c r="Z753" i="3" s="1"/>
  <c r="K1862" i="2"/>
  <c r="K1863" i="2"/>
  <c r="K1864" i="2"/>
  <c r="K1865" i="2"/>
  <c r="K1866" i="2"/>
  <c r="K1867" i="2"/>
  <c r="K1868" i="2"/>
  <c r="K1869" i="2"/>
  <c r="K1870" i="2"/>
  <c r="K1871" i="2"/>
  <c r="K1872" i="2"/>
  <c r="K1873" i="2"/>
  <c r="K1874" i="2"/>
  <c r="K1875" i="2"/>
  <c r="Z758" i="3" s="1"/>
  <c r="K1876" i="2"/>
  <c r="K1877" i="2"/>
  <c r="K1878" i="2"/>
  <c r="K1879" i="2"/>
  <c r="K1880" i="2"/>
  <c r="K1881" i="2"/>
  <c r="K1882" i="2"/>
  <c r="Z761" i="3" s="1"/>
  <c r="K1883" i="2"/>
  <c r="K1884" i="2"/>
  <c r="K1885" i="2"/>
  <c r="K1886" i="2"/>
  <c r="K1887" i="2"/>
  <c r="K1888" i="2"/>
  <c r="K1889" i="2"/>
  <c r="K1890" i="2"/>
  <c r="K1891" i="2"/>
  <c r="K1892" i="2"/>
  <c r="K1893" i="2"/>
  <c r="K1894" i="2"/>
  <c r="K1895" i="2"/>
  <c r="K1896" i="2"/>
  <c r="K1897" i="2"/>
  <c r="K1898" i="2"/>
  <c r="K1899" i="2"/>
  <c r="K1900" i="2"/>
  <c r="K1901" i="2"/>
  <c r="K1902" i="2"/>
  <c r="K1903" i="2"/>
  <c r="K2" i="2"/>
  <c r="N2" i="2" s="1"/>
  <c r="X3" i="3"/>
  <c r="Y3" i="3" s="1" a="1"/>
  <c r="Y3" i="3" s="1"/>
  <c r="X4" i="3"/>
  <c r="Y4" i="3" s="1" a="1"/>
  <c r="Y4" i="3" s="1"/>
  <c r="X5" i="3"/>
  <c r="Y5" i="3" s="1" a="1"/>
  <c r="Y5" i="3" s="1"/>
  <c r="X6" i="3"/>
  <c r="Y6" i="3" s="1" a="1"/>
  <c r="Y6" i="3" s="1"/>
  <c r="X7" i="3"/>
  <c r="Y7" i="3" s="1" a="1"/>
  <c r="Y7" i="3" s="1"/>
  <c r="X8" i="3"/>
  <c r="Y8" i="3" s="1" a="1"/>
  <c r="Y8" i="3" s="1"/>
  <c r="X9" i="3"/>
  <c r="Y9" i="3" s="1" a="1"/>
  <c r="Y9" i="3" s="1"/>
  <c r="X10" i="3"/>
  <c r="Y10" i="3" s="1" a="1"/>
  <c r="Y10" i="3" s="1"/>
  <c r="X11" i="3"/>
  <c r="Y11" i="3" s="1" a="1"/>
  <c r="Y11" i="3" s="1"/>
  <c r="X12" i="3"/>
  <c r="Y12" i="3" s="1" a="1"/>
  <c r="Y12" i="3" s="1"/>
  <c r="X13" i="3"/>
  <c r="Y13" i="3" s="1" a="1"/>
  <c r="Y13" i="3" s="1"/>
  <c r="X14" i="3"/>
  <c r="Y14" i="3" s="1" a="1"/>
  <c r="Y14" i="3" s="1"/>
  <c r="X15" i="3"/>
  <c r="Y15" i="3" s="1" a="1"/>
  <c r="Y15" i="3" s="1"/>
  <c r="X16" i="3"/>
  <c r="Y16" i="3" s="1" a="1"/>
  <c r="Y16" i="3" s="1"/>
  <c r="X17" i="3"/>
  <c r="Y17" i="3" s="1" a="1"/>
  <c r="Y17" i="3" s="1"/>
  <c r="X18" i="3"/>
  <c r="Y18" i="3" s="1" a="1"/>
  <c r="Y18" i="3" s="1"/>
  <c r="X19" i="3"/>
  <c r="Y19" i="3" s="1" a="1"/>
  <c r="Y19" i="3" s="1"/>
  <c r="X20" i="3"/>
  <c r="Y20" i="3" s="1" a="1"/>
  <c r="Y20" i="3" s="1"/>
  <c r="X21" i="3"/>
  <c r="Y21" i="3" s="1" a="1"/>
  <c r="Y21" i="3" s="1"/>
  <c r="X22" i="3"/>
  <c r="Y22" i="3" s="1" a="1"/>
  <c r="Y22" i="3" s="1"/>
  <c r="X23" i="3"/>
  <c r="Y23" i="3" s="1" a="1"/>
  <c r="Y23" i="3" s="1"/>
  <c r="X24" i="3"/>
  <c r="Y24" i="3" s="1" a="1"/>
  <c r="Y24" i="3" s="1"/>
  <c r="X25" i="3"/>
  <c r="Y25" i="3" s="1" a="1"/>
  <c r="Y25" i="3" s="1"/>
  <c r="X26" i="3"/>
  <c r="Y26" i="3" s="1" a="1"/>
  <c r="Y26" i="3" s="1"/>
  <c r="X27" i="3"/>
  <c r="Y27" i="3" s="1" a="1"/>
  <c r="Y27" i="3" s="1"/>
  <c r="X28" i="3"/>
  <c r="Y28" i="3" s="1" a="1"/>
  <c r="Y28" i="3" s="1"/>
  <c r="X29" i="3"/>
  <c r="Y29" i="3" s="1" a="1"/>
  <c r="Y29" i="3" s="1"/>
  <c r="X30" i="3"/>
  <c r="Y30" i="3" s="1" a="1"/>
  <c r="Y30" i="3" s="1"/>
  <c r="X31" i="3"/>
  <c r="Y31" i="3" s="1" a="1"/>
  <c r="Y31" i="3" s="1"/>
  <c r="X32" i="3"/>
  <c r="Y32" i="3" s="1" a="1"/>
  <c r="Y32" i="3" s="1"/>
  <c r="X33" i="3"/>
  <c r="Y33" i="3" s="1" a="1"/>
  <c r="Y33" i="3" s="1"/>
  <c r="X34" i="3"/>
  <c r="Y34" i="3" s="1" a="1"/>
  <c r="Y34" i="3" s="1"/>
  <c r="X35" i="3"/>
  <c r="Y35" i="3" s="1" a="1"/>
  <c r="Y35" i="3" s="1"/>
  <c r="X36" i="3"/>
  <c r="Y36" i="3" s="1" a="1"/>
  <c r="Y36" i="3" s="1"/>
  <c r="X37" i="3"/>
  <c r="Y37" i="3" s="1" a="1"/>
  <c r="Y37" i="3" s="1"/>
  <c r="X38" i="3"/>
  <c r="Y38" i="3" s="1" a="1"/>
  <c r="Y38" i="3" s="1"/>
  <c r="X39" i="3"/>
  <c r="Y39" i="3" s="1" a="1"/>
  <c r="Y39" i="3" s="1"/>
  <c r="X40" i="3"/>
  <c r="Y40" i="3" s="1" a="1"/>
  <c r="Y40" i="3" s="1"/>
  <c r="X41" i="3"/>
  <c r="Y41" i="3" s="1" a="1"/>
  <c r="Y41" i="3" s="1"/>
  <c r="X42" i="3"/>
  <c r="Y42" i="3" s="1" a="1"/>
  <c r="Y42" i="3" s="1"/>
  <c r="X43" i="3"/>
  <c r="Y43" i="3" s="1" a="1"/>
  <c r="Y43" i="3" s="1"/>
  <c r="X44" i="3"/>
  <c r="Y44" i="3" s="1" a="1"/>
  <c r="Y44" i="3" s="1"/>
  <c r="X45" i="3"/>
  <c r="Y45" i="3" s="1" a="1"/>
  <c r="Y45" i="3" s="1"/>
  <c r="X46" i="3"/>
  <c r="Y46" i="3" s="1" a="1"/>
  <c r="Y46" i="3" s="1"/>
  <c r="X47" i="3"/>
  <c r="Y47" i="3" s="1" a="1"/>
  <c r="Y47" i="3" s="1"/>
  <c r="X48" i="3"/>
  <c r="Y48" i="3" s="1" a="1"/>
  <c r="Y48" i="3" s="1"/>
  <c r="X49" i="3"/>
  <c r="Y49" i="3" s="1" a="1"/>
  <c r="Y49" i="3" s="1"/>
  <c r="X50" i="3"/>
  <c r="Y50" i="3" s="1" a="1"/>
  <c r="Y50" i="3" s="1"/>
  <c r="X51" i="3"/>
  <c r="Y51" i="3" s="1" a="1"/>
  <c r="Y51" i="3" s="1"/>
  <c r="X52" i="3"/>
  <c r="Y52" i="3" s="1" a="1"/>
  <c r="Y52" i="3" s="1"/>
  <c r="X53" i="3"/>
  <c r="Y53" i="3" s="1" a="1"/>
  <c r="Y53" i="3" s="1"/>
  <c r="X54" i="3"/>
  <c r="Y54" i="3" s="1" a="1"/>
  <c r="Y54" i="3" s="1"/>
  <c r="X55" i="3"/>
  <c r="Y55" i="3" s="1" a="1"/>
  <c r="Y55" i="3" s="1"/>
  <c r="X56" i="3"/>
  <c r="Y56" i="3" s="1" a="1"/>
  <c r="Y56" i="3" s="1"/>
  <c r="X57" i="3"/>
  <c r="Y57" i="3" s="1" a="1"/>
  <c r="Y57" i="3" s="1"/>
  <c r="X58" i="3"/>
  <c r="Y58" i="3" s="1" a="1"/>
  <c r="Y58" i="3" s="1"/>
  <c r="X59" i="3"/>
  <c r="Y59" i="3" s="1" a="1"/>
  <c r="Y59" i="3" s="1"/>
  <c r="X60" i="3"/>
  <c r="Y60" i="3" s="1" a="1"/>
  <c r="Y60" i="3" s="1"/>
  <c r="X61" i="3"/>
  <c r="Y61" i="3" s="1" a="1"/>
  <c r="Y61" i="3" s="1"/>
  <c r="X62" i="3"/>
  <c r="Y62" i="3" s="1" a="1"/>
  <c r="Y62" i="3" s="1"/>
  <c r="X63" i="3"/>
  <c r="Y63" i="3" s="1" a="1"/>
  <c r="Y63" i="3" s="1"/>
  <c r="X64" i="3"/>
  <c r="Y64" i="3" s="1" a="1"/>
  <c r="Y64" i="3" s="1"/>
  <c r="X65" i="3"/>
  <c r="Y65" i="3" s="1" a="1"/>
  <c r="Y65" i="3" s="1"/>
  <c r="X66" i="3"/>
  <c r="Y66" i="3" s="1" a="1"/>
  <c r="Y66" i="3" s="1"/>
  <c r="X67" i="3"/>
  <c r="Y67" i="3" s="1" a="1"/>
  <c r="Y67" i="3" s="1"/>
  <c r="X68" i="3"/>
  <c r="Y68" i="3" s="1" a="1"/>
  <c r="Y68" i="3" s="1"/>
  <c r="X69" i="3"/>
  <c r="Y69" i="3" s="1" a="1"/>
  <c r="Y69" i="3" s="1"/>
  <c r="X70" i="3"/>
  <c r="Y70" i="3" s="1" a="1"/>
  <c r="Y70" i="3" s="1"/>
  <c r="X71" i="3"/>
  <c r="Y71" i="3" s="1" a="1"/>
  <c r="Y71" i="3" s="1"/>
  <c r="X72" i="3"/>
  <c r="Y72" i="3" s="1" a="1"/>
  <c r="Y72" i="3" s="1"/>
  <c r="X73" i="3"/>
  <c r="Y73" i="3" s="1" a="1"/>
  <c r="Y73" i="3" s="1"/>
  <c r="X74" i="3"/>
  <c r="Y74" i="3" s="1" a="1"/>
  <c r="Y74" i="3" s="1"/>
  <c r="X75" i="3"/>
  <c r="Y75" i="3" s="1" a="1"/>
  <c r="Y75" i="3" s="1"/>
  <c r="X76" i="3"/>
  <c r="Y76" i="3" s="1" a="1"/>
  <c r="Y76" i="3" s="1"/>
  <c r="X77" i="3"/>
  <c r="Y77" i="3" s="1" a="1"/>
  <c r="Y77" i="3" s="1"/>
  <c r="X78" i="3"/>
  <c r="Y78" i="3" s="1" a="1"/>
  <c r="Y78" i="3" s="1"/>
  <c r="X79" i="3"/>
  <c r="Y79" i="3" s="1" a="1"/>
  <c r="Y79" i="3" s="1"/>
  <c r="X80" i="3"/>
  <c r="Y80" i="3" s="1" a="1"/>
  <c r="Y80" i="3" s="1"/>
  <c r="X81" i="3"/>
  <c r="Y81" i="3" s="1" a="1"/>
  <c r="Y81" i="3" s="1"/>
  <c r="X82" i="3"/>
  <c r="Y82" i="3" s="1" a="1"/>
  <c r="Y82" i="3" s="1"/>
  <c r="X83" i="3"/>
  <c r="Y83" i="3" s="1" a="1"/>
  <c r="Y83" i="3" s="1"/>
  <c r="X84" i="3"/>
  <c r="Y84" i="3" s="1" a="1"/>
  <c r="Y84" i="3" s="1"/>
  <c r="X85" i="3"/>
  <c r="Y85" i="3" s="1" a="1"/>
  <c r="Y85" i="3" s="1"/>
  <c r="X86" i="3"/>
  <c r="Y86" i="3" s="1" a="1"/>
  <c r="Y86" i="3" s="1"/>
  <c r="X87" i="3"/>
  <c r="Y87" i="3" s="1" a="1"/>
  <c r="Y87" i="3" s="1"/>
  <c r="X88" i="3"/>
  <c r="Y88" i="3" s="1" a="1"/>
  <c r="Y88" i="3" s="1"/>
  <c r="X89" i="3"/>
  <c r="Y89" i="3" s="1" a="1"/>
  <c r="Y89" i="3" s="1"/>
  <c r="X90" i="3"/>
  <c r="Y90" i="3" s="1" a="1"/>
  <c r="Y90" i="3" s="1"/>
  <c r="X91" i="3"/>
  <c r="Y91" i="3" s="1" a="1"/>
  <c r="Y91" i="3" s="1"/>
  <c r="X92" i="3"/>
  <c r="Y92" i="3" s="1" a="1"/>
  <c r="Y92" i="3" s="1"/>
  <c r="X93" i="3"/>
  <c r="Y93" i="3" s="1" a="1"/>
  <c r="Y93" i="3" s="1"/>
  <c r="X94" i="3"/>
  <c r="Y94" i="3" s="1" a="1"/>
  <c r="Y94" i="3" s="1"/>
  <c r="X95" i="3"/>
  <c r="Y95" i="3" s="1" a="1"/>
  <c r="Y95" i="3" s="1"/>
  <c r="X96" i="3"/>
  <c r="Y96" i="3" s="1" a="1"/>
  <c r="Y96" i="3" s="1"/>
  <c r="X97" i="3"/>
  <c r="Y97" i="3" s="1" a="1"/>
  <c r="Y97" i="3" s="1"/>
  <c r="X98" i="3"/>
  <c r="Y98" i="3" s="1" a="1"/>
  <c r="Y98" i="3" s="1"/>
  <c r="X99" i="3"/>
  <c r="Y99" i="3" s="1" a="1"/>
  <c r="Y99" i="3" s="1"/>
  <c r="X100" i="3"/>
  <c r="Y100" i="3" s="1" a="1"/>
  <c r="Y100" i="3" s="1"/>
  <c r="X101" i="3"/>
  <c r="Y101" i="3" s="1" a="1"/>
  <c r="Y101" i="3" s="1"/>
  <c r="X102" i="3"/>
  <c r="Y102" i="3" s="1" a="1"/>
  <c r="Y102" i="3" s="1"/>
  <c r="X103" i="3"/>
  <c r="Y103" i="3" s="1" a="1"/>
  <c r="Y103" i="3" s="1"/>
  <c r="X104" i="3"/>
  <c r="Y104" i="3" s="1" a="1"/>
  <c r="Y104" i="3" s="1"/>
  <c r="X105" i="3"/>
  <c r="Y105" i="3" s="1" a="1"/>
  <c r="Y105" i="3" s="1"/>
  <c r="X106" i="3"/>
  <c r="Y106" i="3" s="1" a="1"/>
  <c r="Y106" i="3" s="1"/>
  <c r="X107" i="3"/>
  <c r="Y107" i="3" s="1" a="1"/>
  <c r="Y107" i="3" s="1"/>
  <c r="X108" i="3"/>
  <c r="Y108" i="3" s="1" a="1"/>
  <c r="Y108" i="3" s="1"/>
  <c r="X109" i="3"/>
  <c r="Y109" i="3" s="1" a="1"/>
  <c r="Y109" i="3" s="1"/>
  <c r="X110" i="3"/>
  <c r="Y110" i="3" s="1" a="1"/>
  <c r="Y110" i="3" s="1"/>
  <c r="X111" i="3"/>
  <c r="Y111" i="3" s="1" a="1"/>
  <c r="Y111" i="3" s="1"/>
  <c r="X112" i="3"/>
  <c r="Y112" i="3" s="1" a="1"/>
  <c r="Y112" i="3" s="1"/>
  <c r="X113" i="3"/>
  <c r="Y113" i="3" s="1" a="1"/>
  <c r="Y113" i="3" s="1"/>
  <c r="X114" i="3"/>
  <c r="Y114" i="3" s="1" a="1"/>
  <c r="Y114" i="3" s="1"/>
  <c r="X115" i="3"/>
  <c r="Y115" i="3" s="1" a="1"/>
  <c r="Y115" i="3" s="1"/>
  <c r="X116" i="3"/>
  <c r="Y116" i="3" s="1" a="1"/>
  <c r="Y116" i="3" s="1"/>
  <c r="X117" i="3"/>
  <c r="Y117" i="3" s="1" a="1"/>
  <c r="Y117" i="3" s="1"/>
  <c r="X118" i="3"/>
  <c r="Y118" i="3" s="1" a="1"/>
  <c r="Y118" i="3" s="1"/>
  <c r="X119" i="3"/>
  <c r="Y119" i="3" s="1" a="1"/>
  <c r="Y119" i="3" s="1"/>
  <c r="X120" i="3"/>
  <c r="Y120" i="3" s="1" a="1"/>
  <c r="Y120" i="3" s="1"/>
  <c r="X121" i="3"/>
  <c r="Y121" i="3" s="1" a="1"/>
  <c r="Y121" i="3" s="1"/>
  <c r="X122" i="3"/>
  <c r="Y122" i="3" s="1" a="1"/>
  <c r="Y122" i="3" s="1"/>
  <c r="X123" i="3"/>
  <c r="Y123" i="3" s="1" a="1"/>
  <c r="Y123" i="3" s="1"/>
  <c r="X124" i="3"/>
  <c r="Y124" i="3" s="1" a="1"/>
  <c r="Y124" i="3" s="1"/>
  <c r="X125" i="3"/>
  <c r="Y125" i="3" s="1" a="1"/>
  <c r="Y125" i="3" s="1"/>
  <c r="X126" i="3"/>
  <c r="Y126" i="3" s="1" a="1"/>
  <c r="Y126" i="3" s="1"/>
  <c r="X127" i="3"/>
  <c r="Y127" i="3" s="1" a="1"/>
  <c r="Y127" i="3" s="1"/>
  <c r="X128" i="3"/>
  <c r="Y128" i="3" s="1" a="1"/>
  <c r="Y128" i="3" s="1"/>
  <c r="X129" i="3"/>
  <c r="Y129" i="3" s="1" a="1"/>
  <c r="Y129" i="3" s="1"/>
  <c r="X130" i="3"/>
  <c r="Y130" i="3" s="1" a="1"/>
  <c r="Y130" i="3" s="1"/>
  <c r="X131" i="3"/>
  <c r="Y131" i="3" s="1" a="1"/>
  <c r="Y131" i="3" s="1"/>
  <c r="X132" i="3"/>
  <c r="Y132" i="3" s="1" a="1"/>
  <c r="Y132" i="3" s="1"/>
  <c r="X133" i="3"/>
  <c r="Y133" i="3" s="1" a="1"/>
  <c r="Y133" i="3" s="1"/>
  <c r="X134" i="3"/>
  <c r="Y134" i="3" s="1" a="1"/>
  <c r="Y134" i="3" s="1"/>
  <c r="X135" i="3"/>
  <c r="Y135" i="3" s="1" a="1"/>
  <c r="Y135" i="3" s="1"/>
  <c r="X136" i="3"/>
  <c r="Y136" i="3" s="1" a="1"/>
  <c r="Y136" i="3" s="1"/>
  <c r="X137" i="3"/>
  <c r="Y137" i="3" s="1" a="1"/>
  <c r="Y137" i="3" s="1"/>
  <c r="X138" i="3"/>
  <c r="Y138" i="3" s="1" a="1"/>
  <c r="Y138" i="3" s="1"/>
  <c r="X139" i="3"/>
  <c r="Y139" i="3" s="1" a="1"/>
  <c r="Y139" i="3" s="1"/>
  <c r="X140" i="3"/>
  <c r="Y140" i="3" s="1" a="1"/>
  <c r="Y140" i="3" s="1"/>
  <c r="X141" i="3"/>
  <c r="Y141" i="3" s="1" a="1"/>
  <c r="Y141" i="3" s="1"/>
  <c r="X142" i="3"/>
  <c r="Y142" i="3" s="1" a="1"/>
  <c r="Y142" i="3" s="1"/>
  <c r="X143" i="3"/>
  <c r="Y143" i="3" s="1" a="1"/>
  <c r="Y143" i="3" s="1"/>
  <c r="X144" i="3"/>
  <c r="Y144" i="3" s="1" a="1"/>
  <c r="Y144" i="3" s="1"/>
  <c r="X145" i="3"/>
  <c r="Y145" i="3" s="1" a="1"/>
  <c r="Y145" i="3" s="1"/>
  <c r="X146" i="3"/>
  <c r="Y146" i="3" s="1" a="1"/>
  <c r="Y146" i="3" s="1"/>
  <c r="X147" i="3"/>
  <c r="Y147" i="3" s="1" a="1"/>
  <c r="Y147" i="3" s="1"/>
  <c r="X148" i="3"/>
  <c r="Y148" i="3" s="1" a="1"/>
  <c r="Y148" i="3" s="1"/>
  <c r="X149" i="3"/>
  <c r="Y149" i="3" s="1" a="1"/>
  <c r="Y149" i="3" s="1"/>
  <c r="X150" i="3"/>
  <c r="Y150" i="3" s="1" a="1"/>
  <c r="Y150" i="3" s="1"/>
  <c r="X151" i="3"/>
  <c r="Y151" i="3" s="1" a="1"/>
  <c r="Y151" i="3" s="1"/>
  <c r="X152" i="3"/>
  <c r="Y152" i="3" s="1" a="1"/>
  <c r="Y152" i="3" s="1"/>
  <c r="X153" i="3"/>
  <c r="Y153" i="3" s="1" a="1"/>
  <c r="Y153" i="3" s="1"/>
  <c r="X154" i="3"/>
  <c r="Y154" i="3" s="1" a="1"/>
  <c r="Y154" i="3" s="1"/>
  <c r="X155" i="3"/>
  <c r="Y155" i="3" s="1" a="1"/>
  <c r="Y155" i="3" s="1"/>
  <c r="X156" i="3"/>
  <c r="Y156" i="3" s="1" a="1"/>
  <c r="Y156" i="3" s="1"/>
  <c r="X157" i="3"/>
  <c r="Y157" i="3" s="1" a="1"/>
  <c r="Y157" i="3" s="1"/>
  <c r="X158" i="3"/>
  <c r="Y158" i="3" s="1" a="1"/>
  <c r="Y158" i="3" s="1"/>
  <c r="X159" i="3"/>
  <c r="Y159" i="3" s="1" a="1"/>
  <c r="Y159" i="3" s="1"/>
  <c r="X160" i="3"/>
  <c r="Y160" i="3" s="1" a="1"/>
  <c r="Y160" i="3" s="1"/>
  <c r="X161" i="3"/>
  <c r="Y161" i="3" s="1" a="1"/>
  <c r="Y161" i="3" s="1"/>
  <c r="X162" i="3"/>
  <c r="Y162" i="3" s="1" a="1"/>
  <c r="Y162" i="3" s="1"/>
  <c r="X163" i="3"/>
  <c r="Y163" i="3" s="1" a="1"/>
  <c r="Y163" i="3" s="1"/>
  <c r="X164" i="3"/>
  <c r="Y164" i="3" s="1" a="1"/>
  <c r="Y164" i="3" s="1"/>
  <c r="X165" i="3"/>
  <c r="Y165" i="3" s="1" a="1"/>
  <c r="Y165" i="3" s="1"/>
  <c r="X166" i="3"/>
  <c r="Y166" i="3" s="1" a="1"/>
  <c r="Y166" i="3" s="1"/>
  <c r="X167" i="3"/>
  <c r="Y167" i="3" s="1" a="1"/>
  <c r="Y167" i="3" s="1"/>
  <c r="X168" i="3"/>
  <c r="Y168" i="3" s="1" a="1"/>
  <c r="Y168" i="3" s="1"/>
  <c r="X169" i="3"/>
  <c r="Y169" i="3" s="1" a="1"/>
  <c r="Y169" i="3" s="1"/>
  <c r="X170" i="3"/>
  <c r="Y170" i="3" s="1" a="1"/>
  <c r="Y170" i="3" s="1"/>
  <c r="X171" i="3"/>
  <c r="Y171" i="3" s="1" a="1"/>
  <c r="Y171" i="3" s="1"/>
  <c r="X172" i="3"/>
  <c r="Y172" i="3" s="1" a="1"/>
  <c r="Y172" i="3" s="1"/>
  <c r="X173" i="3"/>
  <c r="Y173" i="3" s="1" a="1"/>
  <c r="Y173" i="3" s="1"/>
  <c r="X174" i="3"/>
  <c r="Y174" i="3" s="1" a="1"/>
  <c r="Y174" i="3" s="1"/>
  <c r="X175" i="3"/>
  <c r="Y175" i="3" s="1" a="1"/>
  <c r="Y175" i="3" s="1"/>
  <c r="X176" i="3"/>
  <c r="Y176" i="3" s="1" a="1"/>
  <c r="Y176" i="3" s="1"/>
  <c r="X177" i="3"/>
  <c r="Y177" i="3" s="1" a="1"/>
  <c r="Y177" i="3" s="1"/>
  <c r="X178" i="3"/>
  <c r="Y178" i="3" s="1" a="1"/>
  <c r="Y178" i="3" s="1"/>
  <c r="X179" i="3"/>
  <c r="Y179" i="3" s="1" a="1"/>
  <c r="Y179" i="3" s="1"/>
  <c r="X180" i="3"/>
  <c r="Y180" i="3" s="1" a="1"/>
  <c r="Y180" i="3" s="1"/>
  <c r="X181" i="3"/>
  <c r="Y181" i="3" s="1" a="1"/>
  <c r="Y181" i="3" s="1"/>
  <c r="X182" i="3"/>
  <c r="Y182" i="3" s="1" a="1"/>
  <c r="Y182" i="3" s="1"/>
  <c r="X183" i="3"/>
  <c r="Y183" i="3" s="1" a="1"/>
  <c r="Y183" i="3" s="1"/>
  <c r="X184" i="3"/>
  <c r="Y184" i="3" s="1" a="1"/>
  <c r="Y184" i="3" s="1"/>
  <c r="X185" i="3"/>
  <c r="Y185" i="3" s="1" a="1"/>
  <c r="Y185" i="3" s="1"/>
  <c r="X186" i="3"/>
  <c r="Y186" i="3" s="1" a="1"/>
  <c r="Y186" i="3" s="1"/>
  <c r="X187" i="3"/>
  <c r="Y187" i="3" s="1" a="1"/>
  <c r="Y187" i="3" s="1"/>
  <c r="X188" i="3"/>
  <c r="Y188" i="3" s="1" a="1"/>
  <c r="Y188" i="3" s="1"/>
  <c r="X189" i="3"/>
  <c r="Y189" i="3" s="1" a="1"/>
  <c r="Y189" i="3" s="1"/>
  <c r="X190" i="3"/>
  <c r="Y190" i="3" s="1" a="1"/>
  <c r="Y190" i="3" s="1"/>
  <c r="X191" i="3"/>
  <c r="Y191" i="3" s="1" a="1"/>
  <c r="Y191" i="3" s="1"/>
  <c r="X192" i="3"/>
  <c r="Y192" i="3" s="1" a="1"/>
  <c r="Y192" i="3" s="1"/>
  <c r="X193" i="3"/>
  <c r="Y193" i="3" s="1" a="1"/>
  <c r="Y193" i="3" s="1"/>
  <c r="X194" i="3"/>
  <c r="Y194" i="3" s="1" a="1"/>
  <c r="Y194" i="3" s="1"/>
  <c r="X195" i="3"/>
  <c r="Y195" i="3" s="1" a="1"/>
  <c r="Y195" i="3" s="1"/>
  <c r="X196" i="3"/>
  <c r="Y196" i="3" s="1" a="1"/>
  <c r="Y196" i="3" s="1"/>
  <c r="X197" i="3"/>
  <c r="Y197" i="3" s="1" a="1"/>
  <c r="Y197" i="3" s="1"/>
  <c r="X198" i="3"/>
  <c r="Y198" i="3" s="1" a="1"/>
  <c r="Y198" i="3" s="1"/>
  <c r="X199" i="3"/>
  <c r="Y199" i="3" s="1" a="1"/>
  <c r="Y199" i="3" s="1"/>
  <c r="X200" i="3"/>
  <c r="Y200" i="3" s="1" a="1"/>
  <c r="Y200" i="3" s="1"/>
  <c r="X201" i="3"/>
  <c r="Y201" i="3" s="1" a="1"/>
  <c r="Y201" i="3" s="1"/>
  <c r="X202" i="3"/>
  <c r="Y202" i="3" s="1" a="1"/>
  <c r="Y202" i="3" s="1"/>
  <c r="X203" i="3"/>
  <c r="Y203" i="3" s="1" a="1"/>
  <c r="Y203" i="3" s="1"/>
  <c r="X204" i="3"/>
  <c r="Y204" i="3" s="1" a="1"/>
  <c r="Y204" i="3" s="1"/>
  <c r="X205" i="3"/>
  <c r="Y205" i="3" s="1" a="1"/>
  <c r="Y205" i="3" s="1"/>
  <c r="X206" i="3"/>
  <c r="Y206" i="3" s="1" a="1"/>
  <c r="Y206" i="3" s="1"/>
  <c r="X207" i="3"/>
  <c r="Y207" i="3" s="1" a="1"/>
  <c r="Y207" i="3" s="1"/>
  <c r="X208" i="3"/>
  <c r="Y208" i="3" s="1" a="1"/>
  <c r="Y208" i="3" s="1"/>
  <c r="X209" i="3"/>
  <c r="Y209" i="3" s="1" a="1"/>
  <c r="Y209" i="3" s="1"/>
  <c r="X210" i="3"/>
  <c r="Y210" i="3" s="1" a="1"/>
  <c r="Y210" i="3" s="1"/>
  <c r="X211" i="3"/>
  <c r="Y211" i="3" s="1" a="1"/>
  <c r="Y211" i="3" s="1"/>
  <c r="X212" i="3"/>
  <c r="Y212" i="3" s="1" a="1"/>
  <c r="Y212" i="3" s="1"/>
  <c r="X213" i="3"/>
  <c r="Y213" i="3" s="1" a="1"/>
  <c r="Y213" i="3" s="1"/>
  <c r="X214" i="3"/>
  <c r="Y214" i="3" s="1" a="1"/>
  <c r="Y214" i="3" s="1"/>
  <c r="X215" i="3"/>
  <c r="Y215" i="3" s="1" a="1"/>
  <c r="Y215" i="3" s="1"/>
  <c r="X216" i="3"/>
  <c r="Y216" i="3" s="1" a="1"/>
  <c r="Y216" i="3" s="1"/>
  <c r="X217" i="3"/>
  <c r="Y217" i="3" s="1" a="1"/>
  <c r="Y217" i="3" s="1"/>
  <c r="X218" i="3"/>
  <c r="Y218" i="3" s="1" a="1"/>
  <c r="Y218" i="3" s="1"/>
  <c r="X219" i="3"/>
  <c r="Y219" i="3" s="1" a="1"/>
  <c r="Y219" i="3" s="1"/>
  <c r="X220" i="3"/>
  <c r="Y220" i="3" s="1" a="1"/>
  <c r="Y220" i="3" s="1"/>
  <c r="X221" i="3"/>
  <c r="Y221" i="3" s="1" a="1"/>
  <c r="Y221" i="3" s="1"/>
  <c r="X222" i="3"/>
  <c r="Y222" i="3" s="1" a="1"/>
  <c r="Y222" i="3" s="1"/>
  <c r="X223" i="3"/>
  <c r="Y223" i="3" s="1" a="1"/>
  <c r="Y223" i="3" s="1"/>
  <c r="X224" i="3"/>
  <c r="Y224" i="3" s="1" a="1"/>
  <c r="Y224" i="3" s="1"/>
  <c r="X225" i="3"/>
  <c r="Y225" i="3" s="1" a="1"/>
  <c r="Y225" i="3" s="1"/>
  <c r="X226" i="3"/>
  <c r="Y226" i="3" s="1" a="1"/>
  <c r="Y226" i="3" s="1"/>
  <c r="X227" i="3"/>
  <c r="Y227" i="3" s="1" a="1"/>
  <c r="Y227" i="3" s="1"/>
  <c r="X228" i="3"/>
  <c r="Y228" i="3" s="1" a="1"/>
  <c r="Y228" i="3" s="1"/>
  <c r="X229" i="3"/>
  <c r="Y229" i="3" s="1" a="1"/>
  <c r="Y229" i="3" s="1"/>
  <c r="X230" i="3"/>
  <c r="Y230" i="3" s="1" a="1"/>
  <c r="Y230" i="3" s="1"/>
  <c r="X231" i="3"/>
  <c r="Y231" i="3" s="1" a="1"/>
  <c r="Y231" i="3" s="1"/>
  <c r="X232" i="3"/>
  <c r="Y232" i="3" s="1" a="1"/>
  <c r="Y232" i="3" s="1"/>
  <c r="X233" i="3"/>
  <c r="Y233" i="3" s="1" a="1"/>
  <c r="Y233" i="3" s="1"/>
  <c r="X234" i="3"/>
  <c r="Y234" i="3" s="1" a="1"/>
  <c r="Y234" i="3" s="1"/>
  <c r="X235" i="3"/>
  <c r="Y235" i="3" s="1" a="1"/>
  <c r="Y235" i="3" s="1"/>
  <c r="X236" i="3"/>
  <c r="Y236" i="3" s="1" a="1"/>
  <c r="Y236" i="3" s="1"/>
  <c r="X237" i="3"/>
  <c r="Y237" i="3" s="1" a="1"/>
  <c r="Y237" i="3" s="1"/>
  <c r="X238" i="3"/>
  <c r="Y238" i="3" s="1" a="1"/>
  <c r="Y238" i="3" s="1"/>
  <c r="X239" i="3"/>
  <c r="Y239" i="3" s="1" a="1"/>
  <c r="Y239" i="3" s="1"/>
  <c r="X240" i="3"/>
  <c r="Y240" i="3" s="1" a="1"/>
  <c r="Y240" i="3" s="1"/>
  <c r="X241" i="3"/>
  <c r="Y241" i="3" s="1" a="1"/>
  <c r="Y241" i="3" s="1"/>
  <c r="X242" i="3"/>
  <c r="Y242" i="3" s="1" a="1"/>
  <c r="Y242" i="3" s="1"/>
  <c r="X243" i="3"/>
  <c r="Y243" i="3" s="1" a="1"/>
  <c r="Y243" i="3" s="1"/>
  <c r="X244" i="3"/>
  <c r="Y244" i="3" s="1" a="1"/>
  <c r="Y244" i="3" s="1"/>
  <c r="X245" i="3"/>
  <c r="Y245" i="3" s="1" a="1"/>
  <c r="Y245" i="3" s="1"/>
  <c r="X246" i="3"/>
  <c r="Y246" i="3" s="1" a="1"/>
  <c r="Y246" i="3" s="1"/>
  <c r="X247" i="3"/>
  <c r="Y247" i="3" s="1" a="1"/>
  <c r="Y247" i="3" s="1"/>
  <c r="X248" i="3"/>
  <c r="Y248" i="3" s="1" a="1"/>
  <c r="Y248" i="3" s="1"/>
  <c r="X249" i="3"/>
  <c r="Y249" i="3" s="1" a="1"/>
  <c r="Y249" i="3" s="1"/>
  <c r="X250" i="3"/>
  <c r="Y250" i="3" s="1" a="1"/>
  <c r="Y250" i="3" s="1"/>
  <c r="X251" i="3"/>
  <c r="Y251" i="3" s="1" a="1"/>
  <c r="Y251" i="3" s="1"/>
  <c r="X252" i="3"/>
  <c r="Y252" i="3" s="1" a="1"/>
  <c r="Y252" i="3" s="1"/>
  <c r="X253" i="3"/>
  <c r="Y253" i="3" s="1" a="1"/>
  <c r="Y253" i="3" s="1"/>
  <c r="X254" i="3"/>
  <c r="Y254" i="3" s="1" a="1"/>
  <c r="Y254" i="3" s="1"/>
  <c r="X255" i="3"/>
  <c r="Y255" i="3" s="1" a="1"/>
  <c r="Y255" i="3" s="1"/>
  <c r="X256" i="3"/>
  <c r="Y256" i="3" s="1" a="1"/>
  <c r="Y256" i="3" s="1"/>
  <c r="X257" i="3"/>
  <c r="Y257" i="3" s="1" a="1"/>
  <c r="Y257" i="3" s="1"/>
  <c r="X258" i="3"/>
  <c r="Y258" i="3" s="1" a="1"/>
  <c r="Y258" i="3" s="1"/>
  <c r="X259" i="3"/>
  <c r="Y259" i="3" s="1" a="1"/>
  <c r="Y259" i="3" s="1"/>
  <c r="X260" i="3"/>
  <c r="Y260" i="3" s="1" a="1"/>
  <c r="Y260" i="3" s="1"/>
  <c r="X261" i="3"/>
  <c r="Y261" i="3" s="1" a="1"/>
  <c r="Y261" i="3" s="1"/>
  <c r="X262" i="3"/>
  <c r="Y262" i="3" s="1" a="1"/>
  <c r="Y262" i="3" s="1"/>
  <c r="X263" i="3"/>
  <c r="Y263" i="3" s="1" a="1"/>
  <c r="Y263" i="3" s="1"/>
  <c r="X264" i="3"/>
  <c r="Y264" i="3" s="1" a="1"/>
  <c r="Y264" i="3" s="1"/>
  <c r="X265" i="3"/>
  <c r="Y265" i="3" s="1" a="1"/>
  <c r="Y265" i="3" s="1"/>
  <c r="X266" i="3"/>
  <c r="Y266" i="3" s="1" a="1"/>
  <c r="Y266" i="3" s="1"/>
  <c r="X267" i="3"/>
  <c r="Y267" i="3" s="1" a="1"/>
  <c r="Y267" i="3" s="1"/>
  <c r="X268" i="3"/>
  <c r="Y268" i="3" s="1" a="1"/>
  <c r="Y268" i="3" s="1"/>
  <c r="X269" i="3"/>
  <c r="Y269" i="3" s="1" a="1"/>
  <c r="Y269" i="3" s="1"/>
  <c r="X270" i="3"/>
  <c r="Y270" i="3" s="1" a="1"/>
  <c r="Y270" i="3" s="1"/>
  <c r="X271" i="3"/>
  <c r="Y271" i="3" s="1" a="1"/>
  <c r="Y271" i="3" s="1"/>
  <c r="X272" i="3"/>
  <c r="Y272" i="3" s="1" a="1"/>
  <c r="Y272" i="3" s="1"/>
  <c r="X273" i="3"/>
  <c r="Y273" i="3" s="1" a="1"/>
  <c r="Y273" i="3" s="1"/>
  <c r="X274" i="3"/>
  <c r="Y274" i="3" s="1" a="1"/>
  <c r="Y274" i="3" s="1"/>
  <c r="X275" i="3"/>
  <c r="Y275" i="3" s="1" a="1"/>
  <c r="Y275" i="3" s="1"/>
  <c r="X276" i="3"/>
  <c r="Y276" i="3" s="1" a="1"/>
  <c r="Y276" i="3" s="1"/>
  <c r="X277" i="3"/>
  <c r="Y277" i="3" s="1" a="1"/>
  <c r="Y277" i="3" s="1"/>
  <c r="X278" i="3"/>
  <c r="Y278" i="3" s="1" a="1"/>
  <c r="Y278" i="3" s="1"/>
  <c r="X279" i="3"/>
  <c r="Y279" i="3" s="1" a="1"/>
  <c r="Y279" i="3" s="1"/>
  <c r="X280" i="3"/>
  <c r="Y280" i="3" s="1" a="1"/>
  <c r="Y280" i="3" s="1"/>
  <c r="X281" i="3"/>
  <c r="Y281" i="3" s="1" a="1"/>
  <c r="Y281" i="3" s="1"/>
  <c r="X282" i="3"/>
  <c r="Y282" i="3" s="1" a="1"/>
  <c r="Y282" i="3" s="1"/>
  <c r="X283" i="3"/>
  <c r="Y283" i="3" s="1" a="1"/>
  <c r="Y283" i="3" s="1"/>
  <c r="X284" i="3"/>
  <c r="Y284" i="3" s="1" a="1"/>
  <c r="Y284" i="3" s="1"/>
  <c r="X285" i="3"/>
  <c r="Y285" i="3" s="1" a="1"/>
  <c r="Y285" i="3" s="1"/>
  <c r="X286" i="3"/>
  <c r="Y286" i="3" s="1" a="1"/>
  <c r="Y286" i="3" s="1"/>
  <c r="X287" i="3"/>
  <c r="Y287" i="3" s="1" a="1"/>
  <c r="Y287" i="3" s="1"/>
  <c r="X288" i="3"/>
  <c r="Y288" i="3" s="1" a="1"/>
  <c r="Y288" i="3" s="1"/>
  <c r="X289" i="3"/>
  <c r="Y289" i="3" s="1" a="1"/>
  <c r="Y289" i="3" s="1"/>
  <c r="X290" i="3"/>
  <c r="Y290" i="3" s="1" a="1"/>
  <c r="Y290" i="3" s="1"/>
  <c r="X291" i="3"/>
  <c r="Y291" i="3" s="1" a="1"/>
  <c r="Y291" i="3" s="1"/>
  <c r="X292" i="3"/>
  <c r="Y292" i="3" s="1" a="1"/>
  <c r="Y292" i="3" s="1"/>
  <c r="X293" i="3"/>
  <c r="Y293" i="3" s="1" a="1"/>
  <c r="Y293" i="3" s="1"/>
  <c r="X294" i="3"/>
  <c r="Y294" i="3" s="1" a="1"/>
  <c r="Y294" i="3" s="1"/>
  <c r="X295" i="3"/>
  <c r="Y295" i="3" s="1" a="1"/>
  <c r="Y295" i="3" s="1"/>
  <c r="X296" i="3"/>
  <c r="Y296" i="3" s="1" a="1"/>
  <c r="Y296" i="3" s="1"/>
  <c r="X297" i="3"/>
  <c r="Y297" i="3" s="1" a="1"/>
  <c r="Y297" i="3" s="1"/>
  <c r="X298" i="3"/>
  <c r="Y298" i="3" s="1" a="1"/>
  <c r="Y298" i="3" s="1"/>
  <c r="X299" i="3"/>
  <c r="Y299" i="3" s="1" a="1"/>
  <c r="Y299" i="3" s="1"/>
  <c r="X300" i="3"/>
  <c r="Y300" i="3" s="1" a="1"/>
  <c r="Y300" i="3" s="1"/>
  <c r="X301" i="3"/>
  <c r="Y301" i="3" s="1" a="1"/>
  <c r="Y301" i="3" s="1"/>
  <c r="X302" i="3"/>
  <c r="Y302" i="3" s="1" a="1"/>
  <c r="Y302" i="3" s="1"/>
  <c r="X303" i="3"/>
  <c r="Y303" i="3" s="1" a="1"/>
  <c r="Y303" i="3" s="1"/>
  <c r="X304" i="3"/>
  <c r="Y304" i="3" s="1" a="1"/>
  <c r="Y304" i="3" s="1"/>
  <c r="X305" i="3"/>
  <c r="Y305" i="3" s="1" a="1"/>
  <c r="Y305" i="3" s="1"/>
  <c r="X306" i="3"/>
  <c r="Y306" i="3" s="1" a="1"/>
  <c r="Y306" i="3" s="1"/>
  <c r="X307" i="3"/>
  <c r="Y307" i="3" s="1" a="1"/>
  <c r="Y307" i="3" s="1"/>
  <c r="X308" i="3"/>
  <c r="Y308" i="3" s="1" a="1"/>
  <c r="Y308" i="3" s="1"/>
  <c r="X309" i="3"/>
  <c r="Y309" i="3" s="1" a="1"/>
  <c r="Y309" i="3" s="1"/>
  <c r="X310" i="3"/>
  <c r="Y310" i="3" s="1" a="1"/>
  <c r="Y310" i="3" s="1"/>
  <c r="X311" i="3"/>
  <c r="Y311" i="3" s="1" a="1"/>
  <c r="Y311" i="3" s="1"/>
  <c r="X312" i="3"/>
  <c r="Y312" i="3" s="1" a="1"/>
  <c r="Y312" i="3" s="1"/>
  <c r="X313" i="3"/>
  <c r="Y313" i="3" s="1" a="1"/>
  <c r="Y313" i="3" s="1"/>
  <c r="X314" i="3"/>
  <c r="Y314" i="3" s="1" a="1"/>
  <c r="Y314" i="3" s="1"/>
  <c r="X315" i="3"/>
  <c r="Y315" i="3" s="1" a="1"/>
  <c r="Y315" i="3" s="1"/>
  <c r="X316" i="3"/>
  <c r="Y316" i="3" s="1" a="1"/>
  <c r="Y316" i="3" s="1"/>
  <c r="X317" i="3"/>
  <c r="Y317" i="3" s="1" a="1"/>
  <c r="Y317" i="3" s="1"/>
  <c r="X318" i="3"/>
  <c r="Y318" i="3" s="1" a="1"/>
  <c r="Y318" i="3" s="1"/>
  <c r="X319" i="3"/>
  <c r="Y319" i="3" s="1" a="1"/>
  <c r="Y319" i="3" s="1"/>
  <c r="X320" i="3"/>
  <c r="Y320" i="3" s="1" a="1"/>
  <c r="Y320" i="3" s="1"/>
  <c r="X321" i="3"/>
  <c r="Y321" i="3" s="1" a="1"/>
  <c r="Y321" i="3" s="1"/>
  <c r="X322" i="3"/>
  <c r="Y322" i="3" s="1" a="1"/>
  <c r="Y322" i="3" s="1"/>
  <c r="X323" i="3"/>
  <c r="Y323" i="3" s="1" a="1"/>
  <c r="Y323" i="3" s="1"/>
  <c r="X324" i="3"/>
  <c r="Y324" i="3" s="1" a="1"/>
  <c r="Y324" i="3" s="1"/>
  <c r="X325" i="3"/>
  <c r="Y325" i="3" s="1" a="1"/>
  <c r="Y325" i="3" s="1"/>
  <c r="X326" i="3"/>
  <c r="Y326" i="3" s="1" a="1"/>
  <c r="Y326" i="3" s="1"/>
  <c r="X327" i="3"/>
  <c r="Y327" i="3" s="1" a="1"/>
  <c r="Y327" i="3" s="1"/>
  <c r="X328" i="3"/>
  <c r="Y328" i="3" s="1" a="1"/>
  <c r="Y328" i="3" s="1"/>
  <c r="X329" i="3"/>
  <c r="Y329" i="3" s="1" a="1"/>
  <c r="Y329" i="3" s="1"/>
  <c r="X330" i="3"/>
  <c r="Y330" i="3" s="1" a="1"/>
  <c r="Y330" i="3" s="1"/>
  <c r="X331" i="3"/>
  <c r="Y331" i="3" s="1" a="1"/>
  <c r="Y331" i="3" s="1"/>
  <c r="X332" i="3"/>
  <c r="Y332" i="3" s="1" a="1"/>
  <c r="Y332" i="3" s="1"/>
  <c r="X333" i="3"/>
  <c r="Y333" i="3" s="1" a="1"/>
  <c r="Y333" i="3" s="1"/>
  <c r="X334" i="3"/>
  <c r="Y334" i="3" s="1" a="1"/>
  <c r="Y334" i="3" s="1"/>
  <c r="X335" i="3"/>
  <c r="Y335" i="3" s="1" a="1"/>
  <c r="Y335" i="3" s="1"/>
  <c r="X336" i="3"/>
  <c r="Y336" i="3" s="1" a="1"/>
  <c r="Y336" i="3" s="1"/>
  <c r="X337" i="3"/>
  <c r="Y337" i="3" s="1" a="1"/>
  <c r="Y337" i="3" s="1"/>
  <c r="X338" i="3"/>
  <c r="Y338" i="3" s="1" a="1"/>
  <c r="Y338" i="3" s="1"/>
  <c r="X339" i="3"/>
  <c r="Y339" i="3" s="1" a="1"/>
  <c r="Y339" i="3" s="1"/>
  <c r="X340" i="3"/>
  <c r="Y340" i="3" s="1" a="1"/>
  <c r="Y340" i="3" s="1"/>
  <c r="X341" i="3"/>
  <c r="Y341" i="3" s="1" a="1"/>
  <c r="Y341" i="3" s="1"/>
  <c r="X342" i="3"/>
  <c r="Y342" i="3" s="1" a="1"/>
  <c r="Y342" i="3" s="1"/>
  <c r="X343" i="3"/>
  <c r="Y343" i="3" s="1" a="1"/>
  <c r="Y343" i="3" s="1"/>
  <c r="X344" i="3"/>
  <c r="Y344" i="3" s="1" a="1"/>
  <c r="Y344" i="3" s="1"/>
  <c r="X345" i="3"/>
  <c r="Y345" i="3" s="1" a="1"/>
  <c r="Y345" i="3" s="1"/>
  <c r="X346" i="3"/>
  <c r="Y346" i="3" s="1" a="1"/>
  <c r="Y346" i="3" s="1"/>
  <c r="X347" i="3"/>
  <c r="Y347" i="3" s="1" a="1"/>
  <c r="Y347" i="3" s="1"/>
  <c r="X348" i="3"/>
  <c r="Y348" i="3" s="1" a="1"/>
  <c r="Y348" i="3" s="1"/>
  <c r="X349" i="3"/>
  <c r="Y349" i="3" s="1" a="1"/>
  <c r="Y349" i="3" s="1"/>
  <c r="X350" i="3"/>
  <c r="Y350" i="3" s="1" a="1"/>
  <c r="Y350" i="3" s="1"/>
  <c r="X351" i="3"/>
  <c r="Y351" i="3" s="1" a="1"/>
  <c r="Y351" i="3" s="1"/>
  <c r="X352" i="3"/>
  <c r="Y352" i="3" s="1" a="1"/>
  <c r="Y352" i="3" s="1"/>
  <c r="X353" i="3"/>
  <c r="Y353" i="3" s="1" a="1"/>
  <c r="Y353" i="3" s="1"/>
  <c r="X354" i="3"/>
  <c r="Y354" i="3" s="1" a="1"/>
  <c r="Y354" i="3" s="1"/>
  <c r="X355" i="3"/>
  <c r="Y355" i="3" s="1" a="1"/>
  <c r="Y355" i="3" s="1"/>
  <c r="X356" i="3"/>
  <c r="Y356" i="3" s="1" a="1"/>
  <c r="Y356" i="3" s="1"/>
  <c r="X357" i="3"/>
  <c r="Y357" i="3" s="1" a="1"/>
  <c r="Y357" i="3" s="1"/>
  <c r="X358" i="3"/>
  <c r="Y358" i="3" s="1" a="1"/>
  <c r="Y358" i="3" s="1"/>
  <c r="X359" i="3"/>
  <c r="Y359" i="3" s="1" a="1"/>
  <c r="Y359" i="3" s="1"/>
  <c r="X360" i="3"/>
  <c r="Y360" i="3" s="1" a="1"/>
  <c r="Y360" i="3" s="1"/>
  <c r="X361" i="3"/>
  <c r="Y361" i="3" s="1" a="1"/>
  <c r="Y361" i="3" s="1"/>
  <c r="X362" i="3"/>
  <c r="Y362" i="3" s="1" a="1"/>
  <c r="Y362" i="3" s="1"/>
  <c r="X363" i="3"/>
  <c r="Y363" i="3" s="1" a="1"/>
  <c r="Y363" i="3" s="1"/>
  <c r="X364" i="3"/>
  <c r="Y364" i="3" s="1" a="1"/>
  <c r="Y364" i="3" s="1"/>
  <c r="X365" i="3"/>
  <c r="Y365" i="3" s="1" a="1"/>
  <c r="Y365" i="3" s="1"/>
  <c r="X366" i="3"/>
  <c r="Y366" i="3" s="1" a="1"/>
  <c r="Y366" i="3" s="1"/>
  <c r="X367" i="3"/>
  <c r="Y367" i="3" s="1" a="1"/>
  <c r="Y367" i="3" s="1"/>
  <c r="X368" i="3"/>
  <c r="Y368" i="3" s="1" a="1"/>
  <c r="Y368" i="3" s="1"/>
  <c r="X369" i="3"/>
  <c r="Y369" i="3" s="1" a="1"/>
  <c r="Y369" i="3" s="1"/>
  <c r="X370" i="3"/>
  <c r="Y370" i="3" s="1" a="1"/>
  <c r="Y370" i="3" s="1"/>
  <c r="X371" i="3"/>
  <c r="Y371" i="3" s="1" a="1"/>
  <c r="Y371" i="3" s="1"/>
  <c r="X372" i="3"/>
  <c r="Y372" i="3" s="1" a="1"/>
  <c r="Y372" i="3" s="1"/>
  <c r="X373" i="3"/>
  <c r="Y373" i="3" s="1" a="1"/>
  <c r="Y373" i="3" s="1"/>
  <c r="X374" i="3"/>
  <c r="Y374" i="3" s="1" a="1"/>
  <c r="Y374" i="3" s="1"/>
  <c r="X375" i="3"/>
  <c r="Y375" i="3" s="1" a="1"/>
  <c r="Y375" i="3" s="1"/>
  <c r="X376" i="3"/>
  <c r="Y376" i="3" s="1" a="1"/>
  <c r="Y376" i="3" s="1"/>
  <c r="X377" i="3"/>
  <c r="Y377" i="3" s="1" a="1"/>
  <c r="Y377" i="3" s="1"/>
  <c r="X378" i="3"/>
  <c r="Y378" i="3" s="1" a="1"/>
  <c r="Y378" i="3" s="1"/>
  <c r="X379" i="3"/>
  <c r="Y379" i="3" s="1" a="1"/>
  <c r="Y379" i="3" s="1"/>
  <c r="X380" i="3"/>
  <c r="Y380" i="3" s="1" a="1"/>
  <c r="Y380" i="3" s="1"/>
  <c r="X381" i="3"/>
  <c r="Y381" i="3" s="1" a="1"/>
  <c r="Y381" i="3" s="1"/>
  <c r="X382" i="3"/>
  <c r="Y382" i="3" s="1" a="1"/>
  <c r="Y382" i="3" s="1"/>
  <c r="X383" i="3"/>
  <c r="Y383" i="3" s="1" a="1"/>
  <c r="Y383" i="3" s="1"/>
  <c r="X384" i="3"/>
  <c r="Y384" i="3" s="1" a="1"/>
  <c r="Y384" i="3" s="1"/>
  <c r="X385" i="3"/>
  <c r="Y385" i="3" s="1" a="1"/>
  <c r="Y385" i="3" s="1"/>
  <c r="X386" i="3"/>
  <c r="Y386" i="3" s="1" a="1"/>
  <c r="Y386" i="3" s="1"/>
  <c r="X387" i="3"/>
  <c r="Y387" i="3" s="1" a="1"/>
  <c r="Y387" i="3" s="1"/>
  <c r="X388" i="3"/>
  <c r="Y388" i="3" s="1" a="1"/>
  <c r="Y388" i="3" s="1"/>
  <c r="X389" i="3"/>
  <c r="Y389" i="3" s="1" a="1"/>
  <c r="Y389" i="3" s="1"/>
  <c r="X390" i="3"/>
  <c r="Y390" i="3" s="1" a="1"/>
  <c r="Y390" i="3" s="1"/>
  <c r="X391" i="3"/>
  <c r="Y391" i="3" s="1" a="1"/>
  <c r="Y391" i="3" s="1"/>
  <c r="X392" i="3"/>
  <c r="Y392" i="3" s="1" a="1"/>
  <c r="Y392" i="3" s="1"/>
  <c r="X393" i="3"/>
  <c r="Y393" i="3" s="1" a="1"/>
  <c r="Y393" i="3" s="1"/>
  <c r="X394" i="3"/>
  <c r="Y394" i="3" s="1" a="1"/>
  <c r="Y394" i="3" s="1"/>
  <c r="X395" i="3"/>
  <c r="Y395" i="3" s="1" a="1"/>
  <c r="Y395" i="3" s="1"/>
  <c r="X396" i="3"/>
  <c r="Y396" i="3" s="1" a="1"/>
  <c r="Y396" i="3" s="1"/>
  <c r="X397" i="3"/>
  <c r="Y397" i="3" s="1" a="1"/>
  <c r="Y397" i="3" s="1"/>
  <c r="X398" i="3"/>
  <c r="Y398" i="3" s="1" a="1"/>
  <c r="Y398" i="3" s="1"/>
  <c r="X399" i="3"/>
  <c r="Y399" i="3" s="1" a="1"/>
  <c r="Y399" i="3" s="1"/>
  <c r="X400" i="3"/>
  <c r="Y400" i="3" s="1" a="1"/>
  <c r="Y400" i="3" s="1"/>
  <c r="X401" i="3"/>
  <c r="Y401" i="3" s="1" a="1"/>
  <c r="Y401" i="3" s="1"/>
  <c r="X402" i="3"/>
  <c r="Y402" i="3" s="1" a="1"/>
  <c r="Y402" i="3" s="1"/>
  <c r="X403" i="3"/>
  <c r="Y403" i="3" s="1" a="1"/>
  <c r="Y403" i="3" s="1"/>
  <c r="X404" i="3"/>
  <c r="Y404" i="3" s="1" a="1"/>
  <c r="Y404" i="3" s="1"/>
  <c r="X405" i="3"/>
  <c r="Y405" i="3" s="1" a="1"/>
  <c r="Y405" i="3" s="1"/>
  <c r="X406" i="3"/>
  <c r="Y406" i="3" s="1" a="1"/>
  <c r="Y406" i="3" s="1"/>
  <c r="X407" i="3"/>
  <c r="Y407" i="3" s="1" a="1"/>
  <c r="Y407" i="3" s="1"/>
  <c r="X408" i="3"/>
  <c r="Y408" i="3" s="1" a="1"/>
  <c r="Y408" i="3" s="1"/>
  <c r="X409" i="3"/>
  <c r="Y409" i="3" s="1" a="1"/>
  <c r="Y409" i="3" s="1"/>
  <c r="X410" i="3"/>
  <c r="Y410" i="3" s="1" a="1"/>
  <c r="Y410" i="3" s="1"/>
  <c r="X411" i="3"/>
  <c r="Y411" i="3" s="1" a="1"/>
  <c r="Y411" i="3" s="1"/>
  <c r="X412" i="3"/>
  <c r="Y412" i="3" s="1" a="1"/>
  <c r="Y412" i="3" s="1"/>
  <c r="X413" i="3"/>
  <c r="Y413" i="3" s="1" a="1"/>
  <c r="Y413" i="3" s="1"/>
  <c r="X414" i="3"/>
  <c r="Y414" i="3" s="1" a="1"/>
  <c r="Y414" i="3" s="1"/>
  <c r="X415" i="3"/>
  <c r="Y415" i="3" s="1" a="1"/>
  <c r="Y415" i="3" s="1"/>
  <c r="X416" i="3"/>
  <c r="Y416" i="3" s="1" a="1"/>
  <c r="Y416" i="3" s="1"/>
  <c r="X417" i="3"/>
  <c r="Y417" i="3" s="1" a="1"/>
  <c r="Y417" i="3" s="1"/>
  <c r="X418" i="3"/>
  <c r="Y418" i="3" s="1" a="1"/>
  <c r="Y418" i="3" s="1"/>
  <c r="X419" i="3"/>
  <c r="Y419" i="3" s="1" a="1"/>
  <c r="Y419" i="3" s="1"/>
  <c r="X420" i="3"/>
  <c r="Y420" i="3" s="1" a="1"/>
  <c r="Y420" i="3" s="1"/>
  <c r="X421" i="3"/>
  <c r="Y421" i="3" s="1" a="1"/>
  <c r="Y421" i="3" s="1"/>
  <c r="X422" i="3"/>
  <c r="Y422" i="3" s="1" a="1"/>
  <c r="Y422" i="3" s="1"/>
  <c r="X423" i="3"/>
  <c r="Y423" i="3" s="1" a="1"/>
  <c r="Y423" i="3" s="1"/>
  <c r="X424" i="3"/>
  <c r="Y424" i="3" s="1" a="1"/>
  <c r="Y424" i="3" s="1"/>
  <c r="X425" i="3"/>
  <c r="Y425" i="3" s="1" a="1"/>
  <c r="Y425" i="3" s="1"/>
  <c r="X426" i="3"/>
  <c r="Y426" i="3" s="1" a="1"/>
  <c r="Y426" i="3" s="1"/>
  <c r="X427" i="3"/>
  <c r="Y427" i="3" s="1" a="1"/>
  <c r="Y427" i="3" s="1"/>
  <c r="X428" i="3"/>
  <c r="Y428" i="3" s="1" a="1"/>
  <c r="Y428" i="3" s="1"/>
  <c r="X429" i="3"/>
  <c r="Y429" i="3" s="1" a="1"/>
  <c r="Y429" i="3" s="1"/>
  <c r="X430" i="3"/>
  <c r="Y430" i="3" s="1" a="1"/>
  <c r="Y430" i="3" s="1"/>
  <c r="X431" i="3"/>
  <c r="Y431" i="3" s="1" a="1"/>
  <c r="Y431" i="3" s="1"/>
  <c r="X432" i="3"/>
  <c r="Y432" i="3" s="1" a="1"/>
  <c r="Y432" i="3" s="1"/>
  <c r="X433" i="3"/>
  <c r="Y433" i="3" s="1" a="1"/>
  <c r="Y433" i="3" s="1"/>
  <c r="X434" i="3"/>
  <c r="Y434" i="3" s="1" a="1"/>
  <c r="Y434" i="3" s="1"/>
  <c r="X435" i="3"/>
  <c r="Y435" i="3" s="1" a="1"/>
  <c r="Y435" i="3" s="1"/>
  <c r="X436" i="3"/>
  <c r="Y436" i="3" s="1" a="1"/>
  <c r="Y436" i="3" s="1"/>
  <c r="X437" i="3"/>
  <c r="Y437" i="3" s="1" a="1"/>
  <c r="Y437" i="3" s="1"/>
  <c r="X438" i="3"/>
  <c r="Y438" i="3" s="1" a="1"/>
  <c r="Y438" i="3" s="1"/>
  <c r="X439" i="3"/>
  <c r="Y439" i="3" s="1" a="1"/>
  <c r="Y439" i="3" s="1"/>
  <c r="X440" i="3"/>
  <c r="Y440" i="3" s="1" a="1"/>
  <c r="Y440" i="3" s="1"/>
  <c r="X441" i="3"/>
  <c r="Y441" i="3" s="1" a="1"/>
  <c r="Y441" i="3" s="1"/>
  <c r="X442" i="3"/>
  <c r="Y442" i="3" s="1" a="1"/>
  <c r="Y442" i="3" s="1"/>
  <c r="X443" i="3"/>
  <c r="Y443" i="3" s="1" a="1"/>
  <c r="Y443" i="3" s="1"/>
  <c r="X444" i="3"/>
  <c r="Y444" i="3" s="1" a="1"/>
  <c r="Y444" i="3" s="1"/>
  <c r="X445" i="3"/>
  <c r="Y445" i="3" s="1" a="1"/>
  <c r="Y445" i="3" s="1"/>
  <c r="X446" i="3"/>
  <c r="Y446" i="3" s="1" a="1"/>
  <c r="Y446" i="3" s="1"/>
  <c r="X447" i="3"/>
  <c r="Y447" i="3" s="1" a="1"/>
  <c r="Y447" i="3" s="1"/>
  <c r="X448" i="3"/>
  <c r="Y448" i="3" s="1" a="1"/>
  <c r="Y448" i="3" s="1"/>
  <c r="X449" i="3"/>
  <c r="Y449" i="3" s="1" a="1"/>
  <c r="Y449" i="3" s="1"/>
  <c r="X450" i="3"/>
  <c r="Y450" i="3" s="1" a="1"/>
  <c r="Y450" i="3" s="1"/>
  <c r="X451" i="3"/>
  <c r="Y451" i="3" s="1" a="1"/>
  <c r="Y451" i="3" s="1"/>
  <c r="X452" i="3"/>
  <c r="Y452" i="3" s="1" a="1"/>
  <c r="Y452" i="3" s="1"/>
  <c r="X453" i="3"/>
  <c r="Y453" i="3" s="1" a="1"/>
  <c r="Y453" i="3" s="1"/>
  <c r="X454" i="3"/>
  <c r="Y454" i="3" s="1" a="1"/>
  <c r="Y454" i="3" s="1"/>
  <c r="X455" i="3"/>
  <c r="Y455" i="3" s="1" a="1"/>
  <c r="Y455" i="3" s="1"/>
  <c r="X456" i="3"/>
  <c r="Y456" i="3" s="1" a="1"/>
  <c r="Y456" i="3" s="1"/>
  <c r="X457" i="3"/>
  <c r="Y457" i="3" s="1" a="1"/>
  <c r="Y457" i="3" s="1"/>
  <c r="X458" i="3"/>
  <c r="Y458" i="3" s="1" a="1"/>
  <c r="Y458" i="3" s="1"/>
  <c r="X459" i="3"/>
  <c r="Y459" i="3" s="1" a="1"/>
  <c r="Y459" i="3" s="1"/>
  <c r="X460" i="3"/>
  <c r="Y460" i="3" s="1" a="1"/>
  <c r="Y460" i="3" s="1"/>
  <c r="X461" i="3"/>
  <c r="Y461" i="3" s="1" a="1"/>
  <c r="Y461" i="3" s="1"/>
  <c r="X462" i="3"/>
  <c r="Y462" i="3" s="1" a="1"/>
  <c r="Y462" i="3" s="1"/>
  <c r="X463" i="3"/>
  <c r="Y463" i="3" s="1" a="1"/>
  <c r="Y463" i="3" s="1"/>
  <c r="X464" i="3"/>
  <c r="Y464" i="3" s="1" a="1"/>
  <c r="Y464" i="3" s="1"/>
  <c r="X465" i="3"/>
  <c r="Y465" i="3" s="1" a="1"/>
  <c r="Y465" i="3" s="1"/>
  <c r="X466" i="3"/>
  <c r="Y466" i="3" s="1" a="1"/>
  <c r="Y466" i="3" s="1"/>
  <c r="X467" i="3"/>
  <c r="Y467" i="3" s="1" a="1"/>
  <c r="Y467" i="3" s="1"/>
  <c r="X468" i="3"/>
  <c r="Y468" i="3" s="1" a="1"/>
  <c r="Y468" i="3" s="1"/>
  <c r="X469" i="3"/>
  <c r="Y469" i="3" s="1" a="1"/>
  <c r="Y469" i="3" s="1"/>
  <c r="X470" i="3"/>
  <c r="Y470" i="3" s="1" a="1"/>
  <c r="Y470" i="3" s="1"/>
  <c r="X471" i="3"/>
  <c r="Y471" i="3" s="1" a="1"/>
  <c r="Y471" i="3" s="1"/>
  <c r="X472" i="3"/>
  <c r="Y472" i="3" s="1" a="1"/>
  <c r="Y472" i="3" s="1"/>
  <c r="X473" i="3"/>
  <c r="Y473" i="3" s="1" a="1"/>
  <c r="Y473" i="3" s="1"/>
  <c r="X474" i="3"/>
  <c r="Y474" i="3" s="1" a="1"/>
  <c r="Y474" i="3" s="1"/>
  <c r="X475" i="3"/>
  <c r="Y475" i="3" s="1" a="1"/>
  <c r="Y475" i="3" s="1"/>
  <c r="X476" i="3"/>
  <c r="Y476" i="3" s="1" a="1"/>
  <c r="Y476" i="3" s="1"/>
  <c r="X477" i="3"/>
  <c r="Y477" i="3" s="1" a="1"/>
  <c r="Y477" i="3" s="1"/>
  <c r="X478" i="3"/>
  <c r="Y478" i="3" s="1" a="1"/>
  <c r="Y478" i="3" s="1"/>
  <c r="X479" i="3"/>
  <c r="Y479" i="3" s="1" a="1"/>
  <c r="Y479" i="3" s="1"/>
  <c r="X480" i="3"/>
  <c r="Y480" i="3" s="1" a="1"/>
  <c r="Y480" i="3" s="1"/>
  <c r="X481" i="3"/>
  <c r="Y481" i="3" s="1" a="1"/>
  <c r="Y481" i="3" s="1"/>
  <c r="X482" i="3"/>
  <c r="Y482" i="3" s="1" a="1"/>
  <c r="Y482" i="3" s="1"/>
  <c r="X483" i="3"/>
  <c r="Y483" i="3" s="1" a="1"/>
  <c r="Y483" i="3" s="1"/>
  <c r="X484" i="3"/>
  <c r="Y484" i="3" s="1" a="1"/>
  <c r="Y484" i="3" s="1"/>
  <c r="X485" i="3"/>
  <c r="Y485" i="3" s="1" a="1"/>
  <c r="Y485" i="3" s="1"/>
  <c r="X486" i="3"/>
  <c r="Y486" i="3" s="1" a="1"/>
  <c r="Y486" i="3" s="1"/>
  <c r="X487" i="3"/>
  <c r="Y487" i="3" s="1" a="1"/>
  <c r="Y487" i="3" s="1"/>
  <c r="X488" i="3"/>
  <c r="Y488" i="3" s="1" a="1"/>
  <c r="Y488" i="3" s="1"/>
  <c r="X489" i="3"/>
  <c r="Y489" i="3" s="1" a="1"/>
  <c r="Y489" i="3" s="1"/>
  <c r="X490" i="3"/>
  <c r="Y490" i="3" s="1" a="1"/>
  <c r="Y490" i="3" s="1"/>
  <c r="X491" i="3"/>
  <c r="Y491" i="3" s="1" a="1"/>
  <c r="Y491" i="3" s="1"/>
  <c r="X492" i="3"/>
  <c r="Y492" i="3" s="1" a="1"/>
  <c r="Y492" i="3" s="1"/>
  <c r="X493" i="3"/>
  <c r="Y493" i="3" s="1" a="1"/>
  <c r="Y493" i="3" s="1"/>
  <c r="X494" i="3"/>
  <c r="Y494" i="3" s="1" a="1"/>
  <c r="Y494" i="3" s="1"/>
  <c r="X495" i="3"/>
  <c r="Y495" i="3" s="1" a="1"/>
  <c r="Y495" i="3" s="1"/>
  <c r="X496" i="3"/>
  <c r="Y496" i="3" s="1" a="1"/>
  <c r="Y496" i="3" s="1"/>
  <c r="X497" i="3"/>
  <c r="Y497" i="3" s="1" a="1"/>
  <c r="Y497" i="3" s="1"/>
  <c r="X498" i="3"/>
  <c r="Y498" i="3" s="1" a="1"/>
  <c r="Y498" i="3" s="1"/>
  <c r="X499" i="3"/>
  <c r="Y499" i="3" s="1" a="1"/>
  <c r="Y499" i="3" s="1"/>
  <c r="X500" i="3"/>
  <c r="Y500" i="3" s="1" a="1"/>
  <c r="Y500" i="3" s="1"/>
  <c r="X501" i="3"/>
  <c r="Y501" i="3" s="1" a="1"/>
  <c r="Y501" i="3" s="1"/>
  <c r="X502" i="3"/>
  <c r="Y502" i="3" s="1" a="1"/>
  <c r="Y502" i="3" s="1"/>
  <c r="X503" i="3"/>
  <c r="Y503" i="3" s="1" a="1"/>
  <c r="Y503" i="3" s="1"/>
  <c r="X504" i="3"/>
  <c r="Y504" i="3" s="1" a="1"/>
  <c r="Y504" i="3" s="1"/>
  <c r="X505" i="3"/>
  <c r="Y505" i="3" s="1" a="1"/>
  <c r="Y505" i="3" s="1"/>
  <c r="X506" i="3"/>
  <c r="Y506" i="3" s="1" a="1"/>
  <c r="Y506" i="3" s="1"/>
  <c r="X507" i="3"/>
  <c r="Y507" i="3" s="1" a="1"/>
  <c r="Y507" i="3" s="1"/>
  <c r="X508" i="3"/>
  <c r="Y508" i="3" s="1" a="1"/>
  <c r="Y508" i="3" s="1"/>
  <c r="X509" i="3"/>
  <c r="Y509" i="3" s="1" a="1"/>
  <c r="Y509" i="3" s="1"/>
  <c r="X510" i="3"/>
  <c r="Y510" i="3" s="1" a="1"/>
  <c r="Y510" i="3" s="1"/>
  <c r="X511" i="3"/>
  <c r="Y511" i="3" s="1" a="1"/>
  <c r="Y511" i="3" s="1"/>
  <c r="X512" i="3"/>
  <c r="Y512" i="3" s="1" a="1"/>
  <c r="Y512" i="3" s="1"/>
  <c r="X513" i="3"/>
  <c r="Y513" i="3" s="1" a="1"/>
  <c r="Y513" i="3" s="1"/>
  <c r="X514" i="3"/>
  <c r="Y514" i="3" s="1" a="1"/>
  <c r="Y514" i="3" s="1"/>
  <c r="X515" i="3"/>
  <c r="Y515" i="3" s="1" a="1"/>
  <c r="Y515" i="3" s="1"/>
  <c r="X516" i="3"/>
  <c r="Y516" i="3" s="1" a="1"/>
  <c r="Y516" i="3" s="1"/>
  <c r="X517" i="3"/>
  <c r="Y517" i="3" s="1" a="1"/>
  <c r="Y517" i="3" s="1"/>
  <c r="X518" i="3"/>
  <c r="Y518" i="3" s="1" a="1"/>
  <c r="Y518" i="3" s="1"/>
  <c r="X519" i="3"/>
  <c r="Y519" i="3" s="1" a="1"/>
  <c r="Y519" i="3" s="1"/>
  <c r="X520" i="3"/>
  <c r="Y520" i="3" s="1" a="1"/>
  <c r="Y520" i="3" s="1"/>
  <c r="X521" i="3"/>
  <c r="Y521" i="3" s="1" a="1"/>
  <c r="Y521" i="3" s="1"/>
  <c r="X522" i="3"/>
  <c r="Y522" i="3" s="1" a="1"/>
  <c r="Y522" i="3" s="1"/>
  <c r="X523" i="3"/>
  <c r="Y523" i="3" s="1" a="1"/>
  <c r="Y523" i="3" s="1"/>
  <c r="X524" i="3"/>
  <c r="Y524" i="3" s="1" a="1"/>
  <c r="Y524" i="3" s="1"/>
  <c r="X525" i="3"/>
  <c r="Y525" i="3" s="1" a="1"/>
  <c r="Y525" i="3" s="1"/>
  <c r="X526" i="3"/>
  <c r="Y526" i="3" s="1" a="1"/>
  <c r="Y526" i="3" s="1"/>
  <c r="X527" i="3"/>
  <c r="Y527" i="3" s="1" a="1"/>
  <c r="Y527" i="3" s="1"/>
  <c r="X528" i="3"/>
  <c r="Y528" i="3" s="1" a="1"/>
  <c r="Y528" i="3" s="1"/>
  <c r="X529" i="3"/>
  <c r="Y529" i="3" s="1" a="1"/>
  <c r="Y529" i="3" s="1"/>
  <c r="X530" i="3"/>
  <c r="Y530" i="3" s="1" a="1"/>
  <c r="Y530" i="3" s="1"/>
  <c r="X531" i="3"/>
  <c r="Y531" i="3" s="1" a="1"/>
  <c r="Y531" i="3" s="1"/>
  <c r="X532" i="3"/>
  <c r="Y532" i="3" s="1" a="1"/>
  <c r="Y532" i="3" s="1"/>
  <c r="X533" i="3"/>
  <c r="Y533" i="3" s="1" a="1"/>
  <c r="Y533" i="3" s="1"/>
  <c r="X534" i="3"/>
  <c r="Y534" i="3" s="1" a="1"/>
  <c r="Y534" i="3" s="1"/>
  <c r="X535" i="3"/>
  <c r="Y535" i="3" s="1" a="1"/>
  <c r="Y535" i="3" s="1"/>
  <c r="X536" i="3"/>
  <c r="Y536" i="3" s="1" a="1"/>
  <c r="Y536" i="3" s="1"/>
  <c r="X537" i="3"/>
  <c r="Y537" i="3" s="1" a="1"/>
  <c r="Y537" i="3" s="1"/>
  <c r="X538" i="3"/>
  <c r="Y538" i="3" s="1" a="1"/>
  <c r="Y538" i="3" s="1"/>
  <c r="X539" i="3"/>
  <c r="Y539" i="3" s="1" a="1"/>
  <c r="Y539" i="3" s="1"/>
  <c r="X540" i="3"/>
  <c r="Y540" i="3" s="1" a="1"/>
  <c r="Y540" i="3" s="1"/>
  <c r="X541" i="3"/>
  <c r="Y541" i="3" s="1" a="1"/>
  <c r="Y541" i="3" s="1"/>
  <c r="X542" i="3"/>
  <c r="Y542" i="3" s="1" a="1"/>
  <c r="Y542" i="3" s="1"/>
  <c r="X543" i="3"/>
  <c r="Y543" i="3" s="1" a="1"/>
  <c r="Y543" i="3" s="1"/>
  <c r="X544" i="3"/>
  <c r="Y544" i="3" s="1" a="1"/>
  <c r="Y544" i="3" s="1"/>
  <c r="X545" i="3"/>
  <c r="Y545" i="3" s="1" a="1"/>
  <c r="Y545" i="3" s="1"/>
  <c r="X546" i="3"/>
  <c r="Y546" i="3" s="1" a="1"/>
  <c r="Y546" i="3" s="1"/>
  <c r="X547" i="3"/>
  <c r="Y547" i="3" s="1" a="1"/>
  <c r="Y547" i="3" s="1"/>
  <c r="X548" i="3"/>
  <c r="Y548" i="3" s="1" a="1"/>
  <c r="Y548" i="3" s="1"/>
  <c r="X549" i="3"/>
  <c r="Y549" i="3" s="1" a="1"/>
  <c r="Y549" i="3" s="1"/>
  <c r="X550" i="3"/>
  <c r="Y550" i="3" s="1" a="1"/>
  <c r="Y550" i="3" s="1"/>
  <c r="X551" i="3"/>
  <c r="Y551" i="3" s="1" a="1"/>
  <c r="Y551" i="3" s="1"/>
  <c r="X552" i="3"/>
  <c r="Y552" i="3" s="1" a="1"/>
  <c r="Y552" i="3" s="1"/>
  <c r="X553" i="3"/>
  <c r="Y553" i="3" s="1" a="1"/>
  <c r="Y553" i="3" s="1"/>
  <c r="X554" i="3"/>
  <c r="Y554" i="3" s="1" a="1"/>
  <c r="Y554" i="3" s="1"/>
  <c r="X555" i="3"/>
  <c r="Y555" i="3" s="1" a="1"/>
  <c r="Y555" i="3" s="1"/>
  <c r="X556" i="3"/>
  <c r="Y556" i="3" s="1" a="1"/>
  <c r="Y556" i="3" s="1"/>
  <c r="X557" i="3"/>
  <c r="Y557" i="3" s="1" a="1"/>
  <c r="Y557" i="3" s="1"/>
  <c r="X558" i="3"/>
  <c r="Y558" i="3" s="1" a="1"/>
  <c r="Y558" i="3" s="1"/>
  <c r="X559" i="3"/>
  <c r="Y559" i="3" s="1" a="1"/>
  <c r="Y559" i="3" s="1"/>
  <c r="X560" i="3"/>
  <c r="Y560" i="3" s="1" a="1"/>
  <c r="Y560" i="3" s="1"/>
  <c r="X561" i="3"/>
  <c r="Y561" i="3" s="1" a="1"/>
  <c r="Y561" i="3" s="1"/>
  <c r="X562" i="3"/>
  <c r="Y562" i="3" s="1" a="1"/>
  <c r="Y562" i="3" s="1"/>
  <c r="X563" i="3"/>
  <c r="Y563" i="3" s="1" a="1"/>
  <c r="Y563" i="3" s="1"/>
  <c r="X564" i="3"/>
  <c r="Y564" i="3" s="1" a="1"/>
  <c r="Y564" i="3" s="1"/>
  <c r="X565" i="3"/>
  <c r="Y565" i="3" s="1" a="1"/>
  <c r="Y565" i="3" s="1"/>
  <c r="X566" i="3"/>
  <c r="Y566" i="3" s="1" a="1"/>
  <c r="Y566" i="3" s="1"/>
  <c r="X567" i="3"/>
  <c r="Y567" i="3" s="1" a="1"/>
  <c r="Y567" i="3" s="1"/>
  <c r="X568" i="3"/>
  <c r="Y568" i="3" s="1" a="1"/>
  <c r="Y568" i="3" s="1"/>
  <c r="X569" i="3"/>
  <c r="Y569" i="3" s="1" a="1"/>
  <c r="Y569" i="3" s="1"/>
  <c r="X570" i="3"/>
  <c r="Y570" i="3" s="1" a="1"/>
  <c r="Y570" i="3" s="1"/>
  <c r="X571" i="3"/>
  <c r="Y571" i="3" s="1" a="1"/>
  <c r="Y571" i="3" s="1"/>
  <c r="X572" i="3"/>
  <c r="Y572" i="3" s="1" a="1"/>
  <c r="Y572" i="3" s="1"/>
  <c r="X573" i="3"/>
  <c r="Y573" i="3" s="1" a="1"/>
  <c r="Y573" i="3" s="1"/>
  <c r="X574" i="3"/>
  <c r="Y574" i="3" s="1" a="1"/>
  <c r="Y574" i="3" s="1"/>
  <c r="X575" i="3"/>
  <c r="Y575" i="3" s="1" a="1"/>
  <c r="Y575" i="3" s="1"/>
  <c r="X576" i="3"/>
  <c r="Y576" i="3" s="1" a="1"/>
  <c r="Y576" i="3" s="1"/>
  <c r="X577" i="3"/>
  <c r="Y577" i="3" s="1" a="1"/>
  <c r="Y577" i="3" s="1"/>
  <c r="X578" i="3"/>
  <c r="Y578" i="3" s="1" a="1"/>
  <c r="Y578" i="3" s="1"/>
  <c r="X579" i="3"/>
  <c r="Y579" i="3" s="1" a="1"/>
  <c r="Y579" i="3" s="1"/>
  <c r="X580" i="3"/>
  <c r="Y580" i="3" s="1" a="1"/>
  <c r="Y580" i="3" s="1"/>
  <c r="X581" i="3"/>
  <c r="Y581" i="3" s="1" a="1"/>
  <c r="Y581" i="3" s="1"/>
  <c r="X582" i="3"/>
  <c r="Y582" i="3" s="1" a="1"/>
  <c r="Y582" i="3" s="1"/>
  <c r="X583" i="3"/>
  <c r="Y583" i="3" s="1" a="1"/>
  <c r="Y583" i="3" s="1"/>
  <c r="X584" i="3"/>
  <c r="Y584" i="3" s="1" a="1"/>
  <c r="Y584" i="3" s="1"/>
  <c r="X585" i="3"/>
  <c r="Y585" i="3" s="1" a="1"/>
  <c r="Y585" i="3" s="1"/>
  <c r="X586" i="3"/>
  <c r="Y586" i="3" s="1" a="1"/>
  <c r="Y586" i="3" s="1"/>
  <c r="X587" i="3"/>
  <c r="Y587" i="3" s="1" a="1"/>
  <c r="Y587" i="3" s="1"/>
  <c r="X588" i="3"/>
  <c r="Y588" i="3" s="1" a="1"/>
  <c r="Y588" i="3" s="1"/>
  <c r="X589" i="3"/>
  <c r="Y589" i="3" s="1" a="1"/>
  <c r="Y589" i="3" s="1"/>
  <c r="X590" i="3"/>
  <c r="Y590" i="3" s="1" a="1"/>
  <c r="Y590" i="3" s="1"/>
  <c r="X591" i="3"/>
  <c r="Y591" i="3" s="1" a="1"/>
  <c r="Y591" i="3" s="1"/>
  <c r="X592" i="3"/>
  <c r="Y592" i="3" s="1" a="1"/>
  <c r="Y592" i="3" s="1"/>
  <c r="X593" i="3"/>
  <c r="Y593" i="3" s="1" a="1"/>
  <c r="Y593" i="3" s="1"/>
  <c r="X594" i="3"/>
  <c r="Y594" i="3" s="1" a="1"/>
  <c r="Y594" i="3" s="1"/>
  <c r="X595" i="3"/>
  <c r="Y595" i="3" s="1" a="1"/>
  <c r="Y595" i="3" s="1"/>
  <c r="X596" i="3"/>
  <c r="Y596" i="3" s="1" a="1"/>
  <c r="Y596" i="3" s="1"/>
  <c r="X597" i="3"/>
  <c r="Y597" i="3" s="1" a="1"/>
  <c r="Y597" i="3" s="1"/>
  <c r="X598" i="3"/>
  <c r="Y598" i="3" s="1" a="1"/>
  <c r="Y598" i="3" s="1"/>
  <c r="X599" i="3"/>
  <c r="Y599" i="3" s="1" a="1"/>
  <c r="Y599" i="3" s="1"/>
  <c r="X600" i="3"/>
  <c r="Y600" i="3" s="1" a="1"/>
  <c r="Y600" i="3" s="1"/>
  <c r="X601" i="3"/>
  <c r="Y601" i="3" s="1" a="1"/>
  <c r="Y601" i="3" s="1"/>
  <c r="X602" i="3"/>
  <c r="Y602" i="3" s="1" a="1"/>
  <c r="Y602" i="3" s="1"/>
  <c r="X603" i="3"/>
  <c r="Y603" i="3" s="1" a="1"/>
  <c r="Y603" i="3" s="1"/>
  <c r="X604" i="3"/>
  <c r="Y604" i="3" s="1" a="1"/>
  <c r="Y604" i="3" s="1"/>
  <c r="X605" i="3"/>
  <c r="Y605" i="3" s="1" a="1"/>
  <c r="Y605" i="3" s="1"/>
  <c r="X606" i="3"/>
  <c r="Y606" i="3" s="1" a="1"/>
  <c r="Y606" i="3" s="1"/>
  <c r="X607" i="3"/>
  <c r="Y607" i="3" s="1" a="1"/>
  <c r="Y607" i="3" s="1"/>
  <c r="X608" i="3"/>
  <c r="Y608" i="3" s="1" a="1"/>
  <c r="Y608" i="3" s="1"/>
  <c r="X609" i="3"/>
  <c r="Y609" i="3" s="1" a="1"/>
  <c r="Y609" i="3" s="1"/>
  <c r="X610" i="3"/>
  <c r="Y610" i="3" s="1" a="1"/>
  <c r="Y610" i="3" s="1"/>
  <c r="X611" i="3"/>
  <c r="Y611" i="3" s="1" a="1"/>
  <c r="Y611" i="3" s="1"/>
  <c r="X612" i="3"/>
  <c r="Y612" i="3" s="1" a="1"/>
  <c r="Y612" i="3" s="1"/>
  <c r="X613" i="3"/>
  <c r="Y613" i="3" s="1" a="1"/>
  <c r="Y613" i="3" s="1"/>
  <c r="X614" i="3"/>
  <c r="Y614" i="3" s="1" a="1"/>
  <c r="Y614" i="3" s="1"/>
  <c r="X615" i="3"/>
  <c r="Y615" i="3" s="1" a="1"/>
  <c r="Y615" i="3" s="1"/>
  <c r="X616" i="3"/>
  <c r="Y616" i="3" s="1" a="1"/>
  <c r="Y616" i="3" s="1"/>
  <c r="X617" i="3"/>
  <c r="Y617" i="3" s="1" a="1"/>
  <c r="Y617" i="3" s="1"/>
  <c r="X618" i="3"/>
  <c r="Y618" i="3" s="1" a="1"/>
  <c r="Y618" i="3" s="1"/>
  <c r="X619" i="3"/>
  <c r="Y619" i="3" s="1" a="1"/>
  <c r="Y619" i="3" s="1"/>
  <c r="X620" i="3"/>
  <c r="Y620" i="3" s="1" a="1"/>
  <c r="Y620" i="3" s="1"/>
  <c r="X621" i="3"/>
  <c r="Y621" i="3" s="1" a="1"/>
  <c r="Y621" i="3" s="1"/>
  <c r="X622" i="3"/>
  <c r="Y622" i="3" s="1" a="1"/>
  <c r="Y622" i="3" s="1"/>
  <c r="X623" i="3"/>
  <c r="Y623" i="3" s="1" a="1"/>
  <c r="Y623" i="3" s="1"/>
  <c r="X624" i="3"/>
  <c r="Y624" i="3" s="1" a="1"/>
  <c r="Y624" i="3" s="1"/>
  <c r="X625" i="3"/>
  <c r="Y625" i="3" s="1" a="1"/>
  <c r="Y625" i="3" s="1"/>
  <c r="X626" i="3"/>
  <c r="Y626" i="3" s="1" a="1"/>
  <c r="Y626" i="3" s="1"/>
  <c r="X627" i="3"/>
  <c r="Y627" i="3" s="1" a="1"/>
  <c r="Y627" i="3" s="1"/>
  <c r="X628" i="3"/>
  <c r="Y628" i="3" s="1" a="1"/>
  <c r="Y628" i="3" s="1"/>
  <c r="X629" i="3"/>
  <c r="Y629" i="3" s="1" a="1"/>
  <c r="Y629" i="3" s="1"/>
  <c r="X630" i="3"/>
  <c r="Y630" i="3" s="1" a="1"/>
  <c r="Y630" i="3" s="1"/>
  <c r="X631" i="3"/>
  <c r="Y631" i="3" s="1" a="1"/>
  <c r="Y631" i="3" s="1"/>
  <c r="X632" i="3"/>
  <c r="Y632" i="3" s="1" a="1"/>
  <c r="Y632" i="3" s="1"/>
  <c r="X633" i="3"/>
  <c r="Y633" i="3" s="1" a="1"/>
  <c r="Y633" i="3" s="1"/>
  <c r="X634" i="3"/>
  <c r="Y634" i="3" s="1" a="1"/>
  <c r="Y634" i="3" s="1"/>
  <c r="X635" i="3"/>
  <c r="Y635" i="3" s="1" a="1"/>
  <c r="Y635" i="3" s="1"/>
  <c r="X636" i="3"/>
  <c r="Y636" i="3" s="1" a="1"/>
  <c r="Y636" i="3" s="1"/>
  <c r="X637" i="3"/>
  <c r="Y637" i="3" s="1" a="1"/>
  <c r="Y637" i="3" s="1"/>
  <c r="X638" i="3"/>
  <c r="Y638" i="3" s="1" a="1"/>
  <c r="Y638" i="3" s="1"/>
  <c r="X639" i="3"/>
  <c r="Y639" i="3" s="1" a="1"/>
  <c r="Y639" i="3" s="1"/>
  <c r="X640" i="3"/>
  <c r="Y640" i="3" s="1" a="1"/>
  <c r="Y640" i="3" s="1"/>
  <c r="X641" i="3"/>
  <c r="Y641" i="3" s="1" a="1"/>
  <c r="Y641" i="3" s="1"/>
  <c r="X642" i="3"/>
  <c r="Y642" i="3" s="1" a="1"/>
  <c r="Y642" i="3" s="1"/>
  <c r="X643" i="3"/>
  <c r="Y643" i="3" s="1" a="1"/>
  <c r="Y643" i="3" s="1"/>
  <c r="X644" i="3"/>
  <c r="Y644" i="3" s="1" a="1"/>
  <c r="Y644" i="3" s="1"/>
  <c r="X645" i="3"/>
  <c r="Y645" i="3" s="1" a="1"/>
  <c r="Y645" i="3" s="1"/>
  <c r="X646" i="3"/>
  <c r="Y646" i="3" s="1" a="1"/>
  <c r="Y646" i="3" s="1"/>
  <c r="X647" i="3"/>
  <c r="Y647" i="3" s="1" a="1"/>
  <c r="Y647" i="3" s="1"/>
  <c r="X648" i="3"/>
  <c r="Y648" i="3" s="1" a="1"/>
  <c r="Y648" i="3" s="1"/>
  <c r="X649" i="3"/>
  <c r="Y649" i="3" s="1" a="1"/>
  <c r="Y649" i="3" s="1"/>
  <c r="X650" i="3"/>
  <c r="Y650" i="3" s="1" a="1"/>
  <c r="Y650" i="3" s="1"/>
  <c r="X651" i="3"/>
  <c r="Y651" i="3" s="1" a="1"/>
  <c r="Y651" i="3" s="1"/>
  <c r="X652" i="3"/>
  <c r="Y652" i="3" s="1" a="1"/>
  <c r="Y652" i="3" s="1"/>
  <c r="X653" i="3"/>
  <c r="Y653" i="3" s="1" a="1"/>
  <c r="Y653" i="3" s="1"/>
  <c r="X654" i="3"/>
  <c r="Y654" i="3" s="1" a="1"/>
  <c r="Y654" i="3" s="1"/>
  <c r="X655" i="3"/>
  <c r="Y655" i="3" s="1" a="1"/>
  <c r="Y655" i="3" s="1"/>
  <c r="X656" i="3"/>
  <c r="Y656" i="3" s="1" a="1"/>
  <c r="Y656" i="3" s="1"/>
  <c r="X657" i="3"/>
  <c r="Y657" i="3" s="1" a="1"/>
  <c r="Y657" i="3" s="1"/>
  <c r="X658" i="3"/>
  <c r="Y658" i="3" s="1" a="1"/>
  <c r="Y658" i="3" s="1"/>
  <c r="X659" i="3"/>
  <c r="Y659" i="3" s="1" a="1"/>
  <c r="Y659" i="3" s="1"/>
  <c r="X660" i="3"/>
  <c r="Y660" i="3" s="1" a="1"/>
  <c r="Y660" i="3" s="1"/>
  <c r="X661" i="3"/>
  <c r="Y661" i="3" s="1" a="1"/>
  <c r="Y661" i="3" s="1"/>
  <c r="X662" i="3"/>
  <c r="Y662" i="3" s="1" a="1"/>
  <c r="Y662" i="3" s="1"/>
  <c r="X663" i="3"/>
  <c r="Y663" i="3" s="1" a="1"/>
  <c r="Y663" i="3" s="1"/>
  <c r="X664" i="3"/>
  <c r="Y664" i="3" s="1" a="1"/>
  <c r="Y664" i="3" s="1"/>
  <c r="X665" i="3"/>
  <c r="Y665" i="3" s="1" a="1"/>
  <c r="Y665" i="3" s="1"/>
  <c r="X666" i="3"/>
  <c r="Y666" i="3" s="1" a="1"/>
  <c r="Y666" i="3" s="1"/>
  <c r="X667" i="3"/>
  <c r="Y667" i="3" s="1" a="1"/>
  <c r="Y667" i="3" s="1"/>
  <c r="X668" i="3"/>
  <c r="Y668" i="3" s="1" a="1"/>
  <c r="Y668" i="3" s="1"/>
  <c r="X669" i="3"/>
  <c r="Y669" i="3" s="1" a="1"/>
  <c r="Y669" i="3" s="1"/>
  <c r="X670" i="3"/>
  <c r="Y670" i="3" s="1" a="1"/>
  <c r="Y670" i="3" s="1"/>
  <c r="X671" i="3"/>
  <c r="Y671" i="3" s="1" a="1"/>
  <c r="Y671" i="3" s="1"/>
  <c r="X672" i="3"/>
  <c r="Y672" i="3" s="1" a="1"/>
  <c r="Y672" i="3" s="1"/>
  <c r="X673" i="3"/>
  <c r="Y673" i="3" s="1" a="1"/>
  <c r="Y673" i="3" s="1"/>
  <c r="X674" i="3"/>
  <c r="Y674" i="3" s="1" a="1"/>
  <c r="Y674" i="3" s="1"/>
  <c r="X675" i="3"/>
  <c r="Y675" i="3" s="1" a="1"/>
  <c r="Y675" i="3" s="1"/>
  <c r="X676" i="3"/>
  <c r="Y676" i="3" s="1" a="1"/>
  <c r="Y676" i="3" s="1"/>
  <c r="X677" i="3"/>
  <c r="Y677" i="3" s="1" a="1"/>
  <c r="Y677" i="3" s="1"/>
  <c r="X678" i="3"/>
  <c r="Y678" i="3" s="1" a="1"/>
  <c r="Y678" i="3" s="1"/>
  <c r="X679" i="3"/>
  <c r="Y679" i="3" s="1" a="1"/>
  <c r="Y679" i="3" s="1"/>
  <c r="X680" i="3"/>
  <c r="Y680" i="3" s="1" a="1"/>
  <c r="Y680" i="3" s="1"/>
  <c r="X681" i="3"/>
  <c r="Y681" i="3" s="1" a="1"/>
  <c r="Y681" i="3" s="1"/>
  <c r="X682" i="3"/>
  <c r="Y682" i="3" s="1" a="1"/>
  <c r="Y682" i="3" s="1"/>
  <c r="X683" i="3"/>
  <c r="Y683" i="3" s="1" a="1"/>
  <c r="Y683" i="3" s="1"/>
  <c r="X684" i="3"/>
  <c r="Y684" i="3" s="1" a="1"/>
  <c r="Y684" i="3" s="1"/>
  <c r="X685" i="3"/>
  <c r="Y685" i="3" s="1" a="1"/>
  <c r="Y685" i="3" s="1"/>
  <c r="X686" i="3"/>
  <c r="Y686" i="3" s="1" a="1"/>
  <c r="Y686" i="3" s="1"/>
  <c r="X687" i="3"/>
  <c r="Y687" i="3" s="1" a="1"/>
  <c r="Y687" i="3" s="1"/>
  <c r="X688" i="3"/>
  <c r="Y688" i="3" s="1" a="1"/>
  <c r="Y688" i="3" s="1"/>
  <c r="X689" i="3"/>
  <c r="Y689" i="3" s="1" a="1"/>
  <c r="Y689" i="3" s="1"/>
  <c r="X690" i="3"/>
  <c r="Y690" i="3" s="1" a="1"/>
  <c r="Y690" i="3" s="1"/>
  <c r="X691" i="3"/>
  <c r="Y691" i="3" s="1" a="1"/>
  <c r="Y691" i="3" s="1"/>
  <c r="X692" i="3"/>
  <c r="Y692" i="3" s="1" a="1"/>
  <c r="Y692" i="3" s="1"/>
  <c r="X693" i="3"/>
  <c r="Y693" i="3" s="1" a="1"/>
  <c r="Y693" i="3" s="1"/>
  <c r="X694" i="3"/>
  <c r="Y694" i="3" s="1" a="1"/>
  <c r="Y694" i="3" s="1"/>
  <c r="X695" i="3"/>
  <c r="Y695" i="3" s="1" a="1"/>
  <c r="Y695" i="3" s="1"/>
  <c r="X696" i="3"/>
  <c r="Y696" i="3" s="1" a="1"/>
  <c r="Y696" i="3" s="1"/>
  <c r="X697" i="3"/>
  <c r="Y697" i="3" s="1" a="1"/>
  <c r="Y697" i="3" s="1"/>
  <c r="X698" i="3"/>
  <c r="Y698" i="3" s="1" a="1"/>
  <c r="Y698" i="3" s="1"/>
  <c r="X699" i="3"/>
  <c r="Y699" i="3" s="1" a="1"/>
  <c r="Y699" i="3" s="1"/>
  <c r="X700" i="3"/>
  <c r="Y700" i="3" s="1" a="1"/>
  <c r="Y700" i="3" s="1"/>
  <c r="X701" i="3"/>
  <c r="Y701" i="3" s="1" a="1"/>
  <c r="Y701" i="3" s="1"/>
  <c r="X702" i="3"/>
  <c r="Y702" i="3" s="1" a="1"/>
  <c r="Y702" i="3" s="1"/>
  <c r="X703" i="3"/>
  <c r="Y703" i="3" s="1" a="1"/>
  <c r="Y703" i="3" s="1"/>
  <c r="X704" i="3"/>
  <c r="Y704" i="3" s="1" a="1"/>
  <c r="Y704" i="3" s="1"/>
  <c r="X705" i="3"/>
  <c r="Y705" i="3" s="1" a="1"/>
  <c r="Y705" i="3" s="1"/>
  <c r="X706" i="3"/>
  <c r="Y706" i="3" s="1" a="1"/>
  <c r="Y706" i="3" s="1"/>
  <c r="X707" i="3"/>
  <c r="Y707" i="3" s="1" a="1"/>
  <c r="Y707" i="3" s="1"/>
  <c r="X708" i="3"/>
  <c r="Y708" i="3" s="1" a="1"/>
  <c r="Y708" i="3" s="1"/>
  <c r="X709" i="3"/>
  <c r="Y709" i="3" s="1" a="1"/>
  <c r="Y709" i="3" s="1"/>
  <c r="X710" i="3"/>
  <c r="Y710" i="3" s="1" a="1"/>
  <c r="Y710" i="3" s="1"/>
  <c r="X711" i="3"/>
  <c r="Y711" i="3" s="1" a="1"/>
  <c r="Y711" i="3" s="1"/>
  <c r="X712" i="3"/>
  <c r="Y712" i="3" s="1" a="1"/>
  <c r="Y712" i="3" s="1"/>
  <c r="X713" i="3"/>
  <c r="Y713" i="3" s="1" a="1"/>
  <c r="Y713" i="3" s="1"/>
  <c r="X714" i="3"/>
  <c r="Y714" i="3" s="1" a="1"/>
  <c r="Y714" i="3" s="1"/>
  <c r="X715" i="3"/>
  <c r="Y715" i="3" s="1" a="1"/>
  <c r="Y715" i="3" s="1"/>
  <c r="X716" i="3"/>
  <c r="Y716" i="3" s="1" a="1"/>
  <c r="Y716" i="3" s="1"/>
  <c r="X717" i="3"/>
  <c r="Y717" i="3" s="1" a="1"/>
  <c r="Y717" i="3" s="1"/>
  <c r="X718" i="3"/>
  <c r="Y718" i="3" s="1" a="1"/>
  <c r="Y718" i="3" s="1"/>
  <c r="X719" i="3"/>
  <c r="Y719" i="3" s="1" a="1"/>
  <c r="Y719" i="3" s="1"/>
  <c r="X720" i="3"/>
  <c r="Y720" i="3" s="1" a="1"/>
  <c r="Y720" i="3" s="1"/>
  <c r="X721" i="3"/>
  <c r="Y721" i="3" s="1" a="1"/>
  <c r="Y721" i="3" s="1"/>
  <c r="X722" i="3"/>
  <c r="Y722" i="3" s="1" a="1"/>
  <c r="Y722" i="3" s="1"/>
  <c r="X723" i="3"/>
  <c r="Y723" i="3" s="1" a="1"/>
  <c r="Y723" i="3" s="1"/>
  <c r="X724" i="3"/>
  <c r="Y724" i="3" s="1" a="1"/>
  <c r="Y724" i="3" s="1"/>
  <c r="X725" i="3"/>
  <c r="Y725" i="3" s="1" a="1"/>
  <c r="Y725" i="3" s="1"/>
  <c r="X726" i="3"/>
  <c r="Y726" i="3" s="1" a="1"/>
  <c r="Y726" i="3" s="1"/>
  <c r="X727" i="3"/>
  <c r="Y727" i="3" s="1" a="1"/>
  <c r="Y727" i="3" s="1"/>
  <c r="X728" i="3"/>
  <c r="Y728" i="3" s="1" a="1"/>
  <c r="Y728" i="3" s="1"/>
  <c r="X729" i="3"/>
  <c r="Y729" i="3" s="1" a="1"/>
  <c r="Y729" i="3" s="1"/>
  <c r="X730" i="3"/>
  <c r="Y730" i="3" s="1" a="1"/>
  <c r="Y730" i="3" s="1"/>
  <c r="X731" i="3"/>
  <c r="Y731" i="3" s="1" a="1"/>
  <c r="Y731" i="3" s="1"/>
  <c r="X732" i="3"/>
  <c r="Y732" i="3" s="1" a="1"/>
  <c r="Y732" i="3" s="1"/>
  <c r="X733" i="3"/>
  <c r="Y733" i="3" s="1" a="1"/>
  <c r="Y733" i="3" s="1"/>
  <c r="X734" i="3"/>
  <c r="Y734" i="3" s="1" a="1"/>
  <c r="Y734" i="3" s="1"/>
  <c r="X735" i="3"/>
  <c r="Y735" i="3" s="1" a="1"/>
  <c r="Y735" i="3" s="1"/>
  <c r="X736" i="3"/>
  <c r="Y736" i="3" s="1" a="1"/>
  <c r="Y736" i="3" s="1"/>
  <c r="X737" i="3"/>
  <c r="Y737" i="3" s="1" a="1"/>
  <c r="Y737" i="3" s="1"/>
  <c r="X738" i="3"/>
  <c r="Y738" i="3" s="1" a="1"/>
  <c r="Y738" i="3" s="1"/>
  <c r="X739" i="3"/>
  <c r="Y739" i="3" s="1" a="1"/>
  <c r="Y739" i="3" s="1"/>
  <c r="X740" i="3"/>
  <c r="Y740" i="3" s="1" a="1"/>
  <c r="Y740" i="3" s="1"/>
  <c r="X741" i="3"/>
  <c r="Y741" i="3" s="1" a="1"/>
  <c r="Y741" i="3" s="1"/>
  <c r="X742" i="3"/>
  <c r="Y742" i="3" s="1" a="1"/>
  <c r="Y742" i="3" s="1"/>
  <c r="X743" i="3"/>
  <c r="Y743" i="3" s="1" a="1"/>
  <c r="Y743" i="3" s="1"/>
  <c r="X744" i="3"/>
  <c r="Y744" i="3" s="1" a="1"/>
  <c r="Y744" i="3" s="1"/>
  <c r="X745" i="3"/>
  <c r="Y745" i="3" s="1" a="1"/>
  <c r="Y745" i="3" s="1"/>
  <c r="X746" i="3"/>
  <c r="Y746" i="3" s="1" a="1"/>
  <c r="Y746" i="3" s="1"/>
  <c r="X747" i="3"/>
  <c r="Y747" i="3" s="1" a="1"/>
  <c r="Y747" i="3" s="1"/>
  <c r="X748" i="3"/>
  <c r="Y748" i="3" s="1" a="1"/>
  <c r="Y748" i="3" s="1"/>
  <c r="X749" i="3"/>
  <c r="Y749" i="3" s="1" a="1"/>
  <c r="Y749" i="3" s="1"/>
  <c r="X750" i="3"/>
  <c r="Y750" i="3" s="1" a="1"/>
  <c r="Y750" i="3" s="1"/>
  <c r="X751" i="3"/>
  <c r="Y751" i="3" s="1" a="1"/>
  <c r="Y751" i="3" s="1"/>
  <c r="X752" i="3"/>
  <c r="Y752" i="3" s="1" a="1"/>
  <c r="Y752" i="3" s="1"/>
  <c r="X753" i="3"/>
  <c r="Y753" i="3" s="1" a="1"/>
  <c r="Y753" i="3" s="1"/>
  <c r="X754" i="3"/>
  <c r="Y754" i="3" s="1" a="1"/>
  <c r="Y754" i="3" s="1"/>
  <c r="X755" i="3"/>
  <c r="Y755" i="3" s="1" a="1"/>
  <c r="Y755" i="3" s="1"/>
  <c r="X756" i="3"/>
  <c r="Y756" i="3" s="1" a="1"/>
  <c r="Y756" i="3" s="1"/>
  <c r="X757" i="3"/>
  <c r="Y757" i="3" s="1" a="1"/>
  <c r="Y757" i="3" s="1"/>
  <c r="X758" i="3"/>
  <c r="Y758" i="3" s="1" a="1"/>
  <c r="Y758" i="3" s="1"/>
  <c r="X759" i="3"/>
  <c r="Y759" i="3" s="1" a="1"/>
  <c r="Y759" i="3" s="1"/>
  <c r="X760" i="3"/>
  <c r="Y760" i="3" s="1" a="1"/>
  <c r="Y760" i="3" s="1"/>
  <c r="X761" i="3"/>
  <c r="Y761" i="3" s="1" a="1"/>
  <c r="Y761" i="3" s="1"/>
  <c r="X762" i="3"/>
  <c r="Y762" i="3" s="1" a="1"/>
  <c r="Y762" i="3" s="1"/>
  <c r="X763" i="3"/>
  <c r="Y763" i="3" s="1" a="1"/>
  <c r="Y763" i="3" s="1"/>
  <c r="X764" i="3"/>
  <c r="Y764" i="3" s="1" a="1"/>
  <c r="Y764" i="3" s="1"/>
  <c r="X765" i="3"/>
  <c r="Y765" i="3" s="1" a="1"/>
  <c r="Y765" i="3" s="1"/>
  <c r="X766" i="3"/>
  <c r="Y766" i="3" s="1" a="1"/>
  <c r="Y766" i="3" s="1"/>
  <c r="X767" i="3"/>
  <c r="Y767" i="3" s="1" a="1"/>
  <c r="Y767" i="3" s="1"/>
  <c r="X768" i="3"/>
  <c r="Y768" i="3" s="1" a="1"/>
  <c r="Y768" i="3" s="1"/>
  <c r="X2" i="3"/>
  <c r="Y2" i="3" s="1" a="1"/>
  <c r="Y2" i="3" s="1"/>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3" i="3"/>
  <c r="T4" i="3"/>
  <c r="T5" i="3"/>
  <c r="T6" i="3"/>
  <c r="T7" i="3"/>
  <c r="T8" i="3"/>
  <c r="T9" i="3"/>
  <c r="T10" i="3"/>
  <c r="T11" i="3"/>
  <c r="T12" i="3"/>
  <c r="T13" i="3"/>
  <c r="T14" i="3"/>
  <c r="T15" i="3"/>
  <c r="T16" i="3"/>
  <c r="T2" i="3"/>
  <c r="S2" i="3"/>
  <c r="S3" i="3"/>
  <c r="U2" i="3"/>
  <c r="U768" i="3"/>
  <c r="U767" i="3"/>
  <c r="U766" i="3"/>
  <c r="U765" i="3"/>
  <c r="U764" i="3"/>
  <c r="U763" i="3"/>
  <c r="U762" i="3"/>
  <c r="U761" i="3"/>
  <c r="U760" i="3"/>
  <c r="U759" i="3"/>
  <c r="U758" i="3"/>
  <c r="U757" i="3"/>
  <c r="U756" i="3"/>
  <c r="U755" i="3"/>
  <c r="U754" i="3"/>
  <c r="U753" i="3"/>
  <c r="U752" i="3"/>
  <c r="U751" i="3"/>
  <c r="U750" i="3"/>
  <c r="U749" i="3"/>
  <c r="U748" i="3"/>
  <c r="U747" i="3"/>
  <c r="U746" i="3"/>
  <c r="U745" i="3"/>
  <c r="U744" i="3"/>
  <c r="U743" i="3"/>
  <c r="U742" i="3"/>
  <c r="U741" i="3"/>
  <c r="U740" i="3"/>
  <c r="U739" i="3"/>
  <c r="U738" i="3"/>
  <c r="U737" i="3"/>
  <c r="U736" i="3"/>
  <c r="U735" i="3"/>
  <c r="U734" i="3"/>
  <c r="U733" i="3"/>
  <c r="U732" i="3"/>
  <c r="U731" i="3"/>
  <c r="U730" i="3"/>
  <c r="U729" i="3"/>
  <c r="U728" i="3"/>
  <c r="U727" i="3"/>
  <c r="U726" i="3"/>
  <c r="U725" i="3"/>
  <c r="U724" i="3"/>
  <c r="U723" i="3"/>
  <c r="U722" i="3"/>
  <c r="U721" i="3"/>
  <c r="U720" i="3"/>
  <c r="U719" i="3"/>
  <c r="U718" i="3"/>
  <c r="U717" i="3"/>
  <c r="U716" i="3"/>
  <c r="U715" i="3"/>
  <c r="U714" i="3"/>
  <c r="U713" i="3"/>
  <c r="U712" i="3"/>
  <c r="U711" i="3"/>
  <c r="U710" i="3"/>
  <c r="U709" i="3"/>
  <c r="U708" i="3"/>
  <c r="U707" i="3"/>
  <c r="U706" i="3"/>
  <c r="U705" i="3"/>
  <c r="U704" i="3"/>
  <c r="U703" i="3"/>
  <c r="U702" i="3"/>
  <c r="U701" i="3"/>
  <c r="U700" i="3"/>
  <c r="U699" i="3"/>
  <c r="U698" i="3"/>
  <c r="U697" i="3"/>
  <c r="U696" i="3"/>
  <c r="U695" i="3"/>
  <c r="U694" i="3"/>
  <c r="U693" i="3"/>
  <c r="U692" i="3"/>
  <c r="U691" i="3"/>
  <c r="U690" i="3"/>
  <c r="U689" i="3"/>
  <c r="U688" i="3"/>
  <c r="U687" i="3"/>
  <c r="U686" i="3"/>
  <c r="U685" i="3"/>
  <c r="U684" i="3"/>
  <c r="U683" i="3"/>
  <c r="U682" i="3"/>
  <c r="U681" i="3"/>
  <c r="U680" i="3"/>
  <c r="U679" i="3"/>
  <c r="U678" i="3"/>
  <c r="U677" i="3"/>
  <c r="U676" i="3"/>
  <c r="U675" i="3"/>
  <c r="U674" i="3"/>
  <c r="U673" i="3"/>
  <c r="U672" i="3"/>
  <c r="U671" i="3"/>
  <c r="U670" i="3"/>
  <c r="U669" i="3"/>
  <c r="U668" i="3"/>
  <c r="U667" i="3"/>
  <c r="U666" i="3"/>
  <c r="U665" i="3"/>
  <c r="U664" i="3"/>
  <c r="U663" i="3"/>
  <c r="U662" i="3"/>
  <c r="U661" i="3"/>
  <c r="U660" i="3"/>
  <c r="U659" i="3"/>
  <c r="U658" i="3"/>
  <c r="U657" i="3"/>
  <c r="U656" i="3"/>
  <c r="U655" i="3"/>
  <c r="U654" i="3"/>
  <c r="U653" i="3"/>
  <c r="U652" i="3"/>
  <c r="U651" i="3"/>
  <c r="U650" i="3"/>
  <c r="U649" i="3"/>
  <c r="U648" i="3"/>
  <c r="U647" i="3"/>
  <c r="U646" i="3"/>
  <c r="U645" i="3"/>
  <c r="U644" i="3"/>
  <c r="U643" i="3"/>
  <c r="U642" i="3"/>
  <c r="U641" i="3"/>
  <c r="U640" i="3"/>
  <c r="U639" i="3"/>
  <c r="U638" i="3"/>
  <c r="U637" i="3"/>
  <c r="U636" i="3"/>
  <c r="U635" i="3"/>
  <c r="U634" i="3"/>
  <c r="U633" i="3"/>
  <c r="U632" i="3"/>
  <c r="U631" i="3"/>
  <c r="U630" i="3"/>
  <c r="U629" i="3"/>
  <c r="U628" i="3"/>
  <c r="U627" i="3"/>
  <c r="U626" i="3"/>
  <c r="U625" i="3"/>
  <c r="U624" i="3"/>
  <c r="U623" i="3"/>
  <c r="U622" i="3"/>
  <c r="U621" i="3"/>
  <c r="U620" i="3"/>
  <c r="U619" i="3"/>
  <c r="U618" i="3"/>
  <c r="U617" i="3"/>
  <c r="U616" i="3"/>
  <c r="U615" i="3"/>
  <c r="U614" i="3"/>
  <c r="U613" i="3"/>
  <c r="U612" i="3"/>
  <c r="U611" i="3"/>
  <c r="U610" i="3"/>
  <c r="U609" i="3"/>
  <c r="U608" i="3"/>
  <c r="U607" i="3"/>
  <c r="U606" i="3"/>
  <c r="U605" i="3"/>
  <c r="U604" i="3"/>
  <c r="U603" i="3"/>
  <c r="U602" i="3"/>
  <c r="U601" i="3"/>
  <c r="U600" i="3"/>
  <c r="U599" i="3"/>
  <c r="U598" i="3"/>
  <c r="U597" i="3"/>
  <c r="U596" i="3"/>
  <c r="U595" i="3"/>
  <c r="U594" i="3"/>
  <c r="U593" i="3"/>
  <c r="U592" i="3"/>
  <c r="U591" i="3"/>
  <c r="U590" i="3"/>
  <c r="U589" i="3"/>
  <c r="U588" i="3"/>
  <c r="U587" i="3"/>
  <c r="U586" i="3"/>
  <c r="U585" i="3"/>
  <c r="U584" i="3"/>
  <c r="U583" i="3"/>
  <c r="U582" i="3"/>
  <c r="U581" i="3"/>
  <c r="U580" i="3"/>
  <c r="U579" i="3"/>
  <c r="U578" i="3"/>
  <c r="U577" i="3"/>
  <c r="U576" i="3"/>
  <c r="U575" i="3"/>
  <c r="U574" i="3"/>
  <c r="U573" i="3"/>
  <c r="U572" i="3"/>
  <c r="U571" i="3"/>
  <c r="U570" i="3"/>
  <c r="U569" i="3"/>
  <c r="U568" i="3"/>
  <c r="U567" i="3"/>
  <c r="U566" i="3"/>
  <c r="U565" i="3"/>
  <c r="U564" i="3"/>
  <c r="U563" i="3"/>
  <c r="U562" i="3"/>
  <c r="U561" i="3"/>
  <c r="U560" i="3"/>
  <c r="U559" i="3"/>
  <c r="U558" i="3"/>
  <c r="U557" i="3"/>
  <c r="U556" i="3"/>
  <c r="U555" i="3"/>
  <c r="U554" i="3"/>
  <c r="U553" i="3"/>
  <c r="U552" i="3"/>
  <c r="U551" i="3"/>
  <c r="U550" i="3"/>
  <c r="U549" i="3"/>
  <c r="U548" i="3"/>
  <c r="U547" i="3"/>
  <c r="U546" i="3"/>
  <c r="U545" i="3"/>
  <c r="U544" i="3"/>
  <c r="U543" i="3"/>
  <c r="U542" i="3"/>
  <c r="U541" i="3"/>
  <c r="U540" i="3"/>
  <c r="U539" i="3"/>
  <c r="U538" i="3"/>
  <c r="U537" i="3"/>
  <c r="U536" i="3"/>
  <c r="U535" i="3"/>
  <c r="U534" i="3"/>
  <c r="U533" i="3"/>
  <c r="U532" i="3"/>
  <c r="U531" i="3"/>
  <c r="U530" i="3"/>
  <c r="U529" i="3"/>
  <c r="U528" i="3"/>
  <c r="U527" i="3"/>
  <c r="U526" i="3"/>
  <c r="U525" i="3"/>
  <c r="U524" i="3"/>
  <c r="U523" i="3"/>
  <c r="U522" i="3"/>
  <c r="U521" i="3"/>
  <c r="U520" i="3"/>
  <c r="U519" i="3"/>
  <c r="U518" i="3"/>
  <c r="U517" i="3"/>
  <c r="U516" i="3"/>
  <c r="U515" i="3"/>
  <c r="U514" i="3"/>
  <c r="U513" i="3"/>
  <c r="U512" i="3"/>
  <c r="U511" i="3"/>
  <c r="U510" i="3"/>
  <c r="U509" i="3"/>
  <c r="U508" i="3"/>
  <c r="U507" i="3"/>
  <c r="U506" i="3"/>
  <c r="U505" i="3"/>
  <c r="U504" i="3"/>
  <c r="U503" i="3"/>
  <c r="U502" i="3"/>
  <c r="U501" i="3"/>
  <c r="U500" i="3"/>
  <c r="U499" i="3"/>
  <c r="U498" i="3"/>
  <c r="U497" i="3"/>
  <c r="U496" i="3"/>
  <c r="U495" i="3"/>
  <c r="U494" i="3"/>
  <c r="U493" i="3"/>
  <c r="U492" i="3"/>
  <c r="U491" i="3"/>
  <c r="U490" i="3"/>
  <c r="U489" i="3"/>
  <c r="U488" i="3"/>
  <c r="U487" i="3"/>
  <c r="U486" i="3"/>
  <c r="U485" i="3"/>
  <c r="U484" i="3"/>
  <c r="U483" i="3"/>
  <c r="U482" i="3"/>
  <c r="U481" i="3"/>
  <c r="U480" i="3"/>
  <c r="U479" i="3"/>
  <c r="U478" i="3"/>
  <c r="U477" i="3"/>
  <c r="U476" i="3"/>
  <c r="U475" i="3"/>
  <c r="U474" i="3"/>
  <c r="U473" i="3"/>
  <c r="U472" i="3"/>
  <c r="U471" i="3"/>
  <c r="U470" i="3"/>
  <c r="U469" i="3"/>
  <c r="U468" i="3"/>
  <c r="U467" i="3"/>
  <c r="U466" i="3"/>
  <c r="U465" i="3"/>
  <c r="U464" i="3"/>
  <c r="U463" i="3"/>
  <c r="U462" i="3"/>
  <c r="U461" i="3"/>
  <c r="U460" i="3"/>
  <c r="U459" i="3"/>
  <c r="U458" i="3"/>
  <c r="U457" i="3"/>
  <c r="U456" i="3"/>
  <c r="U455" i="3"/>
  <c r="U454" i="3"/>
  <c r="U453" i="3"/>
  <c r="U452" i="3"/>
  <c r="U451" i="3"/>
  <c r="U450" i="3"/>
  <c r="U449" i="3"/>
  <c r="U448" i="3"/>
  <c r="U447" i="3"/>
  <c r="U446" i="3"/>
  <c r="U445" i="3"/>
  <c r="U444" i="3"/>
  <c r="U443" i="3"/>
  <c r="U442" i="3"/>
  <c r="U441" i="3"/>
  <c r="U440" i="3"/>
  <c r="U439" i="3"/>
  <c r="U438" i="3"/>
  <c r="U437" i="3"/>
  <c r="U436" i="3"/>
  <c r="U435" i="3"/>
  <c r="U434" i="3"/>
  <c r="U433" i="3"/>
  <c r="U432" i="3"/>
  <c r="U431" i="3"/>
  <c r="U430" i="3"/>
  <c r="U429" i="3"/>
  <c r="U428" i="3"/>
  <c r="U427" i="3"/>
  <c r="U426" i="3"/>
  <c r="U425" i="3"/>
  <c r="U424" i="3"/>
  <c r="U423" i="3"/>
  <c r="U422" i="3"/>
  <c r="U421" i="3"/>
  <c r="U420" i="3"/>
  <c r="U419" i="3"/>
  <c r="U418" i="3"/>
  <c r="U417" i="3"/>
  <c r="U416" i="3"/>
  <c r="U415" i="3"/>
  <c r="U414" i="3"/>
  <c r="U413" i="3"/>
  <c r="U412" i="3"/>
  <c r="U411" i="3"/>
  <c r="U410" i="3"/>
  <c r="U409" i="3"/>
  <c r="U408" i="3"/>
  <c r="U407" i="3"/>
  <c r="U406" i="3"/>
  <c r="U405" i="3"/>
  <c r="U404" i="3"/>
  <c r="U403" i="3"/>
  <c r="U402" i="3"/>
  <c r="U401" i="3"/>
  <c r="U400" i="3"/>
  <c r="U399" i="3"/>
  <c r="U398" i="3"/>
  <c r="U397" i="3"/>
  <c r="U396" i="3"/>
  <c r="U395" i="3"/>
  <c r="U394" i="3"/>
  <c r="U393" i="3"/>
  <c r="U392" i="3"/>
  <c r="U391" i="3"/>
  <c r="U390" i="3"/>
  <c r="U389" i="3"/>
  <c r="U388" i="3"/>
  <c r="U387" i="3"/>
  <c r="U386" i="3"/>
  <c r="U385" i="3"/>
  <c r="U384" i="3"/>
  <c r="U383" i="3"/>
  <c r="U382" i="3"/>
  <c r="U381" i="3"/>
  <c r="U380" i="3"/>
  <c r="U379" i="3"/>
  <c r="U378" i="3"/>
  <c r="U377" i="3"/>
  <c r="AA377" i="3" s="1"/>
  <c r="AB377" i="3" s="1" a="1"/>
  <c r="AB377" i="3" s="1"/>
  <c r="U376" i="3"/>
  <c r="U375" i="3"/>
  <c r="U374" i="3"/>
  <c r="U373" i="3"/>
  <c r="U372" i="3"/>
  <c r="U371" i="3"/>
  <c r="U370" i="3"/>
  <c r="U369" i="3"/>
  <c r="U368" i="3"/>
  <c r="U367" i="3"/>
  <c r="U366" i="3"/>
  <c r="U365" i="3"/>
  <c r="U364" i="3"/>
  <c r="U363" i="3"/>
  <c r="U362" i="3"/>
  <c r="U361" i="3"/>
  <c r="AA361" i="3" s="1"/>
  <c r="AB361" i="3" s="1" a="1"/>
  <c r="AB361" i="3" s="1"/>
  <c r="U360" i="3"/>
  <c r="U359" i="3"/>
  <c r="U358" i="3"/>
  <c r="U357" i="3"/>
  <c r="U356" i="3"/>
  <c r="U355" i="3"/>
  <c r="U354" i="3"/>
  <c r="U353" i="3"/>
  <c r="U352" i="3"/>
  <c r="U351" i="3"/>
  <c r="U350" i="3"/>
  <c r="U349" i="3"/>
  <c r="U348" i="3"/>
  <c r="U347" i="3"/>
  <c r="U346" i="3"/>
  <c r="U345" i="3"/>
  <c r="U344" i="3"/>
  <c r="U343" i="3"/>
  <c r="U342" i="3"/>
  <c r="U341" i="3"/>
  <c r="U340" i="3"/>
  <c r="U339" i="3"/>
  <c r="U338" i="3"/>
  <c r="U337" i="3"/>
  <c r="U336" i="3"/>
  <c r="U335" i="3"/>
  <c r="U334" i="3"/>
  <c r="U333" i="3"/>
  <c r="U332" i="3"/>
  <c r="U331" i="3"/>
  <c r="U330" i="3"/>
  <c r="U329" i="3"/>
  <c r="U328" i="3"/>
  <c r="U327" i="3"/>
  <c r="U326" i="3"/>
  <c r="U325" i="3"/>
  <c r="U324" i="3"/>
  <c r="U323" i="3"/>
  <c r="U322" i="3"/>
  <c r="U321" i="3"/>
  <c r="U320" i="3"/>
  <c r="U319" i="3"/>
  <c r="U318" i="3"/>
  <c r="U317" i="3"/>
  <c r="U316" i="3"/>
  <c r="U315" i="3"/>
  <c r="U314" i="3"/>
  <c r="U313" i="3"/>
  <c r="AA313" i="3" s="1"/>
  <c r="AB313" i="3" s="1" a="1"/>
  <c r="AB313" i="3" s="1"/>
  <c r="U312" i="3"/>
  <c r="U311" i="3"/>
  <c r="U310" i="3"/>
  <c r="U309" i="3"/>
  <c r="U308" i="3"/>
  <c r="U307" i="3"/>
  <c r="U306" i="3"/>
  <c r="U305" i="3"/>
  <c r="U304" i="3"/>
  <c r="U303" i="3"/>
  <c r="U302" i="3"/>
  <c r="U301" i="3"/>
  <c r="U300" i="3"/>
  <c r="U299" i="3"/>
  <c r="U298" i="3"/>
  <c r="U297" i="3"/>
  <c r="U296" i="3"/>
  <c r="U295" i="3"/>
  <c r="U294" i="3"/>
  <c r="U293" i="3"/>
  <c r="U292" i="3"/>
  <c r="U291" i="3"/>
  <c r="U290" i="3"/>
  <c r="U289" i="3"/>
  <c r="U288" i="3"/>
  <c r="U287" i="3"/>
  <c r="U286" i="3"/>
  <c r="U285" i="3"/>
  <c r="U284" i="3"/>
  <c r="U283" i="3"/>
  <c r="U282" i="3"/>
  <c r="U281" i="3"/>
  <c r="U280" i="3"/>
  <c r="U279" i="3"/>
  <c r="U278" i="3"/>
  <c r="U277" i="3"/>
  <c r="U276" i="3"/>
  <c r="U275" i="3"/>
  <c r="U274" i="3"/>
  <c r="U273" i="3"/>
  <c r="U272" i="3"/>
  <c r="U271" i="3"/>
  <c r="U270" i="3"/>
  <c r="U269" i="3"/>
  <c r="U268" i="3"/>
  <c r="U267" i="3"/>
  <c r="U266" i="3"/>
  <c r="U265" i="3"/>
  <c r="U264" i="3"/>
  <c r="U263" i="3"/>
  <c r="U262" i="3"/>
  <c r="U261" i="3"/>
  <c r="U260" i="3"/>
  <c r="U259" i="3"/>
  <c r="U258" i="3"/>
  <c r="U257" i="3"/>
  <c r="U256" i="3"/>
  <c r="U255" i="3"/>
  <c r="U254" i="3"/>
  <c r="U253" i="3"/>
  <c r="U252" i="3"/>
  <c r="U251" i="3"/>
  <c r="U250" i="3"/>
  <c r="U249" i="3"/>
  <c r="AA249" i="3" s="1"/>
  <c r="AB249" i="3" s="1" a="1"/>
  <c r="AB249" i="3" s="1"/>
  <c r="U248" i="3"/>
  <c r="U247" i="3"/>
  <c r="U246" i="3"/>
  <c r="U245" i="3"/>
  <c r="U244" i="3"/>
  <c r="U243" i="3"/>
  <c r="U242" i="3"/>
  <c r="U241" i="3"/>
  <c r="U240" i="3"/>
  <c r="U239" i="3"/>
  <c r="U238" i="3"/>
  <c r="U237" i="3"/>
  <c r="U236" i="3"/>
  <c r="U235" i="3"/>
  <c r="U234" i="3"/>
  <c r="U233" i="3"/>
  <c r="AA233" i="3" s="1"/>
  <c r="AB233" i="3" s="1" a="1"/>
  <c r="AB233" i="3" s="1"/>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AA185" i="3" s="1"/>
  <c r="AB185" i="3" s="1" a="1"/>
  <c r="AB185" i="3" s="1"/>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AA121" i="3" s="1"/>
  <c r="AB121" i="3" s="1" a="1"/>
  <c r="AB121" i="3" s="1"/>
  <c r="U120" i="3"/>
  <c r="U119" i="3"/>
  <c r="U118" i="3"/>
  <c r="U117" i="3"/>
  <c r="U116" i="3"/>
  <c r="U115" i="3"/>
  <c r="U114" i="3"/>
  <c r="U113" i="3"/>
  <c r="U112" i="3"/>
  <c r="U111" i="3"/>
  <c r="U110" i="3"/>
  <c r="U109" i="3"/>
  <c r="U108" i="3"/>
  <c r="U107" i="3"/>
  <c r="U106" i="3"/>
  <c r="U105" i="3"/>
  <c r="U104" i="3"/>
  <c r="U103" i="3"/>
  <c r="U102" i="3"/>
  <c r="U101" i="3"/>
  <c r="U100" i="3"/>
  <c r="U99" i="3"/>
  <c r="U98" i="3"/>
  <c r="U97" i="3"/>
  <c r="U96" i="3"/>
  <c r="U95" i="3"/>
  <c r="U94" i="3"/>
  <c r="U93" i="3"/>
  <c r="U92" i="3"/>
  <c r="U91" i="3"/>
  <c r="U90" i="3"/>
  <c r="U89" i="3"/>
  <c r="U88" i="3"/>
  <c r="U87" i="3"/>
  <c r="U86" i="3"/>
  <c r="U85" i="3"/>
  <c r="U84" i="3"/>
  <c r="U83" i="3"/>
  <c r="U82" i="3"/>
  <c r="U81" i="3"/>
  <c r="U80" i="3"/>
  <c r="U79" i="3"/>
  <c r="U78" i="3"/>
  <c r="U77" i="3"/>
  <c r="U76" i="3"/>
  <c r="U75" i="3"/>
  <c r="U74" i="3"/>
  <c r="U73" i="3"/>
  <c r="U72" i="3"/>
  <c r="U71" i="3"/>
  <c r="U70" i="3"/>
  <c r="U69" i="3"/>
  <c r="U68" i="3"/>
  <c r="U67" i="3"/>
  <c r="U66" i="3"/>
  <c r="U65" i="3"/>
  <c r="U64" i="3"/>
  <c r="U63" i="3"/>
  <c r="U62" i="3"/>
  <c r="U61" i="3"/>
  <c r="U60" i="3"/>
  <c r="U59" i="3"/>
  <c r="U58" i="3"/>
  <c r="U57" i="3"/>
  <c r="AA57" i="3" s="1"/>
  <c r="AB57" i="3" s="1" a="1"/>
  <c r="AB57" i="3" s="1"/>
  <c r="U56" i="3"/>
  <c r="U55" i="3"/>
  <c r="U54" i="3"/>
  <c r="U53" i="3"/>
  <c r="U52" i="3"/>
  <c r="U51" i="3"/>
  <c r="U50" i="3"/>
  <c r="U49" i="3"/>
  <c r="U48" i="3"/>
  <c r="U47" i="3"/>
  <c r="U46" i="3"/>
  <c r="U45" i="3"/>
  <c r="U44" i="3"/>
  <c r="U43" i="3"/>
  <c r="U42" i="3"/>
  <c r="U41" i="3"/>
  <c r="U40" i="3"/>
  <c r="U39"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S768" i="3"/>
  <c r="S767" i="3"/>
  <c r="S766" i="3"/>
  <c r="S765" i="3"/>
  <c r="S764" i="3"/>
  <c r="S763" i="3"/>
  <c r="S762" i="3"/>
  <c r="S761" i="3"/>
  <c r="S760" i="3"/>
  <c r="S759" i="3"/>
  <c r="S758" i="3"/>
  <c r="S757" i="3"/>
  <c r="S756" i="3"/>
  <c r="S755" i="3"/>
  <c r="S754" i="3"/>
  <c r="S753" i="3"/>
  <c r="S752" i="3"/>
  <c r="S751" i="3"/>
  <c r="S750" i="3"/>
  <c r="S749" i="3"/>
  <c r="S748" i="3"/>
  <c r="S747" i="3"/>
  <c r="S746" i="3"/>
  <c r="S745" i="3"/>
  <c r="S744" i="3"/>
  <c r="S743" i="3"/>
  <c r="S742" i="3"/>
  <c r="S741" i="3"/>
  <c r="S740" i="3"/>
  <c r="S739" i="3"/>
  <c r="S738" i="3"/>
  <c r="S737" i="3"/>
  <c r="S736" i="3"/>
  <c r="S735" i="3"/>
  <c r="S734" i="3"/>
  <c r="S733" i="3"/>
  <c r="S732" i="3"/>
  <c r="S731" i="3"/>
  <c r="S730" i="3"/>
  <c r="S729" i="3"/>
  <c r="S728" i="3"/>
  <c r="S727" i="3"/>
  <c r="S726" i="3"/>
  <c r="S725" i="3"/>
  <c r="S724" i="3"/>
  <c r="S723" i="3"/>
  <c r="S722" i="3"/>
  <c r="S721" i="3"/>
  <c r="S720" i="3"/>
  <c r="S719" i="3"/>
  <c r="S718" i="3"/>
  <c r="S717" i="3"/>
  <c r="S716" i="3"/>
  <c r="S715" i="3"/>
  <c r="S714" i="3"/>
  <c r="S713" i="3"/>
  <c r="S712" i="3"/>
  <c r="S711" i="3"/>
  <c r="S710" i="3"/>
  <c r="S709" i="3"/>
  <c r="S708" i="3"/>
  <c r="S707" i="3"/>
  <c r="S706" i="3"/>
  <c r="S705" i="3"/>
  <c r="S704" i="3"/>
  <c r="S703" i="3"/>
  <c r="S702" i="3"/>
  <c r="S701" i="3"/>
  <c r="S700" i="3"/>
  <c r="S699" i="3"/>
  <c r="S698" i="3"/>
  <c r="S697" i="3"/>
  <c r="S696" i="3"/>
  <c r="S695" i="3"/>
  <c r="S694" i="3"/>
  <c r="S693" i="3"/>
  <c r="S692" i="3"/>
  <c r="S691" i="3"/>
  <c r="S690" i="3"/>
  <c r="S689" i="3"/>
  <c r="S688" i="3"/>
  <c r="S687" i="3"/>
  <c r="S686" i="3"/>
  <c r="S685" i="3"/>
  <c r="S684" i="3"/>
  <c r="S683" i="3"/>
  <c r="S682" i="3"/>
  <c r="S681" i="3"/>
  <c r="S680" i="3"/>
  <c r="S679" i="3"/>
  <c r="S678" i="3"/>
  <c r="S677" i="3"/>
  <c r="S676" i="3"/>
  <c r="S675" i="3"/>
  <c r="S674" i="3"/>
  <c r="S673" i="3"/>
  <c r="S672" i="3"/>
  <c r="S671" i="3"/>
  <c r="S670" i="3"/>
  <c r="S669" i="3"/>
  <c r="S668" i="3"/>
  <c r="S667" i="3"/>
  <c r="S666" i="3"/>
  <c r="S665" i="3"/>
  <c r="S664" i="3"/>
  <c r="S663" i="3"/>
  <c r="S662" i="3"/>
  <c r="S661" i="3"/>
  <c r="S660" i="3"/>
  <c r="S659" i="3"/>
  <c r="S658" i="3"/>
  <c r="S657" i="3"/>
  <c r="S656" i="3"/>
  <c r="S655" i="3"/>
  <c r="S654" i="3"/>
  <c r="S653" i="3"/>
  <c r="S652" i="3"/>
  <c r="S651" i="3"/>
  <c r="S650" i="3"/>
  <c r="S649" i="3"/>
  <c r="S648" i="3"/>
  <c r="S647" i="3"/>
  <c r="S646" i="3"/>
  <c r="S645" i="3"/>
  <c r="S644" i="3"/>
  <c r="S643" i="3"/>
  <c r="S642" i="3"/>
  <c r="S641" i="3"/>
  <c r="S640" i="3"/>
  <c r="S639" i="3"/>
  <c r="S638" i="3"/>
  <c r="S637" i="3"/>
  <c r="S636" i="3"/>
  <c r="S635" i="3"/>
  <c r="S634" i="3"/>
  <c r="S633" i="3"/>
  <c r="S632" i="3"/>
  <c r="S631" i="3"/>
  <c r="S630" i="3"/>
  <c r="S629" i="3"/>
  <c r="S628" i="3"/>
  <c r="S627" i="3"/>
  <c r="S626" i="3"/>
  <c r="S625" i="3"/>
  <c r="S624" i="3"/>
  <c r="S623" i="3"/>
  <c r="S622" i="3"/>
  <c r="S621" i="3"/>
  <c r="S620" i="3"/>
  <c r="S619" i="3"/>
  <c r="S618" i="3"/>
  <c r="S617" i="3"/>
  <c r="S616" i="3"/>
  <c r="S615" i="3"/>
  <c r="S614" i="3"/>
  <c r="S613" i="3"/>
  <c r="S612" i="3"/>
  <c r="S611" i="3"/>
  <c r="S610" i="3"/>
  <c r="S609" i="3"/>
  <c r="S608" i="3"/>
  <c r="S607" i="3"/>
  <c r="S606" i="3"/>
  <c r="S605" i="3"/>
  <c r="S604" i="3"/>
  <c r="S603" i="3"/>
  <c r="S602" i="3"/>
  <c r="S601" i="3"/>
  <c r="S600" i="3"/>
  <c r="S599" i="3"/>
  <c r="S598" i="3"/>
  <c r="S597" i="3"/>
  <c r="S596" i="3"/>
  <c r="S595" i="3"/>
  <c r="S594" i="3"/>
  <c r="S593" i="3"/>
  <c r="S592" i="3"/>
  <c r="S591" i="3"/>
  <c r="S590" i="3"/>
  <c r="S589" i="3"/>
  <c r="S588" i="3"/>
  <c r="S587" i="3"/>
  <c r="S586" i="3"/>
  <c r="S585" i="3"/>
  <c r="S584" i="3"/>
  <c r="S583" i="3"/>
  <c r="S582" i="3"/>
  <c r="S581" i="3"/>
  <c r="S580" i="3"/>
  <c r="S579" i="3"/>
  <c r="S578" i="3"/>
  <c r="S577" i="3"/>
  <c r="S576" i="3"/>
  <c r="S575" i="3"/>
  <c r="S574" i="3"/>
  <c r="S573" i="3"/>
  <c r="S572" i="3"/>
  <c r="S571" i="3"/>
  <c r="S570" i="3"/>
  <c r="S569" i="3"/>
  <c r="S568" i="3"/>
  <c r="S567" i="3"/>
  <c r="S566" i="3"/>
  <c r="S565" i="3"/>
  <c r="S564" i="3"/>
  <c r="S563" i="3"/>
  <c r="S562" i="3"/>
  <c r="S561" i="3"/>
  <c r="S560" i="3"/>
  <c r="S559" i="3"/>
  <c r="S558" i="3"/>
  <c r="S557" i="3"/>
  <c r="S556" i="3"/>
  <c r="S555" i="3"/>
  <c r="S554" i="3"/>
  <c r="S553" i="3"/>
  <c r="S552" i="3"/>
  <c r="S551" i="3"/>
  <c r="S550" i="3"/>
  <c r="S549" i="3"/>
  <c r="S548" i="3"/>
  <c r="S547" i="3"/>
  <c r="S546" i="3"/>
  <c r="S545" i="3"/>
  <c r="S544" i="3"/>
  <c r="S543" i="3"/>
  <c r="S542" i="3"/>
  <c r="S541" i="3"/>
  <c r="S540" i="3"/>
  <c r="S539" i="3"/>
  <c r="S538" i="3"/>
  <c r="S537" i="3"/>
  <c r="S536" i="3"/>
  <c r="S535" i="3"/>
  <c r="S534" i="3"/>
  <c r="S533" i="3"/>
  <c r="S532" i="3"/>
  <c r="S531" i="3"/>
  <c r="S530" i="3"/>
  <c r="S529" i="3"/>
  <c r="S528" i="3"/>
  <c r="S527" i="3"/>
  <c r="S526" i="3"/>
  <c r="S525" i="3"/>
  <c r="S524" i="3"/>
  <c r="S523" i="3"/>
  <c r="S522" i="3"/>
  <c r="S521" i="3"/>
  <c r="S520" i="3"/>
  <c r="S519" i="3"/>
  <c r="S518" i="3"/>
  <c r="S517" i="3"/>
  <c r="S516" i="3"/>
  <c r="S515" i="3"/>
  <c r="S514" i="3"/>
  <c r="S513" i="3"/>
  <c r="S512" i="3"/>
  <c r="S511" i="3"/>
  <c r="S510" i="3"/>
  <c r="S509" i="3"/>
  <c r="S508" i="3"/>
  <c r="S507" i="3"/>
  <c r="S506" i="3"/>
  <c r="S505" i="3"/>
  <c r="S504" i="3"/>
  <c r="S503" i="3"/>
  <c r="S502" i="3"/>
  <c r="S501" i="3"/>
  <c r="S500" i="3"/>
  <c r="S499" i="3"/>
  <c r="S498" i="3"/>
  <c r="S497" i="3"/>
  <c r="S496" i="3"/>
  <c r="S495" i="3"/>
  <c r="S494" i="3"/>
  <c r="S493" i="3"/>
  <c r="S492" i="3"/>
  <c r="S491" i="3"/>
  <c r="S490" i="3"/>
  <c r="S489" i="3"/>
  <c r="S488" i="3"/>
  <c r="S487" i="3"/>
  <c r="S486" i="3"/>
  <c r="S485" i="3"/>
  <c r="S484" i="3"/>
  <c r="S483" i="3"/>
  <c r="S482" i="3"/>
  <c r="S481" i="3"/>
  <c r="S480" i="3"/>
  <c r="S479" i="3"/>
  <c r="S478" i="3"/>
  <c r="S477" i="3"/>
  <c r="S476" i="3"/>
  <c r="S475" i="3"/>
  <c r="S474" i="3"/>
  <c r="S473" i="3"/>
  <c r="S472" i="3"/>
  <c r="S471" i="3"/>
  <c r="S470" i="3"/>
  <c r="S469" i="3"/>
  <c r="S468" i="3"/>
  <c r="S467" i="3"/>
  <c r="S466" i="3"/>
  <c r="S465" i="3"/>
  <c r="S464" i="3"/>
  <c r="S463" i="3"/>
  <c r="S462" i="3"/>
  <c r="S461" i="3"/>
  <c r="S460" i="3"/>
  <c r="S459" i="3"/>
  <c r="S458" i="3"/>
  <c r="S457" i="3"/>
  <c r="S456" i="3"/>
  <c r="S455" i="3"/>
  <c r="S454" i="3"/>
  <c r="S453" i="3"/>
  <c r="S452" i="3"/>
  <c r="S451" i="3"/>
  <c r="S450" i="3"/>
  <c r="S449" i="3"/>
  <c r="S448" i="3"/>
  <c r="S447" i="3"/>
  <c r="S446" i="3"/>
  <c r="S445" i="3"/>
  <c r="S444" i="3"/>
  <c r="S443" i="3"/>
  <c r="S442" i="3"/>
  <c r="S441" i="3"/>
  <c r="S440" i="3"/>
  <c r="S439" i="3"/>
  <c r="S438" i="3"/>
  <c r="S437" i="3"/>
  <c r="S436" i="3"/>
  <c r="S435" i="3"/>
  <c r="S434" i="3"/>
  <c r="S433" i="3"/>
  <c r="S432" i="3"/>
  <c r="S431" i="3"/>
  <c r="S430" i="3"/>
  <c r="S429" i="3"/>
  <c r="S428" i="3"/>
  <c r="S427" i="3"/>
  <c r="S426" i="3"/>
  <c r="S425" i="3"/>
  <c r="S424" i="3"/>
  <c r="S423" i="3"/>
  <c r="S422" i="3"/>
  <c r="S421" i="3"/>
  <c r="S420" i="3"/>
  <c r="S419" i="3"/>
  <c r="S418" i="3"/>
  <c r="S417" i="3"/>
  <c r="S416" i="3"/>
  <c r="S415" i="3"/>
  <c r="S414" i="3"/>
  <c r="S413" i="3"/>
  <c r="S412" i="3"/>
  <c r="S411" i="3"/>
  <c r="S410" i="3"/>
  <c r="S409" i="3"/>
  <c r="S408" i="3"/>
  <c r="S407" i="3"/>
  <c r="S406" i="3"/>
  <c r="S405" i="3"/>
  <c r="S404" i="3"/>
  <c r="S403" i="3"/>
  <c r="S402" i="3"/>
  <c r="S401" i="3"/>
  <c r="S400" i="3"/>
  <c r="S399" i="3"/>
  <c r="S398" i="3"/>
  <c r="S397" i="3"/>
  <c r="S396" i="3"/>
  <c r="S395" i="3"/>
  <c r="S394" i="3"/>
  <c r="S393" i="3"/>
  <c r="S392" i="3"/>
  <c r="S391" i="3"/>
  <c r="S390" i="3"/>
  <c r="S389" i="3"/>
  <c r="S388" i="3"/>
  <c r="S387" i="3"/>
  <c r="S386" i="3"/>
  <c r="S385" i="3"/>
  <c r="S384" i="3"/>
  <c r="S383" i="3"/>
  <c r="S382" i="3"/>
  <c r="S381" i="3"/>
  <c r="S380" i="3"/>
  <c r="S379" i="3"/>
  <c r="S378" i="3"/>
  <c r="S377" i="3"/>
  <c r="S376" i="3"/>
  <c r="S375" i="3"/>
  <c r="S374" i="3"/>
  <c r="S373" i="3"/>
  <c r="S372" i="3"/>
  <c r="S371" i="3"/>
  <c r="S370" i="3"/>
  <c r="S369" i="3"/>
  <c r="S368" i="3"/>
  <c r="S367" i="3"/>
  <c r="S366" i="3"/>
  <c r="S365" i="3"/>
  <c r="S364" i="3"/>
  <c r="S363" i="3"/>
  <c r="S362" i="3"/>
  <c r="S361" i="3"/>
  <c r="S360" i="3"/>
  <c r="S359" i="3"/>
  <c r="S358" i="3"/>
  <c r="S357" i="3"/>
  <c r="S356" i="3"/>
  <c r="S355" i="3"/>
  <c r="S354" i="3"/>
  <c r="S353" i="3"/>
  <c r="S352" i="3"/>
  <c r="S351" i="3"/>
  <c r="S350" i="3"/>
  <c r="S349" i="3"/>
  <c r="S348" i="3"/>
  <c r="S347" i="3"/>
  <c r="S346" i="3"/>
  <c r="S345" i="3"/>
  <c r="S344" i="3"/>
  <c r="S343" i="3"/>
  <c r="S342" i="3"/>
  <c r="S341" i="3"/>
  <c r="S340" i="3"/>
  <c r="S339" i="3"/>
  <c r="S338" i="3"/>
  <c r="S337" i="3"/>
  <c r="S336" i="3"/>
  <c r="S335" i="3"/>
  <c r="S334" i="3"/>
  <c r="S333" i="3"/>
  <c r="S332" i="3"/>
  <c r="S331" i="3"/>
  <c r="S330" i="3"/>
  <c r="S329" i="3"/>
  <c r="S328" i="3"/>
  <c r="S327" i="3"/>
  <c r="S326" i="3"/>
  <c r="S325" i="3"/>
  <c r="S324" i="3"/>
  <c r="S323" i="3"/>
  <c r="S322" i="3"/>
  <c r="S321" i="3"/>
  <c r="S320" i="3"/>
  <c r="S319" i="3"/>
  <c r="S318" i="3"/>
  <c r="S317" i="3"/>
  <c r="S316" i="3"/>
  <c r="S315" i="3"/>
  <c r="S314" i="3"/>
  <c r="S313" i="3"/>
  <c r="S312" i="3"/>
  <c r="S311" i="3"/>
  <c r="S310" i="3"/>
  <c r="S309" i="3"/>
  <c r="S308" i="3"/>
  <c r="S307" i="3"/>
  <c r="S306" i="3"/>
  <c r="S305" i="3"/>
  <c r="S304" i="3"/>
  <c r="S303" i="3"/>
  <c r="S302" i="3"/>
  <c r="S301" i="3"/>
  <c r="S300" i="3"/>
  <c r="S299" i="3"/>
  <c r="S298" i="3"/>
  <c r="S297" i="3"/>
  <c r="S296" i="3"/>
  <c r="S295" i="3"/>
  <c r="S294" i="3"/>
  <c r="S293" i="3"/>
  <c r="S292" i="3"/>
  <c r="S291" i="3"/>
  <c r="S290" i="3"/>
  <c r="S289" i="3"/>
  <c r="S288" i="3"/>
  <c r="S287" i="3"/>
  <c r="S286" i="3"/>
  <c r="S285" i="3"/>
  <c r="S284" i="3"/>
  <c r="S283" i="3"/>
  <c r="S282" i="3"/>
  <c r="S281" i="3"/>
  <c r="S280" i="3"/>
  <c r="S279" i="3"/>
  <c r="S278" i="3"/>
  <c r="S277" i="3"/>
  <c r="S276" i="3"/>
  <c r="S275" i="3"/>
  <c r="S274" i="3"/>
  <c r="S273" i="3"/>
  <c r="S272" i="3"/>
  <c r="S271" i="3"/>
  <c r="S270" i="3"/>
  <c r="S269" i="3"/>
  <c r="S268" i="3"/>
  <c r="S267" i="3"/>
  <c r="S266" i="3"/>
  <c r="S265" i="3"/>
  <c r="S264" i="3"/>
  <c r="S263" i="3"/>
  <c r="S262" i="3"/>
  <c r="S261" i="3"/>
  <c r="S260" i="3"/>
  <c r="S259" i="3"/>
  <c r="S258" i="3"/>
  <c r="S257" i="3"/>
  <c r="S256" i="3"/>
  <c r="S255" i="3"/>
  <c r="S254" i="3"/>
  <c r="S253" i="3"/>
  <c r="S252" i="3"/>
  <c r="S251" i="3"/>
  <c r="S250" i="3"/>
  <c r="S249" i="3"/>
  <c r="S248" i="3"/>
  <c r="S247" i="3"/>
  <c r="S246" i="3"/>
  <c r="S245" i="3"/>
  <c r="S244" i="3"/>
  <c r="S243" i="3"/>
  <c r="S242" i="3"/>
  <c r="S241" i="3"/>
  <c r="S240" i="3"/>
  <c r="S239" i="3"/>
  <c r="S238" i="3"/>
  <c r="S237" i="3"/>
  <c r="S236" i="3"/>
  <c r="S235" i="3"/>
  <c r="S234" i="3"/>
  <c r="S233" i="3"/>
  <c r="S232" i="3"/>
  <c r="S231" i="3"/>
  <c r="S230" i="3"/>
  <c r="S229" i="3"/>
  <c r="S228" i="3"/>
  <c r="S227" i="3"/>
  <c r="S226" i="3"/>
  <c r="S225" i="3"/>
  <c r="S224" i="3"/>
  <c r="S223" i="3"/>
  <c r="S222" i="3"/>
  <c r="S221" i="3"/>
  <c r="S220" i="3"/>
  <c r="S219" i="3"/>
  <c r="S218" i="3"/>
  <c r="S217" i="3"/>
  <c r="S216" i="3"/>
  <c r="S215" i="3"/>
  <c r="S214" i="3"/>
  <c r="S213" i="3"/>
  <c r="S212" i="3"/>
  <c r="S211" i="3"/>
  <c r="S210" i="3"/>
  <c r="S209" i="3"/>
  <c r="S208" i="3"/>
  <c r="S207" i="3"/>
  <c r="S206" i="3"/>
  <c r="S205" i="3"/>
  <c r="S204" i="3"/>
  <c r="S203" i="3"/>
  <c r="S202" i="3"/>
  <c r="S201" i="3"/>
  <c r="S200" i="3"/>
  <c r="S199" i="3"/>
  <c r="S198" i="3"/>
  <c r="S197" i="3"/>
  <c r="S196" i="3"/>
  <c r="S195" i="3"/>
  <c r="S194" i="3"/>
  <c r="S193" i="3"/>
  <c r="S192" i="3"/>
  <c r="S191" i="3"/>
  <c r="S190" i="3"/>
  <c r="S189" i="3"/>
  <c r="S188" i="3"/>
  <c r="S187" i="3"/>
  <c r="S186" i="3"/>
  <c r="S185" i="3"/>
  <c r="S184" i="3"/>
  <c r="S183" i="3"/>
  <c r="S182" i="3"/>
  <c r="S181" i="3"/>
  <c r="S180" i="3"/>
  <c r="S179" i="3"/>
  <c r="S178" i="3"/>
  <c r="S177" i="3"/>
  <c r="S176" i="3"/>
  <c r="S175" i="3"/>
  <c r="S174" i="3"/>
  <c r="S173" i="3"/>
  <c r="S172" i="3"/>
  <c r="S171" i="3"/>
  <c r="S170" i="3"/>
  <c r="S169" i="3"/>
  <c r="S168" i="3"/>
  <c r="S167" i="3"/>
  <c r="S166" i="3"/>
  <c r="S165" i="3"/>
  <c r="S164" i="3"/>
  <c r="S163" i="3"/>
  <c r="S162" i="3"/>
  <c r="S161" i="3"/>
  <c r="S160" i="3"/>
  <c r="S159" i="3"/>
  <c r="S158" i="3"/>
  <c r="S157" i="3"/>
  <c r="S156" i="3"/>
  <c r="S155" i="3"/>
  <c r="S154" i="3"/>
  <c r="S153" i="3"/>
  <c r="S152" i="3"/>
  <c r="S151" i="3"/>
  <c r="S150" i="3"/>
  <c r="S149" i="3"/>
  <c r="S148" i="3"/>
  <c r="S147" i="3"/>
  <c r="S146" i="3"/>
  <c r="S145" i="3"/>
  <c r="S144" i="3"/>
  <c r="S143" i="3"/>
  <c r="S142" i="3"/>
  <c r="S141" i="3"/>
  <c r="S140" i="3"/>
  <c r="S139" i="3"/>
  <c r="S138" i="3"/>
  <c r="S137" i="3"/>
  <c r="S136" i="3"/>
  <c r="S135" i="3"/>
  <c r="S134" i="3"/>
  <c r="S133" i="3"/>
  <c r="S132" i="3"/>
  <c r="S131" i="3"/>
  <c r="S130" i="3"/>
  <c r="S129" i="3"/>
  <c r="S128" i="3"/>
  <c r="S127" i="3"/>
  <c r="S126" i="3"/>
  <c r="S125" i="3"/>
  <c r="S124" i="3"/>
  <c r="S123" i="3"/>
  <c r="S122" i="3"/>
  <c r="S121" i="3"/>
  <c r="S120" i="3"/>
  <c r="S119" i="3"/>
  <c r="S118" i="3"/>
  <c r="S117" i="3"/>
  <c r="S116" i="3"/>
  <c r="S115" i="3"/>
  <c r="S114" i="3"/>
  <c r="S113" i="3"/>
  <c r="S112" i="3"/>
  <c r="S111" i="3"/>
  <c r="S110" i="3"/>
  <c r="S109" i="3"/>
  <c r="S108" i="3"/>
  <c r="S107" i="3"/>
  <c r="S106" i="3"/>
  <c r="S105" i="3"/>
  <c r="S104" i="3"/>
  <c r="S103" i="3"/>
  <c r="S102" i="3"/>
  <c r="S101" i="3"/>
  <c r="S100" i="3"/>
  <c r="S99" i="3"/>
  <c r="S98" i="3"/>
  <c r="S97" i="3"/>
  <c r="S96" i="3"/>
  <c r="S95" i="3"/>
  <c r="S94" i="3"/>
  <c r="S93" i="3"/>
  <c r="S92" i="3"/>
  <c r="S91" i="3"/>
  <c r="S90" i="3"/>
  <c r="S89" i="3"/>
  <c r="S88" i="3"/>
  <c r="S87" i="3"/>
  <c r="S86" i="3"/>
  <c r="S85" i="3"/>
  <c r="S84" i="3"/>
  <c r="S83" i="3"/>
  <c r="S82" i="3"/>
  <c r="S81" i="3"/>
  <c r="S80" i="3"/>
  <c r="S79" i="3"/>
  <c r="S78" i="3"/>
  <c r="S77" i="3"/>
  <c r="S76" i="3"/>
  <c r="S75" i="3"/>
  <c r="S74" i="3"/>
  <c r="S73" i="3"/>
  <c r="S72" i="3"/>
  <c r="S71" i="3"/>
  <c r="S70" i="3"/>
  <c r="S69" i="3"/>
  <c r="S68" i="3"/>
  <c r="S67" i="3"/>
  <c r="S66" i="3"/>
  <c r="S65" i="3"/>
  <c r="S64" i="3"/>
  <c r="S63" i="3"/>
  <c r="S62" i="3"/>
  <c r="S61" i="3"/>
  <c r="S60" i="3"/>
  <c r="S59" i="3"/>
  <c r="S58" i="3"/>
  <c r="S57" i="3"/>
  <c r="S56" i="3"/>
  <c r="S55" i="3"/>
  <c r="S54" i="3"/>
  <c r="S53" i="3"/>
  <c r="S52" i="3"/>
  <c r="S51" i="3"/>
  <c r="S50" i="3"/>
  <c r="S49" i="3"/>
  <c r="S48" i="3"/>
  <c r="S47" i="3"/>
  <c r="S46" i="3"/>
  <c r="S45" i="3"/>
  <c r="S44" i="3"/>
  <c r="S43" i="3"/>
  <c r="S42" i="3"/>
  <c r="S41" i="3"/>
  <c r="S40" i="3"/>
  <c r="S39" i="3"/>
  <c r="S38" i="3"/>
  <c r="S37" i="3"/>
  <c r="S36" i="3"/>
  <c r="S35" i="3"/>
  <c r="S34" i="3"/>
  <c r="S33" i="3"/>
  <c r="S32" i="3"/>
  <c r="S31" i="3"/>
  <c r="S30" i="3"/>
  <c r="S29" i="3"/>
  <c r="S28" i="3"/>
  <c r="S27" i="3"/>
  <c r="S26" i="3"/>
  <c r="S25" i="3"/>
  <c r="S24" i="3"/>
  <c r="S23" i="3"/>
  <c r="S22" i="3"/>
  <c r="S21" i="3"/>
  <c r="S20" i="3"/>
  <c r="S19" i="3"/>
  <c r="S18" i="3"/>
  <c r="S17" i="3"/>
  <c r="S16" i="3"/>
  <c r="S15" i="3"/>
  <c r="S14" i="3"/>
  <c r="S13" i="3"/>
  <c r="S12" i="3"/>
  <c r="S11" i="3"/>
  <c r="S10" i="3"/>
  <c r="S9" i="3"/>
  <c r="S8" i="3"/>
  <c r="S7" i="3"/>
  <c r="S6" i="3"/>
  <c r="S5" i="3"/>
  <c r="S4" i="3"/>
  <c r="L3" i="2"/>
  <c r="M3" i="2"/>
  <c r="L4" i="2"/>
  <c r="M4" i="2"/>
  <c r="L5" i="2"/>
  <c r="M5" i="2"/>
  <c r="L6" i="2"/>
  <c r="M6" i="2"/>
  <c r="L7" i="2"/>
  <c r="M7" i="2"/>
  <c r="L8" i="2"/>
  <c r="M8" i="2"/>
  <c r="L9" i="2"/>
  <c r="M9" i="2"/>
  <c r="L10" i="2"/>
  <c r="M10" i="2"/>
  <c r="L11" i="2"/>
  <c r="M11" i="2"/>
  <c r="L12" i="2"/>
  <c r="M12" i="2"/>
  <c r="L13" i="2"/>
  <c r="M13" i="2"/>
  <c r="L14" i="2"/>
  <c r="M14" i="2"/>
  <c r="L15" i="2"/>
  <c r="M15" i="2"/>
  <c r="L16" i="2"/>
  <c r="M16" i="2"/>
  <c r="L17" i="2"/>
  <c r="M17" i="2"/>
  <c r="L18" i="2"/>
  <c r="M18" i="2"/>
  <c r="L19" i="2"/>
  <c r="M19" i="2"/>
  <c r="L20" i="2"/>
  <c r="M20" i="2"/>
  <c r="L21" i="2"/>
  <c r="M21" i="2"/>
  <c r="L22" i="2"/>
  <c r="M22" i="2"/>
  <c r="L23" i="2"/>
  <c r="M23" i="2"/>
  <c r="L24" i="2"/>
  <c r="M24" i="2"/>
  <c r="L25" i="2"/>
  <c r="M25" i="2"/>
  <c r="L26" i="2"/>
  <c r="M26" i="2"/>
  <c r="L27" i="2"/>
  <c r="M27" i="2"/>
  <c r="N27" i="2" s="1"/>
  <c r="L28" i="2"/>
  <c r="M28" i="2"/>
  <c r="L29" i="2"/>
  <c r="M29" i="2"/>
  <c r="L30" i="2"/>
  <c r="M30" i="2"/>
  <c r="L31" i="2"/>
  <c r="M31" i="2"/>
  <c r="L32" i="2"/>
  <c r="M32" i="2"/>
  <c r="L33" i="2"/>
  <c r="M33" i="2"/>
  <c r="L34" i="2"/>
  <c r="M34" i="2"/>
  <c r="L35" i="2"/>
  <c r="M35" i="2"/>
  <c r="L36" i="2"/>
  <c r="M36" i="2"/>
  <c r="L37" i="2"/>
  <c r="M37" i="2"/>
  <c r="L38" i="2"/>
  <c r="M38" i="2"/>
  <c r="L39" i="2"/>
  <c r="M39" i="2"/>
  <c r="L40" i="2"/>
  <c r="M40" i="2"/>
  <c r="L41" i="2"/>
  <c r="M41" i="2"/>
  <c r="L42" i="2"/>
  <c r="M42" i="2"/>
  <c r="L43" i="2"/>
  <c r="M43" i="2"/>
  <c r="N43" i="2" s="1"/>
  <c r="L44" i="2"/>
  <c r="M44" i="2"/>
  <c r="L45" i="2"/>
  <c r="M45" i="2"/>
  <c r="L46" i="2"/>
  <c r="M46" i="2"/>
  <c r="L47" i="2"/>
  <c r="M47" i="2"/>
  <c r="L48" i="2"/>
  <c r="M48" i="2"/>
  <c r="O20" i="3" s="1"/>
  <c r="L49" i="2"/>
  <c r="M49" i="2"/>
  <c r="L50" i="2"/>
  <c r="M50" i="2"/>
  <c r="L51" i="2"/>
  <c r="M51" i="2"/>
  <c r="L52" i="2"/>
  <c r="M52" i="2"/>
  <c r="L53" i="2"/>
  <c r="M53" i="2"/>
  <c r="L54" i="2"/>
  <c r="M54" i="2"/>
  <c r="L55" i="2"/>
  <c r="M55" i="2"/>
  <c r="L56" i="2"/>
  <c r="M56" i="2"/>
  <c r="L57" i="2"/>
  <c r="M57" i="2"/>
  <c r="L58" i="2"/>
  <c r="M58" i="2"/>
  <c r="L59" i="2"/>
  <c r="M59" i="2"/>
  <c r="N59" i="2" s="1"/>
  <c r="L60" i="2"/>
  <c r="M60" i="2"/>
  <c r="L61" i="2"/>
  <c r="M61" i="2"/>
  <c r="L62" i="2"/>
  <c r="M62" i="2"/>
  <c r="L63" i="2"/>
  <c r="M63" i="2"/>
  <c r="L64" i="2"/>
  <c r="M64" i="2"/>
  <c r="L65" i="2"/>
  <c r="M65" i="2"/>
  <c r="L66" i="2"/>
  <c r="M66" i="2"/>
  <c r="L67" i="2"/>
  <c r="M67" i="2"/>
  <c r="L68" i="2"/>
  <c r="M68" i="2"/>
  <c r="L69" i="2"/>
  <c r="M69" i="2"/>
  <c r="L70" i="2"/>
  <c r="M70" i="2"/>
  <c r="L71" i="2"/>
  <c r="M71" i="2"/>
  <c r="L72" i="2"/>
  <c r="M72" i="2"/>
  <c r="L73" i="2"/>
  <c r="M73" i="2"/>
  <c r="L74" i="2"/>
  <c r="M74" i="2"/>
  <c r="L75" i="2"/>
  <c r="M75" i="2"/>
  <c r="N75" i="2" s="1"/>
  <c r="L76" i="2"/>
  <c r="M76" i="2"/>
  <c r="L77" i="2"/>
  <c r="M77" i="2"/>
  <c r="L78" i="2"/>
  <c r="M78" i="2"/>
  <c r="L79" i="2"/>
  <c r="M79" i="2"/>
  <c r="L80" i="2"/>
  <c r="M80" i="2"/>
  <c r="L81" i="2"/>
  <c r="M81" i="2"/>
  <c r="L82" i="2"/>
  <c r="M82" i="2"/>
  <c r="L83" i="2"/>
  <c r="M83" i="2"/>
  <c r="L84" i="2"/>
  <c r="M84" i="2"/>
  <c r="L85" i="2"/>
  <c r="M85" i="2"/>
  <c r="L86" i="2"/>
  <c r="M86" i="2"/>
  <c r="L87" i="2"/>
  <c r="M87" i="2"/>
  <c r="L88" i="2"/>
  <c r="M88" i="2"/>
  <c r="L89" i="2"/>
  <c r="M89" i="2"/>
  <c r="L90" i="2"/>
  <c r="M90" i="2"/>
  <c r="L91" i="2"/>
  <c r="M91" i="2"/>
  <c r="N91" i="2" s="1"/>
  <c r="L92" i="2"/>
  <c r="M92" i="2"/>
  <c r="L93" i="2"/>
  <c r="M93" i="2"/>
  <c r="L94" i="2"/>
  <c r="M94" i="2"/>
  <c r="L95" i="2"/>
  <c r="M95" i="2"/>
  <c r="L96" i="2"/>
  <c r="M96" i="2"/>
  <c r="L97" i="2"/>
  <c r="M97" i="2"/>
  <c r="L98" i="2"/>
  <c r="M98" i="2"/>
  <c r="L99" i="2"/>
  <c r="M99" i="2"/>
  <c r="L100" i="2"/>
  <c r="M100" i="2"/>
  <c r="L101" i="2"/>
  <c r="M101" i="2"/>
  <c r="L102" i="2"/>
  <c r="M102" i="2"/>
  <c r="L103" i="2"/>
  <c r="M103" i="2"/>
  <c r="L104" i="2"/>
  <c r="M104" i="2"/>
  <c r="L105" i="2"/>
  <c r="M105" i="2"/>
  <c r="L106" i="2"/>
  <c r="M106" i="2"/>
  <c r="L107" i="2"/>
  <c r="M107" i="2"/>
  <c r="N107" i="2" s="1"/>
  <c r="L108" i="2"/>
  <c r="M108" i="2"/>
  <c r="L109" i="2"/>
  <c r="M109" i="2"/>
  <c r="L110" i="2"/>
  <c r="M110" i="2"/>
  <c r="L111" i="2"/>
  <c r="M111" i="2"/>
  <c r="L112" i="2"/>
  <c r="M112" i="2"/>
  <c r="L113" i="2"/>
  <c r="M113" i="2"/>
  <c r="L114" i="2"/>
  <c r="M114" i="2"/>
  <c r="L115" i="2"/>
  <c r="M115" i="2"/>
  <c r="L116" i="2"/>
  <c r="M116" i="2"/>
  <c r="L117" i="2"/>
  <c r="M117" i="2"/>
  <c r="L118" i="2"/>
  <c r="M118" i="2"/>
  <c r="L119" i="2"/>
  <c r="M119" i="2"/>
  <c r="L120" i="2"/>
  <c r="M120" i="2"/>
  <c r="L121" i="2"/>
  <c r="M121" i="2"/>
  <c r="L122" i="2"/>
  <c r="M122" i="2"/>
  <c r="L123" i="2"/>
  <c r="M123" i="2"/>
  <c r="N123" i="2" s="1"/>
  <c r="L124" i="2"/>
  <c r="M124" i="2"/>
  <c r="L125" i="2"/>
  <c r="M125" i="2"/>
  <c r="L126" i="2"/>
  <c r="M126" i="2"/>
  <c r="L127" i="2"/>
  <c r="M127" i="2"/>
  <c r="L128" i="2"/>
  <c r="M128" i="2"/>
  <c r="L129" i="2"/>
  <c r="M129" i="2"/>
  <c r="L130" i="2"/>
  <c r="M130" i="2"/>
  <c r="L131" i="2"/>
  <c r="M131" i="2"/>
  <c r="L132" i="2"/>
  <c r="M132" i="2"/>
  <c r="L133" i="2"/>
  <c r="M133" i="2"/>
  <c r="L134" i="2"/>
  <c r="M134" i="2"/>
  <c r="L135" i="2"/>
  <c r="M135" i="2"/>
  <c r="L136" i="2"/>
  <c r="M136" i="2"/>
  <c r="L137" i="2"/>
  <c r="M137" i="2"/>
  <c r="L138" i="2"/>
  <c r="M138" i="2"/>
  <c r="L139" i="2"/>
  <c r="M139" i="2"/>
  <c r="N139" i="2" s="1"/>
  <c r="L140" i="2"/>
  <c r="M140" i="2"/>
  <c r="L141" i="2"/>
  <c r="M141" i="2"/>
  <c r="L142" i="2"/>
  <c r="M142" i="2"/>
  <c r="L143" i="2"/>
  <c r="M143" i="2"/>
  <c r="L144" i="2"/>
  <c r="M144" i="2"/>
  <c r="L145" i="2"/>
  <c r="M145" i="2"/>
  <c r="L146" i="2"/>
  <c r="M146" i="2"/>
  <c r="L147" i="2"/>
  <c r="M147" i="2"/>
  <c r="L148" i="2"/>
  <c r="M148" i="2"/>
  <c r="L149" i="2"/>
  <c r="M149" i="2"/>
  <c r="L150" i="2"/>
  <c r="M150" i="2"/>
  <c r="L151" i="2"/>
  <c r="M151" i="2"/>
  <c r="L152" i="2"/>
  <c r="M152" i="2"/>
  <c r="L153" i="2"/>
  <c r="M153" i="2"/>
  <c r="L154" i="2"/>
  <c r="M154" i="2"/>
  <c r="L155" i="2"/>
  <c r="M155" i="2"/>
  <c r="N155" i="2" s="1"/>
  <c r="L156" i="2"/>
  <c r="M156" i="2"/>
  <c r="L157" i="2"/>
  <c r="M157" i="2"/>
  <c r="L158" i="2"/>
  <c r="M158" i="2"/>
  <c r="L159" i="2"/>
  <c r="M159" i="2"/>
  <c r="L160" i="2"/>
  <c r="M160" i="2"/>
  <c r="L161" i="2"/>
  <c r="M161" i="2"/>
  <c r="L162" i="2"/>
  <c r="M162" i="2"/>
  <c r="L163" i="2"/>
  <c r="M163" i="2"/>
  <c r="L164" i="2"/>
  <c r="M164" i="2"/>
  <c r="L165" i="2"/>
  <c r="M165" i="2"/>
  <c r="L166" i="2"/>
  <c r="M166" i="2"/>
  <c r="L167" i="2"/>
  <c r="M167" i="2"/>
  <c r="L168" i="2"/>
  <c r="M168" i="2"/>
  <c r="L169" i="2"/>
  <c r="M169" i="2"/>
  <c r="L170" i="2"/>
  <c r="M170" i="2"/>
  <c r="L171" i="2"/>
  <c r="M171" i="2"/>
  <c r="N171" i="2" s="1"/>
  <c r="L172" i="2"/>
  <c r="M172" i="2"/>
  <c r="L173" i="2"/>
  <c r="M173" i="2"/>
  <c r="L174" i="2"/>
  <c r="M174" i="2"/>
  <c r="L175" i="2"/>
  <c r="M175" i="2"/>
  <c r="L176" i="2"/>
  <c r="M176" i="2"/>
  <c r="L177" i="2"/>
  <c r="M177" i="2"/>
  <c r="L178" i="2"/>
  <c r="M178" i="2"/>
  <c r="L179" i="2"/>
  <c r="M179" i="2"/>
  <c r="L180" i="2"/>
  <c r="M180" i="2"/>
  <c r="L181" i="2"/>
  <c r="M181" i="2"/>
  <c r="L182" i="2"/>
  <c r="M182" i="2"/>
  <c r="L183" i="2"/>
  <c r="M183" i="2"/>
  <c r="L184" i="2"/>
  <c r="M184" i="2"/>
  <c r="L185" i="2"/>
  <c r="M185" i="2"/>
  <c r="L186" i="2"/>
  <c r="M186" i="2"/>
  <c r="L187" i="2"/>
  <c r="M187" i="2"/>
  <c r="N187" i="2" s="1"/>
  <c r="L188" i="2"/>
  <c r="M188" i="2"/>
  <c r="L189" i="2"/>
  <c r="M189" i="2"/>
  <c r="L190" i="2"/>
  <c r="M190" i="2"/>
  <c r="L191" i="2"/>
  <c r="M191" i="2"/>
  <c r="L192" i="2"/>
  <c r="M192" i="2"/>
  <c r="L193" i="2"/>
  <c r="M193" i="2"/>
  <c r="L194" i="2"/>
  <c r="M194" i="2"/>
  <c r="L195" i="2"/>
  <c r="M195" i="2"/>
  <c r="L196" i="2"/>
  <c r="M196" i="2"/>
  <c r="L197" i="2"/>
  <c r="M197" i="2"/>
  <c r="L198" i="2"/>
  <c r="M198" i="2"/>
  <c r="L199" i="2"/>
  <c r="M199" i="2"/>
  <c r="L200" i="2"/>
  <c r="M200" i="2"/>
  <c r="L201" i="2"/>
  <c r="M201" i="2"/>
  <c r="L202" i="2"/>
  <c r="M202" i="2"/>
  <c r="L203" i="2"/>
  <c r="M203" i="2"/>
  <c r="N203" i="2" s="1"/>
  <c r="L204" i="2"/>
  <c r="M204" i="2"/>
  <c r="L205" i="2"/>
  <c r="M205" i="2"/>
  <c r="L206" i="2"/>
  <c r="M206" i="2"/>
  <c r="L207" i="2"/>
  <c r="M207" i="2"/>
  <c r="L208" i="2"/>
  <c r="M208" i="2"/>
  <c r="L209" i="2"/>
  <c r="M209" i="2"/>
  <c r="L210" i="2"/>
  <c r="M210" i="2"/>
  <c r="L211" i="2"/>
  <c r="M211" i="2"/>
  <c r="L212" i="2"/>
  <c r="M212" i="2"/>
  <c r="L213" i="2"/>
  <c r="M213" i="2"/>
  <c r="L214" i="2"/>
  <c r="M214" i="2"/>
  <c r="L215" i="2"/>
  <c r="M215" i="2"/>
  <c r="L216" i="2"/>
  <c r="M216" i="2"/>
  <c r="L217" i="2"/>
  <c r="M217" i="2"/>
  <c r="L218" i="2"/>
  <c r="M218" i="2"/>
  <c r="L219" i="2"/>
  <c r="M219" i="2"/>
  <c r="N219" i="2" s="1"/>
  <c r="L220" i="2"/>
  <c r="M220" i="2"/>
  <c r="L221" i="2"/>
  <c r="M221" i="2"/>
  <c r="L222" i="2"/>
  <c r="M222" i="2"/>
  <c r="L223" i="2"/>
  <c r="M223" i="2"/>
  <c r="L224" i="2"/>
  <c r="M224" i="2"/>
  <c r="L225" i="2"/>
  <c r="M225" i="2"/>
  <c r="L226" i="2"/>
  <c r="M226" i="2"/>
  <c r="L227" i="2"/>
  <c r="M227" i="2"/>
  <c r="L228" i="2"/>
  <c r="M228" i="2"/>
  <c r="L229" i="2"/>
  <c r="M229" i="2"/>
  <c r="L230" i="2"/>
  <c r="M230" i="2"/>
  <c r="L231" i="2"/>
  <c r="M231" i="2"/>
  <c r="L232" i="2"/>
  <c r="M232" i="2"/>
  <c r="L233" i="2"/>
  <c r="M233" i="2"/>
  <c r="L234" i="2"/>
  <c r="M234" i="2"/>
  <c r="L235" i="2"/>
  <c r="M235" i="2"/>
  <c r="N235" i="2" s="1"/>
  <c r="L236" i="2"/>
  <c r="M236" i="2"/>
  <c r="L237" i="2"/>
  <c r="M237" i="2"/>
  <c r="L238" i="2"/>
  <c r="M238" i="2"/>
  <c r="L239" i="2"/>
  <c r="M239" i="2"/>
  <c r="L240" i="2"/>
  <c r="M240" i="2"/>
  <c r="L241" i="2"/>
  <c r="M241" i="2"/>
  <c r="L242" i="2"/>
  <c r="M242" i="2"/>
  <c r="L243" i="2"/>
  <c r="M243" i="2"/>
  <c r="L244" i="2"/>
  <c r="M244" i="2"/>
  <c r="L245" i="2"/>
  <c r="M245" i="2"/>
  <c r="L246" i="2"/>
  <c r="M246" i="2"/>
  <c r="L247" i="2"/>
  <c r="M247" i="2"/>
  <c r="L248" i="2"/>
  <c r="M248" i="2"/>
  <c r="O94" i="3" s="1"/>
  <c r="L249" i="2"/>
  <c r="M249" i="2"/>
  <c r="L250" i="2"/>
  <c r="M250" i="2"/>
  <c r="L251" i="2"/>
  <c r="M251" i="2"/>
  <c r="N251" i="2" s="1"/>
  <c r="L252" i="2"/>
  <c r="M252" i="2"/>
  <c r="L253" i="2"/>
  <c r="M253" i="2"/>
  <c r="L254" i="2"/>
  <c r="M254" i="2"/>
  <c r="L255" i="2"/>
  <c r="M255" i="2"/>
  <c r="L256" i="2"/>
  <c r="M256" i="2"/>
  <c r="L257" i="2"/>
  <c r="M257" i="2"/>
  <c r="L258" i="2"/>
  <c r="M258" i="2"/>
  <c r="L259" i="2"/>
  <c r="M259" i="2"/>
  <c r="L260" i="2"/>
  <c r="M260" i="2"/>
  <c r="L261" i="2"/>
  <c r="M261" i="2"/>
  <c r="L262" i="2"/>
  <c r="M262" i="2"/>
  <c r="L263" i="2"/>
  <c r="M263" i="2"/>
  <c r="L264" i="2"/>
  <c r="M264" i="2"/>
  <c r="L265" i="2"/>
  <c r="M265" i="2"/>
  <c r="L266" i="2"/>
  <c r="M266" i="2"/>
  <c r="L267" i="2"/>
  <c r="M267" i="2"/>
  <c r="N267" i="2" s="1"/>
  <c r="L268" i="2"/>
  <c r="M268" i="2"/>
  <c r="L269" i="2"/>
  <c r="M269" i="2"/>
  <c r="L270" i="2"/>
  <c r="M270" i="2"/>
  <c r="L271" i="2"/>
  <c r="M271" i="2"/>
  <c r="L272" i="2"/>
  <c r="M272" i="2"/>
  <c r="L273" i="2"/>
  <c r="M273" i="2"/>
  <c r="L274" i="2"/>
  <c r="M274" i="2"/>
  <c r="L275" i="2"/>
  <c r="M275" i="2"/>
  <c r="L276" i="2"/>
  <c r="M276" i="2"/>
  <c r="L277" i="2"/>
  <c r="M277" i="2"/>
  <c r="L278" i="2"/>
  <c r="M278" i="2"/>
  <c r="L279" i="2"/>
  <c r="M279" i="2"/>
  <c r="L280" i="2"/>
  <c r="M280" i="2"/>
  <c r="L281" i="2"/>
  <c r="M281" i="2"/>
  <c r="L282" i="2"/>
  <c r="M282" i="2"/>
  <c r="L283" i="2"/>
  <c r="M283" i="2"/>
  <c r="L284" i="2"/>
  <c r="M284" i="2"/>
  <c r="L285" i="2"/>
  <c r="M285" i="2"/>
  <c r="L286" i="2"/>
  <c r="M286" i="2"/>
  <c r="L287" i="2"/>
  <c r="M287" i="2"/>
  <c r="L288" i="2"/>
  <c r="M288" i="2"/>
  <c r="L289" i="2"/>
  <c r="M289" i="2"/>
  <c r="L290" i="2"/>
  <c r="M290" i="2"/>
  <c r="L291" i="2"/>
  <c r="M291" i="2"/>
  <c r="L292" i="2"/>
  <c r="M292" i="2"/>
  <c r="L293" i="2"/>
  <c r="M293" i="2"/>
  <c r="L294" i="2"/>
  <c r="M294" i="2"/>
  <c r="L295" i="2"/>
  <c r="M295" i="2"/>
  <c r="L296" i="2"/>
  <c r="M296" i="2"/>
  <c r="L297" i="2"/>
  <c r="M297" i="2"/>
  <c r="L298" i="2"/>
  <c r="M298" i="2"/>
  <c r="L299" i="2"/>
  <c r="M299" i="2"/>
  <c r="N299" i="2" s="1"/>
  <c r="L300" i="2"/>
  <c r="M300" i="2"/>
  <c r="L301" i="2"/>
  <c r="M301" i="2"/>
  <c r="L302" i="2"/>
  <c r="M302" i="2"/>
  <c r="L303" i="2"/>
  <c r="M303" i="2"/>
  <c r="L304" i="2"/>
  <c r="M304" i="2"/>
  <c r="L305" i="2"/>
  <c r="M305" i="2"/>
  <c r="L306" i="2"/>
  <c r="M306" i="2"/>
  <c r="L307" i="2"/>
  <c r="M307" i="2"/>
  <c r="L308" i="2"/>
  <c r="M308" i="2"/>
  <c r="L309" i="2"/>
  <c r="M309" i="2"/>
  <c r="L310" i="2"/>
  <c r="M310" i="2"/>
  <c r="L311" i="2"/>
  <c r="M311" i="2"/>
  <c r="L312" i="2"/>
  <c r="M312" i="2"/>
  <c r="L313" i="2"/>
  <c r="M313" i="2"/>
  <c r="L314" i="2"/>
  <c r="M314" i="2"/>
  <c r="O118" i="3" s="1"/>
  <c r="L315" i="2"/>
  <c r="M315" i="2"/>
  <c r="N315" i="2" s="1"/>
  <c r="L316" i="2"/>
  <c r="M316" i="2"/>
  <c r="L317" i="2"/>
  <c r="M317" i="2"/>
  <c r="L318" i="2"/>
  <c r="M318" i="2"/>
  <c r="L319" i="2"/>
  <c r="M319" i="2"/>
  <c r="L320" i="2"/>
  <c r="M320" i="2"/>
  <c r="L321" i="2"/>
  <c r="M321" i="2"/>
  <c r="L322" i="2"/>
  <c r="M322" i="2"/>
  <c r="L323" i="2"/>
  <c r="M323" i="2"/>
  <c r="L324" i="2"/>
  <c r="M324" i="2"/>
  <c r="L325" i="2"/>
  <c r="M325" i="2"/>
  <c r="L326" i="2"/>
  <c r="M326" i="2"/>
  <c r="L327" i="2"/>
  <c r="M327" i="2"/>
  <c r="L328" i="2"/>
  <c r="M328" i="2"/>
  <c r="L329" i="2"/>
  <c r="M329" i="2"/>
  <c r="L330" i="2"/>
  <c r="M330" i="2"/>
  <c r="L331" i="2"/>
  <c r="M331" i="2"/>
  <c r="N331" i="2" s="1"/>
  <c r="L332" i="2"/>
  <c r="M332" i="2"/>
  <c r="L333" i="2"/>
  <c r="M333" i="2"/>
  <c r="L334" i="2"/>
  <c r="M334" i="2"/>
  <c r="L335" i="2"/>
  <c r="M335" i="2"/>
  <c r="L336" i="2"/>
  <c r="M336" i="2"/>
  <c r="L337" i="2"/>
  <c r="M337" i="2"/>
  <c r="L338" i="2"/>
  <c r="M338" i="2"/>
  <c r="L339" i="2"/>
  <c r="M339" i="2"/>
  <c r="L340" i="2"/>
  <c r="M340" i="2"/>
  <c r="L341" i="2"/>
  <c r="M341" i="2"/>
  <c r="L342" i="2"/>
  <c r="M342" i="2"/>
  <c r="L343" i="2"/>
  <c r="M343" i="2"/>
  <c r="L344" i="2"/>
  <c r="M344" i="2"/>
  <c r="L345" i="2"/>
  <c r="M345" i="2"/>
  <c r="L346" i="2"/>
  <c r="M346" i="2"/>
  <c r="L347" i="2"/>
  <c r="M347" i="2"/>
  <c r="N347" i="2" s="1"/>
  <c r="L348" i="2"/>
  <c r="M348" i="2"/>
  <c r="L349" i="2"/>
  <c r="M349" i="2"/>
  <c r="L350" i="2"/>
  <c r="M350" i="2"/>
  <c r="L351" i="2"/>
  <c r="M351" i="2"/>
  <c r="L352" i="2"/>
  <c r="M352" i="2"/>
  <c r="L353" i="2"/>
  <c r="M353" i="2"/>
  <c r="L354" i="2"/>
  <c r="M354" i="2"/>
  <c r="L355" i="2"/>
  <c r="M355" i="2"/>
  <c r="L356" i="2"/>
  <c r="M356" i="2"/>
  <c r="L357" i="2"/>
  <c r="M357" i="2"/>
  <c r="L358" i="2"/>
  <c r="M358" i="2"/>
  <c r="L359" i="2"/>
  <c r="M359" i="2"/>
  <c r="L360" i="2"/>
  <c r="M360" i="2"/>
  <c r="L361" i="2"/>
  <c r="M361" i="2"/>
  <c r="L362" i="2"/>
  <c r="M362" i="2"/>
  <c r="L363" i="2"/>
  <c r="M363" i="2"/>
  <c r="L364" i="2"/>
  <c r="M364" i="2"/>
  <c r="L365" i="2"/>
  <c r="M365" i="2"/>
  <c r="L366" i="2"/>
  <c r="M366" i="2"/>
  <c r="L367" i="2"/>
  <c r="M367" i="2"/>
  <c r="L368" i="2"/>
  <c r="M368" i="2"/>
  <c r="L369" i="2"/>
  <c r="M369" i="2"/>
  <c r="L370" i="2"/>
  <c r="M370" i="2"/>
  <c r="L371" i="2"/>
  <c r="M371" i="2"/>
  <c r="L372" i="2"/>
  <c r="M372" i="2"/>
  <c r="L373" i="2"/>
  <c r="M373" i="2"/>
  <c r="L374" i="2"/>
  <c r="M374" i="2"/>
  <c r="L375" i="2"/>
  <c r="M375" i="2"/>
  <c r="L376" i="2"/>
  <c r="M376" i="2"/>
  <c r="L377" i="2"/>
  <c r="M377" i="2"/>
  <c r="L378" i="2"/>
  <c r="M378" i="2"/>
  <c r="L379" i="2"/>
  <c r="M379" i="2"/>
  <c r="N379" i="2" s="1"/>
  <c r="L380" i="2"/>
  <c r="M380" i="2"/>
  <c r="L381" i="2"/>
  <c r="M381" i="2"/>
  <c r="L382" i="2"/>
  <c r="M382" i="2"/>
  <c r="L383" i="2"/>
  <c r="M383" i="2"/>
  <c r="L384" i="2"/>
  <c r="M384" i="2"/>
  <c r="L385" i="2"/>
  <c r="M385" i="2"/>
  <c r="L386" i="2"/>
  <c r="M386" i="2"/>
  <c r="L387" i="2"/>
  <c r="M387" i="2"/>
  <c r="L388" i="2"/>
  <c r="M388" i="2"/>
  <c r="L389" i="2"/>
  <c r="M389" i="2"/>
  <c r="L390" i="2"/>
  <c r="M390" i="2"/>
  <c r="L391" i="2"/>
  <c r="M391" i="2"/>
  <c r="L392" i="2"/>
  <c r="M392" i="2"/>
  <c r="L393" i="2"/>
  <c r="M393" i="2"/>
  <c r="L394" i="2"/>
  <c r="M394" i="2"/>
  <c r="L395" i="2"/>
  <c r="M395" i="2"/>
  <c r="N395" i="2" s="1"/>
  <c r="L396" i="2"/>
  <c r="M396" i="2"/>
  <c r="L397" i="2"/>
  <c r="M397" i="2"/>
  <c r="L398" i="2"/>
  <c r="M398" i="2"/>
  <c r="L399" i="2"/>
  <c r="M399" i="2"/>
  <c r="L400" i="2"/>
  <c r="M400" i="2"/>
  <c r="L401" i="2"/>
  <c r="M401" i="2"/>
  <c r="L402" i="2"/>
  <c r="M402" i="2"/>
  <c r="L403" i="2"/>
  <c r="M403" i="2"/>
  <c r="L404" i="2"/>
  <c r="M404" i="2"/>
  <c r="L405" i="2"/>
  <c r="M405" i="2"/>
  <c r="L406" i="2"/>
  <c r="M406" i="2"/>
  <c r="L407" i="2"/>
  <c r="M407" i="2"/>
  <c r="L408" i="2"/>
  <c r="M408" i="2"/>
  <c r="L409" i="2"/>
  <c r="M409" i="2"/>
  <c r="L410" i="2"/>
  <c r="M410" i="2"/>
  <c r="L411" i="2"/>
  <c r="M411" i="2"/>
  <c r="N411" i="2" s="1"/>
  <c r="L412" i="2"/>
  <c r="M412" i="2"/>
  <c r="L413" i="2"/>
  <c r="M413" i="2"/>
  <c r="L414" i="2"/>
  <c r="M414" i="2"/>
  <c r="L415" i="2"/>
  <c r="M415" i="2"/>
  <c r="L416" i="2"/>
  <c r="M416" i="2"/>
  <c r="L417" i="2"/>
  <c r="M417" i="2"/>
  <c r="L418" i="2"/>
  <c r="M418" i="2"/>
  <c r="L419" i="2"/>
  <c r="M419" i="2"/>
  <c r="L420" i="2"/>
  <c r="M420" i="2"/>
  <c r="L421" i="2"/>
  <c r="M421" i="2"/>
  <c r="L422" i="2"/>
  <c r="M422" i="2"/>
  <c r="L423" i="2"/>
  <c r="M423" i="2"/>
  <c r="L424" i="2"/>
  <c r="M424" i="2"/>
  <c r="L425" i="2"/>
  <c r="M425" i="2"/>
  <c r="L426" i="2"/>
  <c r="M426" i="2"/>
  <c r="L427" i="2"/>
  <c r="M427" i="2"/>
  <c r="N427" i="2" s="1"/>
  <c r="L428" i="2"/>
  <c r="M428" i="2"/>
  <c r="L429" i="2"/>
  <c r="M429" i="2"/>
  <c r="L430" i="2"/>
  <c r="M430" i="2"/>
  <c r="L431" i="2"/>
  <c r="M431" i="2"/>
  <c r="L432" i="2"/>
  <c r="M432" i="2"/>
  <c r="L433" i="2"/>
  <c r="M433" i="2"/>
  <c r="L434" i="2"/>
  <c r="M434" i="2"/>
  <c r="L435" i="2"/>
  <c r="M435" i="2"/>
  <c r="L436" i="2"/>
  <c r="M436" i="2"/>
  <c r="L437" i="2"/>
  <c r="M437" i="2"/>
  <c r="L438" i="2"/>
  <c r="M438" i="2"/>
  <c r="L439" i="2"/>
  <c r="M439" i="2"/>
  <c r="L440" i="2"/>
  <c r="M440" i="2"/>
  <c r="L441" i="2"/>
  <c r="M441" i="2"/>
  <c r="L442" i="2"/>
  <c r="M442" i="2"/>
  <c r="L443" i="2"/>
  <c r="M443" i="2"/>
  <c r="N443" i="2" s="1"/>
  <c r="L444" i="2"/>
  <c r="M444" i="2"/>
  <c r="L445" i="2"/>
  <c r="M445" i="2"/>
  <c r="L446" i="2"/>
  <c r="M446" i="2"/>
  <c r="L447" i="2"/>
  <c r="M447" i="2"/>
  <c r="L448" i="2"/>
  <c r="M448" i="2"/>
  <c r="L449" i="2"/>
  <c r="M449" i="2"/>
  <c r="L450" i="2"/>
  <c r="M450" i="2"/>
  <c r="L451" i="2"/>
  <c r="M451" i="2"/>
  <c r="L452" i="2"/>
  <c r="M452" i="2"/>
  <c r="L453" i="2"/>
  <c r="M453" i="2"/>
  <c r="O175" i="3" s="1"/>
  <c r="L454" i="2"/>
  <c r="M454" i="2"/>
  <c r="L455" i="2"/>
  <c r="M455" i="2"/>
  <c r="L456" i="2"/>
  <c r="M456" i="2"/>
  <c r="L457" i="2"/>
  <c r="M457" i="2"/>
  <c r="L458" i="2"/>
  <c r="M458" i="2"/>
  <c r="L459" i="2"/>
  <c r="M459" i="2"/>
  <c r="N459" i="2" s="1"/>
  <c r="L460" i="2"/>
  <c r="M460" i="2"/>
  <c r="L461" i="2"/>
  <c r="M461" i="2"/>
  <c r="L462" i="2"/>
  <c r="M462" i="2"/>
  <c r="L463" i="2"/>
  <c r="M463" i="2"/>
  <c r="L464" i="2"/>
  <c r="M464" i="2"/>
  <c r="L465" i="2"/>
  <c r="M465" i="2"/>
  <c r="L466" i="2"/>
  <c r="M466" i="2"/>
  <c r="L467" i="2"/>
  <c r="M467" i="2"/>
  <c r="L468" i="2"/>
  <c r="M468" i="2"/>
  <c r="L469" i="2"/>
  <c r="M469" i="2"/>
  <c r="L470" i="2"/>
  <c r="M470" i="2"/>
  <c r="L471" i="2"/>
  <c r="M471" i="2"/>
  <c r="L472" i="2"/>
  <c r="M472" i="2"/>
  <c r="L473" i="2"/>
  <c r="M473" i="2"/>
  <c r="L474" i="2"/>
  <c r="M474" i="2"/>
  <c r="L475" i="2"/>
  <c r="M475" i="2"/>
  <c r="N475" i="2" s="1"/>
  <c r="L476" i="2"/>
  <c r="M476" i="2"/>
  <c r="L477" i="2"/>
  <c r="M477" i="2"/>
  <c r="L478" i="2"/>
  <c r="M478" i="2"/>
  <c r="L479" i="2"/>
  <c r="M479" i="2"/>
  <c r="L480" i="2"/>
  <c r="M480" i="2"/>
  <c r="L481" i="2"/>
  <c r="M481" i="2"/>
  <c r="L482" i="2"/>
  <c r="M482" i="2"/>
  <c r="L483" i="2"/>
  <c r="M483" i="2"/>
  <c r="L484" i="2"/>
  <c r="M484" i="2"/>
  <c r="L485" i="2"/>
  <c r="M485" i="2"/>
  <c r="L486" i="2"/>
  <c r="M486" i="2"/>
  <c r="L487" i="2"/>
  <c r="M487" i="2"/>
  <c r="L488" i="2"/>
  <c r="M488" i="2"/>
  <c r="L489" i="2"/>
  <c r="M489" i="2"/>
  <c r="L490" i="2"/>
  <c r="M490" i="2"/>
  <c r="L491" i="2"/>
  <c r="M491" i="2"/>
  <c r="N491" i="2" s="1"/>
  <c r="L492" i="2"/>
  <c r="M492" i="2"/>
  <c r="L493" i="2"/>
  <c r="M493" i="2"/>
  <c r="L494" i="2"/>
  <c r="M494" i="2"/>
  <c r="L495" i="2"/>
  <c r="M495" i="2"/>
  <c r="L496" i="2"/>
  <c r="M496" i="2"/>
  <c r="L497" i="2"/>
  <c r="M497" i="2"/>
  <c r="L498" i="2"/>
  <c r="M498" i="2"/>
  <c r="L499" i="2"/>
  <c r="M499" i="2"/>
  <c r="L500" i="2"/>
  <c r="M500" i="2"/>
  <c r="L501" i="2"/>
  <c r="M501" i="2"/>
  <c r="L502" i="2"/>
  <c r="M502" i="2"/>
  <c r="L503" i="2"/>
  <c r="M503" i="2"/>
  <c r="L504" i="2"/>
  <c r="M504" i="2"/>
  <c r="L505" i="2"/>
  <c r="M505" i="2"/>
  <c r="L506" i="2"/>
  <c r="M506" i="2"/>
  <c r="L507" i="2"/>
  <c r="M507" i="2"/>
  <c r="N507" i="2" s="1"/>
  <c r="L508" i="2"/>
  <c r="M508" i="2"/>
  <c r="L509" i="2"/>
  <c r="M509" i="2"/>
  <c r="L510" i="2"/>
  <c r="M510" i="2"/>
  <c r="L511" i="2"/>
  <c r="M511" i="2"/>
  <c r="L512" i="2"/>
  <c r="M512" i="2"/>
  <c r="L513" i="2"/>
  <c r="M513" i="2"/>
  <c r="L514" i="2"/>
  <c r="M514" i="2"/>
  <c r="L515" i="2"/>
  <c r="M515" i="2"/>
  <c r="L516" i="2"/>
  <c r="M516" i="2"/>
  <c r="L517" i="2"/>
  <c r="M517" i="2"/>
  <c r="L518" i="2"/>
  <c r="M518" i="2"/>
  <c r="L519" i="2"/>
  <c r="M519" i="2"/>
  <c r="L520" i="2"/>
  <c r="M520" i="2"/>
  <c r="O202" i="3" s="1"/>
  <c r="L521" i="2"/>
  <c r="M521" i="2"/>
  <c r="L522" i="2"/>
  <c r="M522" i="2"/>
  <c r="L523" i="2"/>
  <c r="M523" i="2"/>
  <c r="N523" i="2" s="1"/>
  <c r="L524" i="2"/>
  <c r="M524" i="2"/>
  <c r="L525" i="2"/>
  <c r="M525" i="2"/>
  <c r="L526" i="2"/>
  <c r="M526" i="2"/>
  <c r="L527" i="2"/>
  <c r="M527" i="2"/>
  <c r="L528" i="2"/>
  <c r="M528" i="2"/>
  <c r="L529" i="2"/>
  <c r="M529" i="2"/>
  <c r="L530" i="2"/>
  <c r="M530" i="2"/>
  <c r="L531" i="2"/>
  <c r="M531" i="2"/>
  <c r="L532" i="2"/>
  <c r="M532" i="2"/>
  <c r="L533" i="2"/>
  <c r="M533" i="2"/>
  <c r="L534" i="2"/>
  <c r="M534" i="2"/>
  <c r="L535" i="2"/>
  <c r="M535" i="2"/>
  <c r="L536" i="2"/>
  <c r="M536" i="2"/>
  <c r="L537" i="2"/>
  <c r="M537" i="2"/>
  <c r="L538" i="2"/>
  <c r="M538" i="2"/>
  <c r="L539" i="2"/>
  <c r="M539" i="2"/>
  <c r="N539" i="2" s="1"/>
  <c r="L540" i="2"/>
  <c r="M540" i="2"/>
  <c r="L541" i="2"/>
  <c r="M541" i="2"/>
  <c r="L542" i="2"/>
  <c r="M542" i="2"/>
  <c r="L543" i="2"/>
  <c r="M543" i="2"/>
  <c r="L544" i="2"/>
  <c r="M544" i="2"/>
  <c r="L545" i="2"/>
  <c r="M545" i="2"/>
  <c r="L546" i="2"/>
  <c r="M546" i="2"/>
  <c r="L547" i="2"/>
  <c r="M547" i="2"/>
  <c r="L548" i="2"/>
  <c r="M548" i="2"/>
  <c r="L549" i="2"/>
  <c r="M549" i="2"/>
  <c r="L550" i="2"/>
  <c r="M550" i="2"/>
  <c r="L551" i="2"/>
  <c r="M551" i="2"/>
  <c r="L552" i="2"/>
  <c r="M552" i="2"/>
  <c r="L553" i="2"/>
  <c r="M553" i="2"/>
  <c r="L554" i="2"/>
  <c r="M554" i="2"/>
  <c r="L555" i="2"/>
  <c r="M555" i="2"/>
  <c r="N555" i="2" s="1"/>
  <c r="L556" i="2"/>
  <c r="M556" i="2"/>
  <c r="L557" i="2"/>
  <c r="M557" i="2"/>
  <c r="L558" i="2"/>
  <c r="M558" i="2"/>
  <c r="L559" i="2"/>
  <c r="M559" i="2"/>
  <c r="L560" i="2"/>
  <c r="M560" i="2"/>
  <c r="L561" i="2"/>
  <c r="M561" i="2"/>
  <c r="L562" i="2"/>
  <c r="M562" i="2"/>
  <c r="L563" i="2"/>
  <c r="M563" i="2"/>
  <c r="L564" i="2"/>
  <c r="M564" i="2"/>
  <c r="L565" i="2"/>
  <c r="M565" i="2"/>
  <c r="L566" i="2"/>
  <c r="M566" i="2"/>
  <c r="L567" i="2"/>
  <c r="M567" i="2"/>
  <c r="L568" i="2"/>
  <c r="M568" i="2"/>
  <c r="L569" i="2"/>
  <c r="M569" i="2"/>
  <c r="L570" i="2"/>
  <c r="M570" i="2"/>
  <c r="L571" i="2"/>
  <c r="M571" i="2"/>
  <c r="N571" i="2" s="1"/>
  <c r="L572" i="2"/>
  <c r="M572" i="2"/>
  <c r="L573" i="2"/>
  <c r="M573" i="2"/>
  <c r="L574" i="2"/>
  <c r="M574" i="2"/>
  <c r="L575" i="2"/>
  <c r="M575" i="2"/>
  <c r="L576" i="2"/>
  <c r="M576" i="2"/>
  <c r="L577" i="2"/>
  <c r="M577" i="2"/>
  <c r="L578" i="2"/>
  <c r="M578" i="2"/>
  <c r="L579" i="2"/>
  <c r="M579" i="2"/>
  <c r="L580" i="2"/>
  <c r="M580" i="2"/>
  <c r="L581" i="2"/>
  <c r="M581" i="2"/>
  <c r="L582" i="2"/>
  <c r="M582" i="2"/>
  <c r="L583" i="2"/>
  <c r="M583" i="2"/>
  <c r="L584" i="2"/>
  <c r="M584" i="2"/>
  <c r="L585" i="2"/>
  <c r="M585" i="2"/>
  <c r="L586" i="2"/>
  <c r="M586" i="2"/>
  <c r="L587" i="2"/>
  <c r="M587" i="2"/>
  <c r="L588" i="2"/>
  <c r="M588" i="2"/>
  <c r="L589" i="2"/>
  <c r="M589" i="2"/>
  <c r="L590" i="2"/>
  <c r="M590" i="2"/>
  <c r="L591" i="2"/>
  <c r="M591" i="2"/>
  <c r="L592" i="2"/>
  <c r="M592" i="2"/>
  <c r="L593" i="2"/>
  <c r="M593" i="2"/>
  <c r="L594" i="2"/>
  <c r="M594" i="2"/>
  <c r="L595" i="2"/>
  <c r="M595" i="2"/>
  <c r="L596" i="2"/>
  <c r="M596" i="2"/>
  <c r="L597" i="2"/>
  <c r="M597" i="2"/>
  <c r="L598" i="2"/>
  <c r="M598" i="2"/>
  <c r="L599" i="2"/>
  <c r="M599" i="2"/>
  <c r="L600" i="2"/>
  <c r="M600" i="2"/>
  <c r="L601" i="2"/>
  <c r="M601" i="2"/>
  <c r="L602" i="2"/>
  <c r="M602" i="2"/>
  <c r="L603" i="2"/>
  <c r="M603" i="2"/>
  <c r="L604" i="2"/>
  <c r="M604" i="2"/>
  <c r="L605" i="2"/>
  <c r="M605" i="2"/>
  <c r="L606" i="2"/>
  <c r="M606" i="2"/>
  <c r="L607" i="2"/>
  <c r="M607" i="2"/>
  <c r="L608" i="2"/>
  <c r="M608" i="2"/>
  <c r="L609" i="2"/>
  <c r="M609" i="2"/>
  <c r="L610" i="2"/>
  <c r="M610" i="2"/>
  <c r="L611" i="2"/>
  <c r="M611" i="2"/>
  <c r="L612" i="2"/>
  <c r="M612" i="2"/>
  <c r="L613" i="2"/>
  <c r="M613" i="2"/>
  <c r="L614" i="2"/>
  <c r="M614" i="2"/>
  <c r="L615" i="2"/>
  <c r="M615" i="2"/>
  <c r="L616" i="2"/>
  <c r="M616" i="2"/>
  <c r="L617" i="2"/>
  <c r="M617" i="2"/>
  <c r="L618" i="2"/>
  <c r="M618" i="2"/>
  <c r="L619" i="2"/>
  <c r="M619" i="2"/>
  <c r="N619" i="2" s="1"/>
  <c r="L620" i="2"/>
  <c r="M620" i="2"/>
  <c r="L621" i="2"/>
  <c r="M621" i="2"/>
  <c r="O242" i="3" s="1"/>
  <c r="L622" i="2"/>
  <c r="M622" i="2"/>
  <c r="L623" i="2"/>
  <c r="M623" i="2"/>
  <c r="L624" i="2"/>
  <c r="M624" i="2"/>
  <c r="L625" i="2"/>
  <c r="M625" i="2"/>
  <c r="L626" i="2"/>
  <c r="M626" i="2"/>
  <c r="L627" i="2"/>
  <c r="M627" i="2"/>
  <c r="L628" i="2"/>
  <c r="M628" i="2"/>
  <c r="L629" i="2"/>
  <c r="M629" i="2"/>
  <c r="L630" i="2"/>
  <c r="M630" i="2"/>
  <c r="L631" i="2"/>
  <c r="M631" i="2"/>
  <c r="L632" i="2"/>
  <c r="M632" i="2"/>
  <c r="L633" i="2"/>
  <c r="M633" i="2"/>
  <c r="L634" i="2"/>
  <c r="M634" i="2"/>
  <c r="L635" i="2"/>
  <c r="M635" i="2"/>
  <c r="N635" i="2" s="1"/>
  <c r="L636" i="2"/>
  <c r="M636" i="2"/>
  <c r="L637" i="2"/>
  <c r="M637" i="2"/>
  <c r="L638" i="2"/>
  <c r="M638" i="2"/>
  <c r="L639" i="2"/>
  <c r="M639" i="2"/>
  <c r="L640" i="2"/>
  <c r="M640" i="2"/>
  <c r="L641" i="2"/>
  <c r="M641" i="2"/>
  <c r="L642" i="2"/>
  <c r="M642" i="2"/>
  <c r="L643" i="2"/>
  <c r="M643" i="2"/>
  <c r="L644" i="2"/>
  <c r="M644" i="2"/>
  <c r="L645" i="2"/>
  <c r="M645" i="2"/>
  <c r="L646" i="2"/>
  <c r="M646" i="2"/>
  <c r="L647" i="2"/>
  <c r="M647" i="2"/>
  <c r="L648" i="2"/>
  <c r="M648" i="2"/>
  <c r="L649" i="2"/>
  <c r="M649" i="2"/>
  <c r="L650" i="2"/>
  <c r="M650" i="2"/>
  <c r="L651" i="2"/>
  <c r="M651" i="2"/>
  <c r="N651" i="2" s="1"/>
  <c r="L652" i="2"/>
  <c r="M652" i="2"/>
  <c r="L653" i="2"/>
  <c r="M653" i="2"/>
  <c r="L654" i="2"/>
  <c r="M654" i="2"/>
  <c r="L655" i="2"/>
  <c r="M655" i="2"/>
  <c r="L656" i="2"/>
  <c r="M656" i="2"/>
  <c r="L657" i="2"/>
  <c r="M657" i="2"/>
  <c r="L658" i="2"/>
  <c r="M658" i="2"/>
  <c r="L659" i="2"/>
  <c r="M659" i="2"/>
  <c r="L660" i="2"/>
  <c r="M660" i="2"/>
  <c r="L661" i="2"/>
  <c r="M661" i="2"/>
  <c r="L662" i="2"/>
  <c r="M662" i="2"/>
  <c r="L663" i="2"/>
  <c r="M663" i="2"/>
  <c r="L664" i="2"/>
  <c r="M664" i="2"/>
  <c r="L665" i="2"/>
  <c r="M665" i="2"/>
  <c r="L666" i="2"/>
  <c r="M666" i="2"/>
  <c r="L667" i="2"/>
  <c r="M667" i="2"/>
  <c r="N667" i="2" s="1"/>
  <c r="L668" i="2"/>
  <c r="M668" i="2"/>
  <c r="L669" i="2"/>
  <c r="M669" i="2"/>
  <c r="L670" i="2"/>
  <c r="M670" i="2"/>
  <c r="L671" i="2"/>
  <c r="M671" i="2"/>
  <c r="L672" i="2"/>
  <c r="M672" i="2"/>
  <c r="L673" i="2"/>
  <c r="M673" i="2"/>
  <c r="L674" i="2"/>
  <c r="M674" i="2"/>
  <c r="L675" i="2"/>
  <c r="M675" i="2"/>
  <c r="L676" i="2"/>
  <c r="M676" i="2"/>
  <c r="L677" i="2"/>
  <c r="M677" i="2"/>
  <c r="L678" i="2"/>
  <c r="M678" i="2"/>
  <c r="L679" i="2"/>
  <c r="M679" i="2"/>
  <c r="L680" i="2"/>
  <c r="M680" i="2"/>
  <c r="L681" i="2"/>
  <c r="M681" i="2"/>
  <c r="L682" i="2"/>
  <c r="M682" i="2"/>
  <c r="L683" i="2"/>
  <c r="M683" i="2"/>
  <c r="N683" i="2" s="1"/>
  <c r="L684" i="2"/>
  <c r="M684" i="2"/>
  <c r="L685" i="2"/>
  <c r="M685" i="2"/>
  <c r="L686" i="2"/>
  <c r="M686" i="2"/>
  <c r="L687" i="2"/>
  <c r="M687" i="2"/>
  <c r="L688" i="2"/>
  <c r="M688" i="2"/>
  <c r="L689" i="2"/>
  <c r="M689" i="2"/>
  <c r="L690" i="2"/>
  <c r="M690" i="2"/>
  <c r="L691" i="2"/>
  <c r="M691" i="2"/>
  <c r="L692" i="2"/>
  <c r="M692" i="2"/>
  <c r="L693" i="2"/>
  <c r="M693" i="2"/>
  <c r="L694" i="2"/>
  <c r="M694" i="2"/>
  <c r="L695" i="2"/>
  <c r="M695" i="2"/>
  <c r="L696" i="2"/>
  <c r="M696" i="2"/>
  <c r="L697" i="2"/>
  <c r="M697" i="2"/>
  <c r="L698" i="2"/>
  <c r="M698" i="2"/>
  <c r="L699" i="2"/>
  <c r="M699" i="2"/>
  <c r="N699" i="2" s="1"/>
  <c r="L700" i="2"/>
  <c r="M700" i="2"/>
  <c r="L701" i="2"/>
  <c r="M701" i="2"/>
  <c r="L702" i="2"/>
  <c r="M702" i="2"/>
  <c r="L703" i="2"/>
  <c r="M703" i="2"/>
  <c r="L704" i="2"/>
  <c r="M704" i="2"/>
  <c r="L705" i="2"/>
  <c r="M705" i="2"/>
  <c r="L706" i="2"/>
  <c r="M706" i="2"/>
  <c r="L707" i="2"/>
  <c r="M707" i="2"/>
  <c r="L708" i="2"/>
  <c r="M708" i="2"/>
  <c r="L709" i="2"/>
  <c r="M709" i="2"/>
  <c r="L710" i="2"/>
  <c r="M710" i="2"/>
  <c r="L711" i="2"/>
  <c r="M711" i="2"/>
  <c r="L712" i="2"/>
  <c r="M712" i="2"/>
  <c r="L713" i="2"/>
  <c r="M713" i="2"/>
  <c r="L714" i="2"/>
  <c r="M714" i="2"/>
  <c r="L715" i="2"/>
  <c r="M715" i="2"/>
  <c r="L716" i="2"/>
  <c r="M716" i="2"/>
  <c r="L717" i="2"/>
  <c r="M717" i="2"/>
  <c r="L718" i="2"/>
  <c r="M718" i="2"/>
  <c r="L719" i="2"/>
  <c r="M719" i="2"/>
  <c r="L720" i="2"/>
  <c r="M720" i="2"/>
  <c r="L721" i="2"/>
  <c r="M721" i="2"/>
  <c r="L722" i="2"/>
  <c r="M722" i="2"/>
  <c r="L723" i="2"/>
  <c r="M723" i="2"/>
  <c r="L724" i="2"/>
  <c r="M724" i="2"/>
  <c r="L725" i="2"/>
  <c r="M725" i="2"/>
  <c r="L726" i="2"/>
  <c r="M726" i="2"/>
  <c r="L727" i="2"/>
  <c r="M727" i="2"/>
  <c r="L728" i="2"/>
  <c r="M728" i="2"/>
  <c r="L729" i="2"/>
  <c r="M729" i="2"/>
  <c r="L730" i="2"/>
  <c r="M730" i="2"/>
  <c r="L731" i="2"/>
  <c r="M731" i="2"/>
  <c r="N731" i="2" s="1"/>
  <c r="L732" i="2"/>
  <c r="M732" i="2"/>
  <c r="L733" i="2"/>
  <c r="M733" i="2"/>
  <c r="L734" i="2"/>
  <c r="M734" i="2"/>
  <c r="L735" i="2"/>
  <c r="M735" i="2"/>
  <c r="L736" i="2"/>
  <c r="M736" i="2"/>
  <c r="L737" i="2"/>
  <c r="M737" i="2"/>
  <c r="L738" i="2"/>
  <c r="M738" i="2"/>
  <c r="L739" i="2"/>
  <c r="M739" i="2"/>
  <c r="L740" i="2"/>
  <c r="M740" i="2"/>
  <c r="L741" i="2"/>
  <c r="M741" i="2"/>
  <c r="L742" i="2"/>
  <c r="M742" i="2"/>
  <c r="L743" i="2"/>
  <c r="M743" i="2"/>
  <c r="L744" i="2"/>
  <c r="M744" i="2"/>
  <c r="L745" i="2"/>
  <c r="M745" i="2"/>
  <c r="L746" i="2"/>
  <c r="M746" i="2"/>
  <c r="L747" i="2"/>
  <c r="M747" i="2"/>
  <c r="N747" i="2" s="1"/>
  <c r="L748" i="2"/>
  <c r="M748" i="2"/>
  <c r="L749" i="2"/>
  <c r="M749" i="2"/>
  <c r="L750" i="2"/>
  <c r="M750" i="2"/>
  <c r="L751" i="2"/>
  <c r="M751" i="2"/>
  <c r="L752" i="2"/>
  <c r="M752" i="2"/>
  <c r="L753" i="2"/>
  <c r="M753" i="2"/>
  <c r="L754" i="2"/>
  <c r="M754" i="2"/>
  <c r="L755" i="2"/>
  <c r="M755" i="2"/>
  <c r="L756" i="2"/>
  <c r="M756" i="2"/>
  <c r="L757" i="2"/>
  <c r="M757" i="2"/>
  <c r="L758" i="2"/>
  <c r="M758" i="2"/>
  <c r="L759" i="2"/>
  <c r="M759" i="2"/>
  <c r="L760" i="2"/>
  <c r="M760" i="2"/>
  <c r="L761" i="2"/>
  <c r="M761" i="2"/>
  <c r="L762" i="2"/>
  <c r="M762" i="2"/>
  <c r="L763" i="2"/>
  <c r="M763" i="2"/>
  <c r="N763" i="2" s="1"/>
  <c r="L764" i="2"/>
  <c r="M764" i="2"/>
  <c r="L765" i="2"/>
  <c r="M765" i="2"/>
  <c r="L766" i="2"/>
  <c r="M766" i="2"/>
  <c r="L767" i="2"/>
  <c r="M767" i="2"/>
  <c r="L768" i="2"/>
  <c r="M768" i="2"/>
  <c r="L769" i="2"/>
  <c r="M769" i="2"/>
  <c r="L770" i="2"/>
  <c r="M770" i="2"/>
  <c r="L771" i="2"/>
  <c r="M771" i="2"/>
  <c r="L772" i="2"/>
  <c r="M772" i="2"/>
  <c r="L773" i="2"/>
  <c r="M773" i="2"/>
  <c r="L774" i="2"/>
  <c r="M774" i="2"/>
  <c r="L775" i="2"/>
  <c r="M775" i="2"/>
  <c r="L776" i="2"/>
  <c r="M776" i="2"/>
  <c r="L777" i="2"/>
  <c r="M777" i="2"/>
  <c r="L778" i="2"/>
  <c r="M778" i="2"/>
  <c r="L779" i="2"/>
  <c r="M779" i="2"/>
  <c r="N779" i="2" s="1"/>
  <c r="L780" i="2"/>
  <c r="M780" i="2"/>
  <c r="L781" i="2"/>
  <c r="M781" i="2"/>
  <c r="L782" i="2"/>
  <c r="M782" i="2"/>
  <c r="L783" i="2"/>
  <c r="M783" i="2"/>
  <c r="L784" i="2"/>
  <c r="M784" i="2"/>
  <c r="L785" i="2"/>
  <c r="M785" i="2"/>
  <c r="L786" i="2"/>
  <c r="M786" i="2"/>
  <c r="L787" i="2"/>
  <c r="M787" i="2"/>
  <c r="L788" i="2"/>
  <c r="M788" i="2"/>
  <c r="L789" i="2"/>
  <c r="M789" i="2"/>
  <c r="L790" i="2"/>
  <c r="M790" i="2"/>
  <c r="L791" i="2"/>
  <c r="M791" i="2"/>
  <c r="L792" i="2"/>
  <c r="M792" i="2"/>
  <c r="L793" i="2"/>
  <c r="M793" i="2"/>
  <c r="L794" i="2"/>
  <c r="M794" i="2"/>
  <c r="L795" i="2"/>
  <c r="M795" i="2"/>
  <c r="N795" i="2" s="1"/>
  <c r="L796" i="2"/>
  <c r="M796" i="2"/>
  <c r="L797" i="2"/>
  <c r="M797" i="2"/>
  <c r="L798" i="2"/>
  <c r="M798" i="2"/>
  <c r="L799" i="2"/>
  <c r="M799" i="2"/>
  <c r="L800" i="2"/>
  <c r="M800" i="2"/>
  <c r="L801" i="2"/>
  <c r="M801" i="2"/>
  <c r="L802" i="2"/>
  <c r="M802" i="2"/>
  <c r="L803" i="2"/>
  <c r="M803" i="2"/>
  <c r="L804" i="2"/>
  <c r="M804" i="2"/>
  <c r="L805" i="2"/>
  <c r="M805" i="2"/>
  <c r="L806" i="2"/>
  <c r="M806" i="2"/>
  <c r="L807" i="2"/>
  <c r="M807" i="2"/>
  <c r="L808" i="2"/>
  <c r="M808" i="2"/>
  <c r="L809" i="2"/>
  <c r="M809" i="2"/>
  <c r="L810" i="2"/>
  <c r="M810" i="2"/>
  <c r="L811" i="2"/>
  <c r="M811" i="2"/>
  <c r="L812" i="2"/>
  <c r="M812" i="2"/>
  <c r="L813" i="2"/>
  <c r="M813" i="2"/>
  <c r="L814" i="2"/>
  <c r="M814" i="2"/>
  <c r="L815" i="2"/>
  <c r="M815" i="2"/>
  <c r="L816" i="2"/>
  <c r="M816" i="2"/>
  <c r="L817" i="2"/>
  <c r="M817" i="2"/>
  <c r="L818" i="2"/>
  <c r="M818" i="2"/>
  <c r="L819" i="2"/>
  <c r="M819" i="2"/>
  <c r="L820" i="2"/>
  <c r="M820" i="2"/>
  <c r="L821" i="2"/>
  <c r="M821" i="2"/>
  <c r="L822" i="2"/>
  <c r="M822" i="2"/>
  <c r="L823" i="2"/>
  <c r="M823" i="2"/>
  <c r="L824" i="2"/>
  <c r="M824" i="2"/>
  <c r="L825" i="2"/>
  <c r="M825" i="2"/>
  <c r="L826" i="2"/>
  <c r="M826" i="2"/>
  <c r="L827" i="2"/>
  <c r="M827" i="2"/>
  <c r="N827" i="2" s="1"/>
  <c r="L828" i="2"/>
  <c r="M828" i="2"/>
  <c r="L829" i="2"/>
  <c r="M829" i="2"/>
  <c r="L830" i="2"/>
  <c r="M830" i="2"/>
  <c r="L831" i="2"/>
  <c r="M831" i="2"/>
  <c r="L832" i="2"/>
  <c r="M832" i="2"/>
  <c r="L833" i="2"/>
  <c r="M833" i="2"/>
  <c r="L834" i="2"/>
  <c r="M834" i="2"/>
  <c r="L835" i="2"/>
  <c r="M835" i="2"/>
  <c r="L836" i="2"/>
  <c r="M836" i="2"/>
  <c r="L837" i="2"/>
  <c r="M837" i="2"/>
  <c r="L838" i="2"/>
  <c r="M838" i="2"/>
  <c r="L839" i="2"/>
  <c r="M839" i="2"/>
  <c r="L840" i="2"/>
  <c r="M840" i="2"/>
  <c r="L841" i="2"/>
  <c r="M841" i="2"/>
  <c r="L842" i="2"/>
  <c r="M842" i="2"/>
  <c r="L843" i="2"/>
  <c r="M843" i="2"/>
  <c r="N843" i="2" s="1"/>
  <c r="L844" i="2"/>
  <c r="M844" i="2"/>
  <c r="L845" i="2"/>
  <c r="M845" i="2"/>
  <c r="L846" i="2"/>
  <c r="M846" i="2"/>
  <c r="L847" i="2"/>
  <c r="M847" i="2"/>
  <c r="L848" i="2"/>
  <c r="M848" i="2"/>
  <c r="L849" i="2"/>
  <c r="M849" i="2"/>
  <c r="L850" i="2"/>
  <c r="M850" i="2"/>
  <c r="L851" i="2"/>
  <c r="M851" i="2"/>
  <c r="L852" i="2"/>
  <c r="M852" i="2"/>
  <c r="L853" i="2"/>
  <c r="M853" i="2"/>
  <c r="L854" i="2"/>
  <c r="M854" i="2"/>
  <c r="L855" i="2"/>
  <c r="M855" i="2"/>
  <c r="L856" i="2"/>
  <c r="M856" i="2"/>
  <c r="L857" i="2"/>
  <c r="M857" i="2"/>
  <c r="L858" i="2"/>
  <c r="M858" i="2"/>
  <c r="L859" i="2"/>
  <c r="M859" i="2"/>
  <c r="N859" i="2" s="1"/>
  <c r="L860" i="2"/>
  <c r="M860" i="2"/>
  <c r="L861" i="2"/>
  <c r="M861" i="2"/>
  <c r="L862" i="2"/>
  <c r="M862" i="2"/>
  <c r="L863" i="2"/>
  <c r="M863" i="2"/>
  <c r="L864" i="2"/>
  <c r="M864" i="2"/>
  <c r="L865" i="2"/>
  <c r="M865" i="2"/>
  <c r="L866" i="2"/>
  <c r="M866" i="2"/>
  <c r="L867" i="2"/>
  <c r="M867" i="2"/>
  <c r="L868" i="2"/>
  <c r="M868" i="2"/>
  <c r="L869" i="2"/>
  <c r="M869" i="2"/>
  <c r="L870" i="2"/>
  <c r="M870" i="2"/>
  <c r="L871" i="2"/>
  <c r="M871" i="2"/>
  <c r="L872" i="2"/>
  <c r="M872" i="2"/>
  <c r="L873" i="2"/>
  <c r="M873" i="2"/>
  <c r="L874" i="2"/>
  <c r="M874" i="2"/>
  <c r="L875" i="2"/>
  <c r="M875" i="2"/>
  <c r="N875" i="2" s="1"/>
  <c r="L876" i="2"/>
  <c r="M876" i="2"/>
  <c r="L877" i="2"/>
  <c r="M877" i="2"/>
  <c r="L878" i="2"/>
  <c r="M878" i="2"/>
  <c r="L879" i="2"/>
  <c r="M879" i="2"/>
  <c r="L880" i="2"/>
  <c r="M880" i="2"/>
  <c r="L881" i="2"/>
  <c r="M881" i="2"/>
  <c r="L882" i="2"/>
  <c r="M882" i="2"/>
  <c r="L883" i="2"/>
  <c r="M883" i="2"/>
  <c r="L884" i="2"/>
  <c r="M884" i="2"/>
  <c r="L885" i="2"/>
  <c r="M885" i="2"/>
  <c r="L886" i="2"/>
  <c r="M886" i="2"/>
  <c r="L887" i="2"/>
  <c r="M887" i="2"/>
  <c r="L888" i="2"/>
  <c r="M888" i="2"/>
  <c r="L889" i="2"/>
  <c r="M889" i="2"/>
  <c r="L890" i="2"/>
  <c r="M890" i="2"/>
  <c r="L891" i="2"/>
  <c r="M891" i="2"/>
  <c r="N891" i="2" s="1"/>
  <c r="L892" i="2"/>
  <c r="M892" i="2"/>
  <c r="L893" i="2"/>
  <c r="M893" i="2"/>
  <c r="L894" i="2"/>
  <c r="M894" i="2"/>
  <c r="L895" i="2"/>
  <c r="M895" i="2"/>
  <c r="L896" i="2"/>
  <c r="M896" i="2"/>
  <c r="L897" i="2"/>
  <c r="M897" i="2"/>
  <c r="L898" i="2"/>
  <c r="M898" i="2"/>
  <c r="L899" i="2"/>
  <c r="M899" i="2"/>
  <c r="L900" i="2"/>
  <c r="M900" i="2"/>
  <c r="L901" i="2"/>
  <c r="M901" i="2"/>
  <c r="L902" i="2"/>
  <c r="M902" i="2"/>
  <c r="L903" i="2"/>
  <c r="M903" i="2"/>
  <c r="L904" i="2"/>
  <c r="M904" i="2"/>
  <c r="L905" i="2"/>
  <c r="M905" i="2"/>
  <c r="L906" i="2"/>
  <c r="M906" i="2"/>
  <c r="L907" i="2"/>
  <c r="M907" i="2"/>
  <c r="N907" i="2" s="1"/>
  <c r="L908" i="2"/>
  <c r="M908" i="2"/>
  <c r="O356" i="3" s="1"/>
  <c r="L909" i="2"/>
  <c r="M909" i="2"/>
  <c r="L910" i="2"/>
  <c r="M910" i="2"/>
  <c r="L911" i="2"/>
  <c r="M911" i="2"/>
  <c r="L912" i="2"/>
  <c r="M912" i="2"/>
  <c r="L913" i="2"/>
  <c r="M913" i="2"/>
  <c r="L914" i="2"/>
  <c r="M914" i="2"/>
  <c r="L915" i="2"/>
  <c r="M915" i="2"/>
  <c r="L916" i="2"/>
  <c r="M916" i="2"/>
  <c r="L917" i="2"/>
  <c r="M917" i="2"/>
  <c r="L918" i="2"/>
  <c r="M918" i="2"/>
  <c r="L919" i="2"/>
  <c r="M919" i="2"/>
  <c r="L920" i="2"/>
  <c r="M920" i="2"/>
  <c r="L921" i="2"/>
  <c r="M921" i="2"/>
  <c r="L922" i="2"/>
  <c r="M922" i="2"/>
  <c r="L923" i="2"/>
  <c r="M923" i="2"/>
  <c r="N923" i="2" s="1"/>
  <c r="L924" i="2"/>
  <c r="M924" i="2"/>
  <c r="L925" i="2"/>
  <c r="M925" i="2"/>
  <c r="L926" i="2"/>
  <c r="M926" i="2"/>
  <c r="L927" i="2"/>
  <c r="M927" i="2"/>
  <c r="L928" i="2"/>
  <c r="M928" i="2"/>
  <c r="L929" i="2"/>
  <c r="M929" i="2"/>
  <c r="L930" i="2"/>
  <c r="M930" i="2"/>
  <c r="L931" i="2"/>
  <c r="M931" i="2"/>
  <c r="L932" i="2"/>
  <c r="M932" i="2"/>
  <c r="L933" i="2"/>
  <c r="M933" i="2"/>
  <c r="L934" i="2"/>
  <c r="M934" i="2"/>
  <c r="L935" i="2"/>
  <c r="M935" i="2"/>
  <c r="L936" i="2"/>
  <c r="M936" i="2"/>
  <c r="L937" i="2"/>
  <c r="M937" i="2"/>
  <c r="L938" i="2"/>
  <c r="M938" i="2"/>
  <c r="L939" i="2"/>
  <c r="M939" i="2"/>
  <c r="N939" i="2" s="1"/>
  <c r="L940" i="2"/>
  <c r="M940" i="2"/>
  <c r="L941" i="2"/>
  <c r="M941" i="2"/>
  <c r="L942" i="2"/>
  <c r="M942" i="2"/>
  <c r="L943" i="2"/>
  <c r="M943" i="2"/>
  <c r="L944" i="2"/>
  <c r="M944" i="2"/>
  <c r="L945" i="2"/>
  <c r="M945" i="2"/>
  <c r="L946" i="2"/>
  <c r="M946" i="2"/>
  <c r="L947" i="2"/>
  <c r="M947" i="2"/>
  <c r="L948" i="2"/>
  <c r="M948" i="2"/>
  <c r="L949" i="2"/>
  <c r="M949" i="2"/>
  <c r="L950" i="2"/>
  <c r="M950" i="2"/>
  <c r="L951" i="2"/>
  <c r="M951" i="2"/>
  <c r="L952" i="2"/>
  <c r="M952" i="2"/>
  <c r="L953" i="2"/>
  <c r="M953" i="2"/>
  <c r="L954" i="2"/>
  <c r="M954" i="2"/>
  <c r="L955" i="2"/>
  <c r="M955" i="2"/>
  <c r="N955" i="2" s="1"/>
  <c r="L956" i="2"/>
  <c r="M956" i="2"/>
  <c r="L957" i="2"/>
  <c r="M957" i="2"/>
  <c r="L958" i="2"/>
  <c r="M958" i="2"/>
  <c r="L959" i="2"/>
  <c r="M959" i="2"/>
  <c r="L960" i="2"/>
  <c r="M960" i="2"/>
  <c r="L961" i="2"/>
  <c r="M961" i="2"/>
  <c r="L962" i="2"/>
  <c r="M962" i="2"/>
  <c r="L963" i="2"/>
  <c r="M963" i="2"/>
  <c r="L964" i="2"/>
  <c r="M964" i="2"/>
  <c r="L965" i="2"/>
  <c r="M965" i="2"/>
  <c r="L966" i="2"/>
  <c r="M966" i="2"/>
  <c r="L967" i="2"/>
  <c r="M967" i="2"/>
  <c r="L968" i="2"/>
  <c r="M968" i="2"/>
  <c r="L969" i="2"/>
  <c r="M969" i="2"/>
  <c r="L970" i="2"/>
  <c r="M970" i="2"/>
  <c r="L971" i="2"/>
  <c r="M971" i="2"/>
  <c r="N971" i="2" s="1"/>
  <c r="L972" i="2"/>
  <c r="M972" i="2"/>
  <c r="L973" i="2"/>
  <c r="M973" i="2"/>
  <c r="L974" i="2"/>
  <c r="M974" i="2"/>
  <c r="L975" i="2"/>
  <c r="M975" i="2"/>
  <c r="L976" i="2"/>
  <c r="M976" i="2"/>
  <c r="L977" i="2"/>
  <c r="M977" i="2"/>
  <c r="L978" i="2"/>
  <c r="M978" i="2"/>
  <c r="L979" i="2"/>
  <c r="M979" i="2"/>
  <c r="L980" i="2"/>
  <c r="M980" i="2"/>
  <c r="L981" i="2"/>
  <c r="M981" i="2"/>
  <c r="L982" i="2"/>
  <c r="M982" i="2"/>
  <c r="L983" i="2"/>
  <c r="M983" i="2"/>
  <c r="L984" i="2"/>
  <c r="M984" i="2"/>
  <c r="L985" i="2"/>
  <c r="M985" i="2"/>
  <c r="L986" i="2"/>
  <c r="M986" i="2"/>
  <c r="L987" i="2"/>
  <c r="M987" i="2"/>
  <c r="N987" i="2" s="1"/>
  <c r="L988" i="2"/>
  <c r="M988" i="2"/>
  <c r="L989" i="2"/>
  <c r="M989" i="2"/>
  <c r="O392" i="3" s="1"/>
  <c r="L990" i="2"/>
  <c r="M990" i="2"/>
  <c r="L991" i="2"/>
  <c r="M991" i="2"/>
  <c r="L992" i="2"/>
  <c r="M992" i="2"/>
  <c r="L993" i="2"/>
  <c r="M993" i="2"/>
  <c r="L994" i="2"/>
  <c r="M994" i="2"/>
  <c r="L995" i="2"/>
  <c r="M995" i="2"/>
  <c r="L996" i="2"/>
  <c r="M996" i="2"/>
  <c r="L997" i="2"/>
  <c r="M997" i="2"/>
  <c r="L998" i="2"/>
  <c r="M998" i="2"/>
  <c r="L999" i="2"/>
  <c r="M999" i="2"/>
  <c r="L1000" i="2"/>
  <c r="M1000" i="2"/>
  <c r="L1001" i="2"/>
  <c r="M1001" i="2"/>
  <c r="L1002" i="2"/>
  <c r="M1002" i="2"/>
  <c r="L1003" i="2"/>
  <c r="M1003" i="2"/>
  <c r="N1003" i="2" s="1"/>
  <c r="L1004" i="2"/>
  <c r="M1004" i="2"/>
  <c r="L1005" i="2"/>
  <c r="M1005" i="2"/>
  <c r="L1006" i="2"/>
  <c r="M1006" i="2"/>
  <c r="L1007" i="2"/>
  <c r="M1007" i="2"/>
  <c r="L1008" i="2"/>
  <c r="M1008" i="2"/>
  <c r="L1009" i="2"/>
  <c r="M1009" i="2"/>
  <c r="L1010" i="2"/>
  <c r="M1010" i="2"/>
  <c r="L1011" i="2"/>
  <c r="M1011" i="2"/>
  <c r="L1012" i="2"/>
  <c r="M1012" i="2"/>
  <c r="L1013" i="2"/>
  <c r="M1013" i="2"/>
  <c r="L1014" i="2"/>
  <c r="M1014" i="2"/>
  <c r="L1015" i="2"/>
  <c r="M1015" i="2"/>
  <c r="L1016" i="2"/>
  <c r="M1016" i="2"/>
  <c r="L1017" i="2"/>
  <c r="M1017" i="2"/>
  <c r="L1018" i="2"/>
  <c r="M1018" i="2"/>
  <c r="L1019" i="2"/>
  <c r="M1019" i="2"/>
  <c r="N1019" i="2" s="1"/>
  <c r="L1020" i="2"/>
  <c r="M1020" i="2"/>
  <c r="L1021" i="2"/>
  <c r="M1021" i="2"/>
  <c r="L1022" i="2"/>
  <c r="M1022" i="2"/>
  <c r="L1023" i="2"/>
  <c r="M1023" i="2"/>
  <c r="L1024" i="2"/>
  <c r="M1024" i="2"/>
  <c r="L1025" i="2"/>
  <c r="M1025" i="2"/>
  <c r="L1026" i="2"/>
  <c r="M1026" i="2"/>
  <c r="L1027" i="2"/>
  <c r="M1027" i="2"/>
  <c r="L1028" i="2"/>
  <c r="M1028" i="2"/>
  <c r="L1029" i="2"/>
  <c r="M1029" i="2"/>
  <c r="L1030" i="2"/>
  <c r="M1030" i="2"/>
  <c r="L1031" i="2"/>
  <c r="M1031" i="2"/>
  <c r="L1032" i="2"/>
  <c r="M1032" i="2"/>
  <c r="L1033" i="2"/>
  <c r="M1033" i="2"/>
  <c r="L1034" i="2"/>
  <c r="M1034" i="2"/>
  <c r="L1035" i="2"/>
  <c r="M1035" i="2"/>
  <c r="N1035" i="2" s="1"/>
  <c r="L1036" i="2"/>
  <c r="M1036" i="2"/>
  <c r="L1037" i="2"/>
  <c r="M1037" i="2"/>
  <c r="L1038" i="2"/>
  <c r="M1038" i="2"/>
  <c r="L1039" i="2"/>
  <c r="M1039" i="2"/>
  <c r="L1040" i="2"/>
  <c r="M1040" i="2"/>
  <c r="L1041" i="2"/>
  <c r="M1041" i="2"/>
  <c r="L1042" i="2"/>
  <c r="M1042" i="2"/>
  <c r="L1043" i="2"/>
  <c r="M1043" i="2"/>
  <c r="L1044" i="2"/>
  <c r="M1044" i="2"/>
  <c r="L1045" i="2"/>
  <c r="M1045" i="2"/>
  <c r="L1046" i="2"/>
  <c r="M1046" i="2"/>
  <c r="L1047" i="2"/>
  <c r="M1047" i="2"/>
  <c r="O417" i="3" s="1"/>
  <c r="L1048" i="2"/>
  <c r="M1048" i="2"/>
  <c r="L1049" i="2"/>
  <c r="M1049" i="2"/>
  <c r="L1050" i="2"/>
  <c r="M1050" i="2"/>
  <c r="L1051" i="2"/>
  <c r="M1051" i="2"/>
  <c r="N1051" i="2" s="1"/>
  <c r="L1052" i="2"/>
  <c r="M1052" i="2"/>
  <c r="L1053" i="2"/>
  <c r="M1053" i="2"/>
  <c r="L1054" i="2"/>
  <c r="M1054" i="2"/>
  <c r="L1055" i="2"/>
  <c r="M1055" i="2"/>
  <c r="L1056" i="2"/>
  <c r="M1056" i="2"/>
  <c r="L1057" i="2"/>
  <c r="M1057" i="2"/>
  <c r="L1058" i="2"/>
  <c r="M1058" i="2"/>
  <c r="L1059" i="2"/>
  <c r="M1059" i="2"/>
  <c r="L1060" i="2"/>
  <c r="M1060" i="2"/>
  <c r="L1061" i="2"/>
  <c r="M1061" i="2"/>
  <c r="L1062" i="2"/>
  <c r="M1062" i="2"/>
  <c r="L1063" i="2"/>
  <c r="M1063" i="2"/>
  <c r="L1064" i="2"/>
  <c r="M1064" i="2"/>
  <c r="L1065" i="2"/>
  <c r="M1065" i="2"/>
  <c r="L1066" i="2"/>
  <c r="M1066" i="2"/>
  <c r="L1067" i="2"/>
  <c r="M1067" i="2"/>
  <c r="N1067" i="2" s="1"/>
  <c r="L1068" i="2"/>
  <c r="M1068" i="2"/>
  <c r="O426" i="3" s="1"/>
  <c r="L1069" i="2"/>
  <c r="M1069" i="2"/>
  <c r="L1070" i="2"/>
  <c r="M1070" i="2"/>
  <c r="L1071" i="2"/>
  <c r="M1071" i="2"/>
  <c r="L1072" i="2"/>
  <c r="M1072" i="2"/>
  <c r="L1073" i="2"/>
  <c r="M1073" i="2"/>
  <c r="L1074" i="2"/>
  <c r="M1074" i="2"/>
  <c r="L1075" i="2"/>
  <c r="M1075" i="2"/>
  <c r="L1076" i="2"/>
  <c r="M1076" i="2"/>
  <c r="L1077" i="2"/>
  <c r="M1077" i="2"/>
  <c r="L1078" i="2"/>
  <c r="M1078" i="2"/>
  <c r="L1079" i="2"/>
  <c r="M1079" i="2"/>
  <c r="L1080" i="2"/>
  <c r="M1080" i="2"/>
  <c r="L1081" i="2"/>
  <c r="M1081" i="2"/>
  <c r="L1082" i="2"/>
  <c r="M1082" i="2"/>
  <c r="L1083" i="2"/>
  <c r="M1083" i="2"/>
  <c r="L1084" i="2"/>
  <c r="M1084" i="2"/>
  <c r="L1085" i="2"/>
  <c r="M1085" i="2"/>
  <c r="L1086" i="2"/>
  <c r="M1086" i="2"/>
  <c r="L1087" i="2"/>
  <c r="M1087" i="2"/>
  <c r="L1088" i="2"/>
  <c r="M1088" i="2"/>
  <c r="L1089" i="2"/>
  <c r="M1089" i="2"/>
  <c r="L1090" i="2"/>
  <c r="M1090" i="2"/>
  <c r="L1091" i="2"/>
  <c r="M1091" i="2"/>
  <c r="L1092" i="2"/>
  <c r="M1092" i="2"/>
  <c r="L1093" i="2"/>
  <c r="M1093" i="2"/>
  <c r="L1094" i="2"/>
  <c r="M1094" i="2"/>
  <c r="L1095" i="2"/>
  <c r="M1095" i="2"/>
  <c r="L1096" i="2"/>
  <c r="M1096" i="2"/>
  <c r="L1097" i="2"/>
  <c r="M1097" i="2"/>
  <c r="L1098" i="2"/>
  <c r="M1098" i="2"/>
  <c r="L1099" i="2"/>
  <c r="M1099" i="2"/>
  <c r="N1099" i="2" s="1"/>
  <c r="L1100" i="2"/>
  <c r="M1100" i="2"/>
  <c r="L1101" i="2"/>
  <c r="M1101" i="2"/>
  <c r="L1102" i="2"/>
  <c r="M1102" i="2"/>
  <c r="L1103" i="2"/>
  <c r="M1103" i="2"/>
  <c r="L1104" i="2"/>
  <c r="M1104" i="2"/>
  <c r="L1105" i="2"/>
  <c r="M1105" i="2"/>
  <c r="L1106" i="2"/>
  <c r="M1106" i="2"/>
  <c r="L1107" i="2"/>
  <c r="M1107" i="2"/>
  <c r="L1108" i="2"/>
  <c r="M1108" i="2"/>
  <c r="L1109" i="2"/>
  <c r="M1109" i="2"/>
  <c r="L1110" i="2"/>
  <c r="M1110" i="2"/>
  <c r="L1111" i="2"/>
  <c r="M1111" i="2"/>
  <c r="L1112" i="2"/>
  <c r="M1112" i="2"/>
  <c r="L1113" i="2"/>
  <c r="M1113" i="2"/>
  <c r="L1114" i="2"/>
  <c r="M1114" i="2"/>
  <c r="L1115" i="2"/>
  <c r="M1115" i="2"/>
  <c r="N1115" i="2" s="1"/>
  <c r="L1116" i="2"/>
  <c r="M1116" i="2"/>
  <c r="L1117" i="2"/>
  <c r="M1117" i="2"/>
  <c r="L1118" i="2"/>
  <c r="M1118" i="2"/>
  <c r="L1119" i="2"/>
  <c r="M1119" i="2"/>
  <c r="O450" i="3" s="1"/>
  <c r="L1120" i="2"/>
  <c r="M1120" i="2"/>
  <c r="L1121" i="2"/>
  <c r="M1121" i="2"/>
  <c r="L1122" i="2"/>
  <c r="M1122" i="2"/>
  <c r="L1123" i="2"/>
  <c r="M1123" i="2"/>
  <c r="L1124" i="2"/>
  <c r="M1124" i="2"/>
  <c r="L1125" i="2"/>
  <c r="M1125" i="2"/>
  <c r="L1126" i="2"/>
  <c r="M1126" i="2"/>
  <c r="L1127" i="2"/>
  <c r="M1127" i="2"/>
  <c r="L1128" i="2"/>
  <c r="M1128" i="2"/>
  <c r="L1129" i="2"/>
  <c r="M1129" i="2"/>
  <c r="L1130" i="2"/>
  <c r="M1130" i="2"/>
  <c r="L1131" i="2"/>
  <c r="M1131" i="2"/>
  <c r="N1131" i="2" s="1"/>
  <c r="L1132" i="2"/>
  <c r="M1132" i="2"/>
  <c r="L1133" i="2"/>
  <c r="M1133" i="2"/>
  <c r="L1134" i="2"/>
  <c r="M1134" i="2"/>
  <c r="L1135" i="2"/>
  <c r="M1135" i="2"/>
  <c r="L1136" i="2"/>
  <c r="M1136" i="2"/>
  <c r="L1137" i="2"/>
  <c r="M1137" i="2"/>
  <c r="L1138" i="2"/>
  <c r="M1138" i="2"/>
  <c r="L1139" i="2"/>
  <c r="M1139" i="2"/>
  <c r="L1140" i="2"/>
  <c r="M1140" i="2"/>
  <c r="L1141" i="2"/>
  <c r="M1141" i="2"/>
  <c r="L1142" i="2"/>
  <c r="M1142" i="2"/>
  <c r="L1143" i="2"/>
  <c r="M1143" i="2"/>
  <c r="L1144" i="2"/>
  <c r="M1144" i="2"/>
  <c r="L1145" i="2"/>
  <c r="M1145" i="2"/>
  <c r="L1146" i="2"/>
  <c r="M1146" i="2"/>
  <c r="L1147" i="2"/>
  <c r="M1147" i="2"/>
  <c r="N1147" i="2" s="1"/>
  <c r="L1148" i="2"/>
  <c r="M1148" i="2"/>
  <c r="L1149" i="2"/>
  <c r="M1149" i="2"/>
  <c r="L1150" i="2"/>
  <c r="M1150" i="2"/>
  <c r="L1151" i="2"/>
  <c r="M1151" i="2"/>
  <c r="L1152" i="2"/>
  <c r="M1152" i="2"/>
  <c r="L1153" i="2"/>
  <c r="M1153" i="2"/>
  <c r="L1154" i="2"/>
  <c r="M1154" i="2"/>
  <c r="L1155" i="2"/>
  <c r="M1155" i="2"/>
  <c r="L1156" i="2"/>
  <c r="M1156" i="2"/>
  <c r="L1157" i="2"/>
  <c r="M1157" i="2"/>
  <c r="L1158" i="2"/>
  <c r="M1158" i="2"/>
  <c r="L1159" i="2"/>
  <c r="M1159" i="2"/>
  <c r="L1160" i="2"/>
  <c r="M1160" i="2"/>
  <c r="L1161" i="2"/>
  <c r="M1161" i="2"/>
  <c r="L1162" i="2"/>
  <c r="M1162" i="2"/>
  <c r="L1163" i="2"/>
  <c r="M1163" i="2"/>
  <c r="N1163" i="2" s="1"/>
  <c r="L1164" i="2"/>
  <c r="M1164" i="2"/>
  <c r="L1165" i="2"/>
  <c r="M1165" i="2"/>
  <c r="L1166" i="2"/>
  <c r="M1166" i="2"/>
  <c r="L1167" i="2"/>
  <c r="M1167" i="2"/>
  <c r="L1168" i="2"/>
  <c r="M1168" i="2"/>
  <c r="L1169" i="2"/>
  <c r="M1169" i="2"/>
  <c r="L1170" i="2"/>
  <c r="M1170" i="2"/>
  <c r="L1171" i="2"/>
  <c r="M1171" i="2"/>
  <c r="L1172" i="2"/>
  <c r="M1172" i="2"/>
  <c r="L1173" i="2"/>
  <c r="M1173" i="2"/>
  <c r="L1174" i="2"/>
  <c r="M1174" i="2"/>
  <c r="L1175" i="2"/>
  <c r="M1175" i="2"/>
  <c r="L1176" i="2"/>
  <c r="M1176" i="2"/>
  <c r="L1177" i="2"/>
  <c r="M1177" i="2"/>
  <c r="L1178" i="2"/>
  <c r="M1178" i="2"/>
  <c r="L1179" i="2"/>
  <c r="M1179" i="2"/>
  <c r="N1179" i="2" s="1"/>
  <c r="L1180" i="2"/>
  <c r="M1180" i="2"/>
  <c r="L1181" i="2"/>
  <c r="M1181" i="2"/>
  <c r="L1182" i="2"/>
  <c r="M1182" i="2"/>
  <c r="L1183" i="2"/>
  <c r="M1183" i="2"/>
  <c r="L1184" i="2"/>
  <c r="M1184" i="2"/>
  <c r="L1185" i="2"/>
  <c r="M1185" i="2"/>
  <c r="L1186" i="2"/>
  <c r="M1186" i="2"/>
  <c r="L1187" i="2"/>
  <c r="M1187" i="2"/>
  <c r="L1188" i="2"/>
  <c r="M1188" i="2"/>
  <c r="L1189" i="2"/>
  <c r="M1189" i="2"/>
  <c r="L1190" i="2"/>
  <c r="M1190" i="2"/>
  <c r="L1191" i="2"/>
  <c r="M1191" i="2"/>
  <c r="L1192" i="2"/>
  <c r="M1192" i="2"/>
  <c r="L1193" i="2"/>
  <c r="M1193" i="2"/>
  <c r="L1194" i="2"/>
  <c r="M1194" i="2"/>
  <c r="L1195" i="2"/>
  <c r="M1195" i="2"/>
  <c r="L1196" i="2"/>
  <c r="M1196" i="2"/>
  <c r="L1197" i="2"/>
  <c r="M1197" i="2"/>
  <c r="L1198" i="2"/>
  <c r="M1198" i="2"/>
  <c r="L1199" i="2"/>
  <c r="M1199" i="2"/>
  <c r="L1200" i="2"/>
  <c r="M1200" i="2"/>
  <c r="L1201" i="2"/>
  <c r="M1201" i="2"/>
  <c r="L1202" i="2"/>
  <c r="M1202" i="2"/>
  <c r="L1203" i="2"/>
  <c r="M1203" i="2"/>
  <c r="L1204" i="2"/>
  <c r="M1204" i="2"/>
  <c r="L1205" i="2"/>
  <c r="M1205" i="2"/>
  <c r="L1206" i="2"/>
  <c r="M1206" i="2"/>
  <c r="L1207" i="2"/>
  <c r="M1207" i="2"/>
  <c r="L1208" i="2"/>
  <c r="M1208" i="2"/>
  <c r="L1209" i="2"/>
  <c r="M1209" i="2"/>
  <c r="L1210" i="2"/>
  <c r="M1210" i="2"/>
  <c r="L1211" i="2"/>
  <c r="M1211" i="2"/>
  <c r="N1211" i="2" s="1"/>
  <c r="L1212" i="2"/>
  <c r="M1212" i="2"/>
  <c r="L1213" i="2"/>
  <c r="M1213" i="2"/>
  <c r="L1214" i="2"/>
  <c r="M1214" i="2"/>
  <c r="L1215" i="2"/>
  <c r="M1215" i="2"/>
  <c r="L1216" i="2"/>
  <c r="M1216" i="2"/>
  <c r="L1217" i="2"/>
  <c r="M1217" i="2"/>
  <c r="L1218" i="2"/>
  <c r="M1218" i="2"/>
  <c r="L1219" i="2"/>
  <c r="M1219" i="2"/>
  <c r="L1220" i="2"/>
  <c r="M1220" i="2"/>
  <c r="L1221" i="2"/>
  <c r="M1221" i="2"/>
  <c r="L1222" i="2"/>
  <c r="M1222" i="2"/>
  <c r="L1223" i="2"/>
  <c r="M1223" i="2"/>
  <c r="L1224" i="2"/>
  <c r="M1224" i="2"/>
  <c r="L1225" i="2"/>
  <c r="M1225" i="2"/>
  <c r="L1226" i="2"/>
  <c r="M1226" i="2"/>
  <c r="L1227" i="2"/>
  <c r="M1227" i="2"/>
  <c r="N1227" i="2" s="1"/>
  <c r="L1228" i="2"/>
  <c r="M1228" i="2"/>
  <c r="L1229" i="2"/>
  <c r="M1229" i="2"/>
  <c r="L1230" i="2"/>
  <c r="M1230" i="2"/>
  <c r="L1231" i="2"/>
  <c r="M1231" i="2"/>
  <c r="L1232" i="2"/>
  <c r="M1232" i="2"/>
  <c r="L1233" i="2"/>
  <c r="M1233" i="2"/>
  <c r="L1234" i="2"/>
  <c r="M1234" i="2"/>
  <c r="L1235" i="2"/>
  <c r="M1235" i="2"/>
  <c r="L1236" i="2"/>
  <c r="M1236" i="2"/>
  <c r="L1237" i="2"/>
  <c r="M1237" i="2"/>
  <c r="L1238" i="2"/>
  <c r="M1238" i="2"/>
  <c r="L1239" i="2"/>
  <c r="M1239" i="2"/>
  <c r="L1240" i="2"/>
  <c r="M1240" i="2"/>
  <c r="L1241" i="2"/>
  <c r="M1241" i="2"/>
  <c r="L1242" i="2"/>
  <c r="M1242" i="2"/>
  <c r="L1243" i="2"/>
  <c r="M1243" i="2"/>
  <c r="N1243" i="2" s="1"/>
  <c r="L1244" i="2"/>
  <c r="M1244" i="2"/>
  <c r="L1245" i="2"/>
  <c r="M1245" i="2"/>
  <c r="L1246" i="2"/>
  <c r="M1246" i="2"/>
  <c r="L1247" i="2"/>
  <c r="M1247" i="2"/>
  <c r="L1248" i="2"/>
  <c r="M1248" i="2"/>
  <c r="L1249" i="2"/>
  <c r="M1249" i="2"/>
  <c r="L1250" i="2"/>
  <c r="M1250" i="2"/>
  <c r="L1251" i="2"/>
  <c r="M1251" i="2"/>
  <c r="L1252" i="2"/>
  <c r="M1252" i="2"/>
  <c r="L1253" i="2"/>
  <c r="M1253" i="2"/>
  <c r="O509" i="3" s="1"/>
  <c r="L1254" i="2"/>
  <c r="M1254" i="2"/>
  <c r="O510" i="3" s="1"/>
  <c r="L1255" i="2"/>
  <c r="M1255" i="2"/>
  <c r="L1256" i="2"/>
  <c r="M1256" i="2"/>
  <c r="L1257" i="2"/>
  <c r="M1257" i="2"/>
  <c r="L1258" i="2"/>
  <c r="M1258" i="2"/>
  <c r="L1259" i="2"/>
  <c r="M1259" i="2"/>
  <c r="N1259" i="2" s="1"/>
  <c r="L1260" i="2"/>
  <c r="M1260" i="2"/>
  <c r="L1261" i="2"/>
  <c r="M1261" i="2"/>
  <c r="L1262" i="2"/>
  <c r="M1262" i="2"/>
  <c r="L1263" i="2"/>
  <c r="M1263" i="2"/>
  <c r="L1264" i="2"/>
  <c r="M1264" i="2"/>
  <c r="L1265" i="2"/>
  <c r="M1265" i="2"/>
  <c r="L1266" i="2"/>
  <c r="M1266" i="2"/>
  <c r="L1267" i="2"/>
  <c r="M1267" i="2"/>
  <c r="L1268" i="2"/>
  <c r="M1268" i="2"/>
  <c r="L1269" i="2"/>
  <c r="M1269" i="2"/>
  <c r="L1270" i="2"/>
  <c r="M1270" i="2"/>
  <c r="L1271" i="2"/>
  <c r="M1271" i="2"/>
  <c r="L1272" i="2"/>
  <c r="M1272" i="2"/>
  <c r="L1273" i="2"/>
  <c r="M1273" i="2"/>
  <c r="L1274" i="2"/>
  <c r="M1274" i="2"/>
  <c r="L1275" i="2"/>
  <c r="M1275" i="2"/>
  <c r="N1275" i="2" s="1"/>
  <c r="L1276" i="2"/>
  <c r="M1276" i="2"/>
  <c r="L1277" i="2"/>
  <c r="M1277" i="2"/>
  <c r="L1278" i="2"/>
  <c r="M1278" i="2"/>
  <c r="L1279" i="2"/>
  <c r="M1279" i="2"/>
  <c r="L1280" i="2"/>
  <c r="M1280" i="2"/>
  <c r="L1281" i="2"/>
  <c r="M1281" i="2"/>
  <c r="L1282" i="2"/>
  <c r="M1282" i="2"/>
  <c r="L1283" i="2"/>
  <c r="M1283" i="2"/>
  <c r="L1284" i="2"/>
  <c r="M1284" i="2"/>
  <c r="O523" i="3" s="1"/>
  <c r="L1285" i="2"/>
  <c r="M1285" i="2"/>
  <c r="O524" i="3" s="1"/>
  <c r="L1286" i="2"/>
  <c r="M1286" i="2"/>
  <c r="L1287" i="2"/>
  <c r="M1287" i="2"/>
  <c r="L1288" i="2"/>
  <c r="M1288" i="2"/>
  <c r="L1289" i="2"/>
  <c r="M1289" i="2"/>
  <c r="L1290" i="2"/>
  <c r="M1290" i="2"/>
  <c r="L1291" i="2"/>
  <c r="M1291" i="2"/>
  <c r="L1292" i="2"/>
  <c r="M1292" i="2"/>
  <c r="L1293" i="2"/>
  <c r="M1293" i="2"/>
  <c r="L1294" i="2"/>
  <c r="M1294" i="2"/>
  <c r="L1295" i="2"/>
  <c r="M1295" i="2"/>
  <c r="L1296" i="2"/>
  <c r="M1296" i="2"/>
  <c r="L1297" i="2"/>
  <c r="M1297" i="2"/>
  <c r="L1298" i="2"/>
  <c r="M1298" i="2"/>
  <c r="L1299" i="2"/>
  <c r="M1299" i="2"/>
  <c r="L1300" i="2"/>
  <c r="M1300" i="2"/>
  <c r="L1301" i="2"/>
  <c r="M1301" i="2"/>
  <c r="L1302" i="2"/>
  <c r="M1302" i="2"/>
  <c r="L1303" i="2"/>
  <c r="M1303" i="2"/>
  <c r="L1304" i="2"/>
  <c r="M1304" i="2"/>
  <c r="L1305" i="2"/>
  <c r="M1305" i="2"/>
  <c r="L1306" i="2"/>
  <c r="M1306" i="2"/>
  <c r="L1307" i="2"/>
  <c r="M1307" i="2"/>
  <c r="N1307" i="2" s="1"/>
  <c r="L1308" i="2"/>
  <c r="M1308" i="2"/>
  <c r="L1309" i="2"/>
  <c r="M1309" i="2"/>
  <c r="L1310" i="2"/>
  <c r="M1310" i="2"/>
  <c r="L1311" i="2"/>
  <c r="M1311" i="2"/>
  <c r="L1312" i="2"/>
  <c r="M1312" i="2"/>
  <c r="L1313" i="2"/>
  <c r="M1313" i="2"/>
  <c r="L1314" i="2"/>
  <c r="M1314" i="2"/>
  <c r="L1315" i="2"/>
  <c r="M1315" i="2"/>
  <c r="L1316" i="2"/>
  <c r="M1316" i="2"/>
  <c r="L1317" i="2"/>
  <c r="M1317" i="2"/>
  <c r="L1318" i="2"/>
  <c r="M1318" i="2"/>
  <c r="L1319" i="2"/>
  <c r="M1319" i="2"/>
  <c r="L1320" i="2"/>
  <c r="M1320" i="2"/>
  <c r="L1321" i="2"/>
  <c r="M1321" i="2"/>
  <c r="L1322" i="2"/>
  <c r="M1322" i="2"/>
  <c r="L1323" i="2"/>
  <c r="M1323" i="2"/>
  <c r="L1324" i="2"/>
  <c r="M1324" i="2"/>
  <c r="L1325" i="2"/>
  <c r="M1325" i="2"/>
  <c r="L1326" i="2"/>
  <c r="M1326" i="2"/>
  <c r="L1327" i="2"/>
  <c r="M1327" i="2"/>
  <c r="L1328" i="2"/>
  <c r="M1328" i="2"/>
  <c r="L1329" i="2"/>
  <c r="M1329" i="2"/>
  <c r="L1330" i="2"/>
  <c r="M1330" i="2"/>
  <c r="L1331" i="2"/>
  <c r="M1331" i="2"/>
  <c r="L1332" i="2"/>
  <c r="M1332" i="2"/>
  <c r="L1333" i="2"/>
  <c r="M1333" i="2"/>
  <c r="L1334" i="2"/>
  <c r="M1334" i="2"/>
  <c r="L1335" i="2"/>
  <c r="M1335" i="2"/>
  <c r="L1336" i="2"/>
  <c r="M1336" i="2"/>
  <c r="L1337" i="2"/>
  <c r="M1337" i="2"/>
  <c r="L1338" i="2"/>
  <c r="M1338" i="2"/>
  <c r="L1339" i="2"/>
  <c r="M1339" i="2"/>
  <c r="N1339" i="2" s="1"/>
  <c r="L1340" i="2"/>
  <c r="M1340" i="2"/>
  <c r="L1341" i="2"/>
  <c r="M1341" i="2"/>
  <c r="L1342" i="2"/>
  <c r="M1342" i="2"/>
  <c r="L1343" i="2"/>
  <c r="M1343" i="2"/>
  <c r="L1344" i="2"/>
  <c r="M1344" i="2"/>
  <c r="L1345" i="2"/>
  <c r="M1345" i="2"/>
  <c r="L1346" i="2"/>
  <c r="M1346" i="2"/>
  <c r="L1347" i="2"/>
  <c r="M1347" i="2"/>
  <c r="L1348" i="2"/>
  <c r="M1348" i="2"/>
  <c r="L1349" i="2"/>
  <c r="M1349" i="2"/>
  <c r="L1350" i="2"/>
  <c r="M1350" i="2"/>
  <c r="L1351" i="2"/>
  <c r="M1351" i="2"/>
  <c r="L1352" i="2"/>
  <c r="M1352" i="2"/>
  <c r="L1353" i="2"/>
  <c r="M1353" i="2"/>
  <c r="L1354" i="2"/>
  <c r="M1354" i="2"/>
  <c r="L1355" i="2"/>
  <c r="M1355" i="2"/>
  <c r="N1355" i="2" s="1"/>
  <c r="L1356" i="2"/>
  <c r="M1356" i="2"/>
  <c r="L1357" i="2"/>
  <c r="M1357" i="2"/>
  <c r="L1358" i="2"/>
  <c r="M1358" i="2"/>
  <c r="L1359" i="2"/>
  <c r="M1359" i="2"/>
  <c r="L1360" i="2"/>
  <c r="M1360" i="2"/>
  <c r="L1361" i="2"/>
  <c r="M1361" i="2"/>
  <c r="L1362" i="2"/>
  <c r="M1362" i="2"/>
  <c r="L1363" i="2"/>
  <c r="M1363" i="2"/>
  <c r="L1364" i="2"/>
  <c r="M1364" i="2"/>
  <c r="L1365" i="2"/>
  <c r="M1365" i="2"/>
  <c r="L1366" i="2"/>
  <c r="M1366" i="2"/>
  <c r="L1367" i="2"/>
  <c r="M1367" i="2"/>
  <c r="L1368" i="2"/>
  <c r="M1368" i="2"/>
  <c r="L1369" i="2"/>
  <c r="M1369" i="2"/>
  <c r="L1370" i="2"/>
  <c r="M1370" i="2"/>
  <c r="L1371" i="2"/>
  <c r="M1371" i="2"/>
  <c r="N1371" i="2" s="1"/>
  <c r="L1372" i="2"/>
  <c r="M1372" i="2"/>
  <c r="L1373" i="2"/>
  <c r="M1373" i="2"/>
  <c r="L1374" i="2"/>
  <c r="M1374" i="2"/>
  <c r="L1375" i="2"/>
  <c r="M1375" i="2"/>
  <c r="L1376" i="2"/>
  <c r="M1376" i="2"/>
  <c r="L1377" i="2"/>
  <c r="M1377" i="2"/>
  <c r="L1378" i="2"/>
  <c r="M1378" i="2"/>
  <c r="L1379" i="2"/>
  <c r="M1379" i="2"/>
  <c r="L1380" i="2"/>
  <c r="M1380" i="2"/>
  <c r="L1381" i="2"/>
  <c r="M1381" i="2"/>
  <c r="L1382" i="2"/>
  <c r="M1382" i="2"/>
  <c r="O560" i="3" s="1"/>
  <c r="L1383" i="2"/>
  <c r="M1383" i="2"/>
  <c r="L1384" i="2"/>
  <c r="M1384" i="2"/>
  <c r="L1385" i="2"/>
  <c r="M1385" i="2"/>
  <c r="L1386" i="2"/>
  <c r="M1386" i="2"/>
  <c r="L1387" i="2"/>
  <c r="M1387" i="2"/>
  <c r="N1387" i="2" s="1"/>
  <c r="L1388" i="2"/>
  <c r="M1388" i="2"/>
  <c r="L1389" i="2"/>
  <c r="M1389" i="2"/>
  <c r="L1390" i="2"/>
  <c r="M1390" i="2"/>
  <c r="L1391" i="2"/>
  <c r="M1391" i="2"/>
  <c r="L1392" i="2"/>
  <c r="M1392" i="2"/>
  <c r="L1393" i="2"/>
  <c r="M1393" i="2"/>
  <c r="L1394" i="2"/>
  <c r="M1394" i="2"/>
  <c r="L1395" i="2"/>
  <c r="M1395" i="2"/>
  <c r="L1396" i="2"/>
  <c r="M1396" i="2"/>
  <c r="L1397" i="2"/>
  <c r="M1397" i="2"/>
  <c r="L1398" i="2"/>
  <c r="M1398" i="2"/>
  <c r="L1399" i="2"/>
  <c r="M1399" i="2"/>
  <c r="L1400" i="2"/>
  <c r="M1400" i="2"/>
  <c r="L1401" i="2"/>
  <c r="M1401" i="2"/>
  <c r="L1402" i="2"/>
  <c r="M1402" i="2"/>
  <c r="L1403" i="2"/>
  <c r="M1403" i="2"/>
  <c r="N1403" i="2" s="1"/>
  <c r="L1404" i="2"/>
  <c r="M1404" i="2"/>
  <c r="L1405" i="2"/>
  <c r="M1405" i="2"/>
  <c r="L1406" i="2"/>
  <c r="M1406" i="2"/>
  <c r="L1407" i="2"/>
  <c r="M1407" i="2"/>
  <c r="L1408" i="2"/>
  <c r="M1408" i="2"/>
  <c r="L1409" i="2"/>
  <c r="M1409" i="2"/>
  <c r="L1410" i="2"/>
  <c r="M1410" i="2"/>
  <c r="L1411" i="2"/>
  <c r="M1411" i="2"/>
  <c r="L1412" i="2"/>
  <c r="M1412" i="2"/>
  <c r="L1413" i="2"/>
  <c r="M1413" i="2"/>
  <c r="L1414" i="2"/>
  <c r="M1414" i="2"/>
  <c r="L1415" i="2"/>
  <c r="M1415" i="2"/>
  <c r="L1416" i="2"/>
  <c r="M1416" i="2"/>
  <c r="L1417" i="2"/>
  <c r="M1417" i="2"/>
  <c r="L1418" i="2"/>
  <c r="M1418" i="2"/>
  <c r="L1419" i="2"/>
  <c r="M1419" i="2"/>
  <c r="L1420" i="2"/>
  <c r="M1420" i="2"/>
  <c r="L1421" i="2"/>
  <c r="M1421" i="2"/>
  <c r="L1422" i="2"/>
  <c r="M1422" i="2"/>
  <c r="L1423" i="2"/>
  <c r="M1423" i="2"/>
  <c r="L1424" i="2"/>
  <c r="M1424" i="2"/>
  <c r="L1425" i="2"/>
  <c r="M1425" i="2"/>
  <c r="L1426" i="2"/>
  <c r="M1426" i="2"/>
  <c r="L1427" i="2"/>
  <c r="M1427" i="2"/>
  <c r="L1428" i="2"/>
  <c r="M1428" i="2"/>
  <c r="L1429" i="2"/>
  <c r="M1429" i="2"/>
  <c r="L1430" i="2"/>
  <c r="M1430" i="2"/>
  <c r="O583" i="3" s="1"/>
  <c r="L1431" i="2"/>
  <c r="M1431" i="2"/>
  <c r="L1432" i="2"/>
  <c r="M1432" i="2"/>
  <c r="L1433" i="2"/>
  <c r="M1433" i="2"/>
  <c r="L1434" i="2"/>
  <c r="M1434" i="2"/>
  <c r="L1435" i="2"/>
  <c r="M1435" i="2"/>
  <c r="N1435" i="2" s="1"/>
  <c r="L1436" i="2"/>
  <c r="M1436" i="2"/>
  <c r="L1437" i="2"/>
  <c r="M1437" i="2"/>
  <c r="L1438" i="2"/>
  <c r="M1438" i="2"/>
  <c r="L1439" i="2"/>
  <c r="M1439" i="2"/>
  <c r="L1440" i="2"/>
  <c r="M1440" i="2"/>
  <c r="L1441" i="2"/>
  <c r="M1441" i="2"/>
  <c r="L1442" i="2"/>
  <c r="M1442" i="2"/>
  <c r="L1443" i="2"/>
  <c r="M1443" i="2"/>
  <c r="L1444" i="2"/>
  <c r="M1444" i="2"/>
  <c r="L1445" i="2"/>
  <c r="M1445" i="2"/>
  <c r="L1446" i="2"/>
  <c r="M1446" i="2"/>
  <c r="L1447" i="2"/>
  <c r="M1447" i="2"/>
  <c r="L1448" i="2"/>
  <c r="M1448" i="2"/>
  <c r="L1449" i="2"/>
  <c r="M1449" i="2"/>
  <c r="L1450" i="2"/>
  <c r="M1450" i="2"/>
  <c r="L1451" i="2"/>
  <c r="M1451" i="2"/>
  <c r="N1451" i="2" s="1"/>
  <c r="L1452" i="2"/>
  <c r="M1452" i="2"/>
  <c r="L1453" i="2"/>
  <c r="M1453" i="2"/>
  <c r="L1454" i="2"/>
  <c r="M1454" i="2"/>
  <c r="L1455" i="2"/>
  <c r="M1455" i="2"/>
  <c r="L1456" i="2"/>
  <c r="M1456" i="2"/>
  <c r="L1457" i="2"/>
  <c r="M1457" i="2"/>
  <c r="L1458" i="2"/>
  <c r="M1458" i="2"/>
  <c r="L1459" i="2"/>
  <c r="M1459" i="2"/>
  <c r="L1460" i="2"/>
  <c r="M1460" i="2"/>
  <c r="L1461" i="2"/>
  <c r="M1461" i="2"/>
  <c r="L1462" i="2"/>
  <c r="M1462" i="2"/>
  <c r="L1463" i="2"/>
  <c r="M1463" i="2"/>
  <c r="L1464" i="2"/>
  <c r="M1464" i="2"/>
  <c r="L1465" i="2"/>
  <c r="M1465" i="2"/>
  <c r="L1466" i="2"/>
  <c r="M1466" i="2"/>
  <c r="L1467" i="2"/>
  <c r="M1467" i="2"/>
  <c r="N1467" i="2" s="1"/>
  <c r="L1468" i="2"/>
  <c r="M1468" i="2"/>
  <c r="L1469" i="2"/>
  <c r="M1469" i="2"/>
  <c r="L1470" i="2"/>
  <c r="M1470" i="2"/>
  <c r="L1471" i="2"/>
  <c r="M1471" i="2"/>
  <c r="L1472" i="2"/>
  <c r="M1472" i="2"/>
  <c r="L1473" i="2"/>
  <c r="M1473" i="2"/>
  <c r="L1474" i="2"/>
  <c r="M1474" i="2"/>
  <c r="L1475" i="2"/>
  <c r="M1475" i="2"/>
  <c r="L1476" i="2"/>
  <c r="M1476" i="2"/>
  <c r="L1477" i="2"/>
  <c r="M1477" i="2"/>
  <c r="L1478" i="2"/>
  <c r="M1478" i="2"/>
  <c r="L1479" i="2"/>
  <c r="M1479" i="2"/>
  <c r="L1480" i="2"/>
  <c r="M1480" i="2"/>
  <c r="L1481" i="2"/>
  <c r="M1481" i="2"/>
  <c r="L1482" i="2"/>
  <c r="M1482" i="2"/>
  <c r="L1483" i="2"/>
  <c r="M1483" i="2"/>
  <c r="N1483" i="2" s="1"/>
  <c r="L1484" i="2"/>
  <c r="M1484" i="2"/>
  <c r="L1485" i="2"/>
  <c r="M1485" i="2"/>
  <c r="L1486" i="2"/>
  <c r="M1486" i="2"/>
  <c r="L1487" i="2"/>
  <c r="M1487" i="2"/>
  <c r="L1488" i="2"/>
  <c r="M1488" i="2"/>
  <c r="L1489" i="2"/>
  <c r="M1489" i="2"/>
  <c r="L1490" i="2"/>
  <c r="M1490" i="2"/>
  <c r="L1491" i="2"/>
  <c r="M1491" i="2"/>
  <c r="L1492" i="2"/>
  <c r="M1492" i="2"/>
  <c r="L1493" i="2"/>
  <c r="M1493" i="2"/>
  <c r="L1494" i="2"/>
  <c r="M1494" i="2"/>
  <c r="L1495" i="2"/>
  <c r="M1495" i="2"/>
  <c r="L1496" i="2"/>
  <c r="M1496" i="2"/>
  <c r="L1497" i="2"/>
  <c r="M1497" i="2"/>
  <c r="L1498" i="2"/>
  <c r="M1498" i="2"/>
  <c r="L1499" i="2"/>
  <c r="M1499" i="2"/>
  <c r="N1499" i="2" s="1"/>
  <c r="L1500" i="2"/>
  <c r="M1500" i="2"/>
  <c r="L1501" i="2"/>
  <c r="M1501" i="2"/>
  <c r="L1502" i="2"/>
  <c r="M1502" i="2"/>
  <c r="L1503" i="2"/>
  <c r="M1503" i="2"/>
  <c r="L1504" i="2"/>
  <c r="M1504" i="2"/>
  <c r="L1505" i="2"/>
  <c r="M1505" i="2"/>
  <c r="L1506" i="2"/>
  <c r="M1506" i="2"/>
  <c r="L1507" i="2"/>
  <c r="M1507" i="2"/>
  <c r="L1508" i="2"/>
  <c r="M1508" i="2"/>
  <c r="L1509" i="2"/>
  <c r="M1509" i="2"/>
  <c r="L1510" i="2"/>
  <c r="M1510" i="2"/>
  <c r="L1511" i="2"/>
  <c r="M1511" i="2"/>
  <c r="L1512" i="2"/>
  <c r="M1512" i="2"/>
  <c r="L1513" i="2"/>
  <c r="M1513" i="2"/>
  <c r="L1514" i="2"/>
  <c r="M1514" i="2"/>
  <c r="L1515" i="2"/>
  <c r="M1515" i="2"/>
  <c r="N1515" i="2" s="1"/>
  <c r="L1516" i="2"/>
  <c r="M1516" i="2"/>
  <c r="L1517" i="2"/>
  <c r="M1517" i="2"/>
  <c r="L1518" i="2"/>
  <c r="M1518" i="2"/>
  <c r="L1519" i="2"/>
  <c r="M1519" i="2"/>
  <c r="L1520" i="2"/>
  <c r="M1520" i="2"/>
  <c r="L1521" i="2"/>
  <c r="M1521" i="2"/>
  <c r="L1522" i="2"/>
  <c r="M1522" i="2"/>
  <c r="L1523" i="2"/>
  <c r="M1523" i="2"/>
  <c r="L1524" i="2"/>
  <c r="M1524" i="2"/>
  <c r="L1525" i="2"/>
  <c r="M1525" i="2"/>
  <c r="L1526" i="2"/>
  <c r="M1526" i="2"/>
  <c r="L1527" i="2"/>
  <c r="M1527" i="2"/>
  <c r="L1528" i="2"/>
  <c r="M1528" i="2"/>
  <c r="L1529" i="2"/>
  <c r="M1529" i="2"/>
  <c r="L1530" i="2"/>
  <c r="M1530" i="2"/>
  <c r="L1531" i="2"/>
  <c r="M1531" i="2"/>
  <c r="N1531" i="2" s="1"/>
  <c r="L1532" i="2"/>
  <c r="M1532" i="2"/>
  <c r="L1533" i="2"/>
  <c r="M1533" i="2"/>
  <c r="L1534" i="2"/>
  <c r="M1534" i="2"/>
  <c r="L1535" i="2"/>
  <c r="M1535" i="2"/>
  <c r="L1536" i="2"/>
  <c r="M1536" i="2"/>
  <c r="L1537" i="2"/>
  <c r="M1537" i="2"/>
  <c r="L1538" i="2"/>
  <c r="M1538" i="2"/>
  <c r="L1539" i="2"/>
  <c r="M1539" i="2"/>
  <c r="L1540" i="2"/>
  <c r="M1540" i="2"/>
  <c r="L1541" i="2"/>
  <c r="M1541" i="2"/>
  <c r="L1542" i="2"/>
  <c r="M1542" i="2"/>
  <c r="L1543" i="2"/>
  <c r="M1543" i="2"/>
  <c r="L1544" i="2"/>
  <c r="M1544" i="2"/>
  <c r="L1545" i="2"/>
  <c r="M1545" i="2"/>
  <c r="L1546" i="2"/>
  <c r="M1546" i="2"/>
  <c r="O628" i="3" s="1"/>
  <c r="L1547" i="2"/>
  <c r="M1547" i="2"/>
  <c r="N1547" i="2" s="1"/>
  <c r="L1548" i="2"/>
  <c r="M1548" i="2"/>
  <c r="L1549" i="2"/>
  <c r="M1549" i="2"/>
  <c r="L1550" i="2"/>
  <c r="M1550" i="2"/>
  <c r="L1551" i="2"/>
  <c r="M1551" i="2"/>
  <c r="L1552" i="2"/>
  <c r="M1552" i="2"/>
  <c r="L1553" i="2"/>
  <c r="M1553" i="2"/>
  <c r="L1554" i="2"/>
  <c r="M1554" i="2"/>
  <c r="L1555" i="2"/>
  <c r="M1555" i="2"/>
  <c r="L1556" i="2"/>
  <c r="M1556" i="2"/>
  <c r="L1557" i="2"/>
  <c r="M1557" i="2"/>
  <c r="L1558" i="2"/>
  <c r="M1558" i="2"/>
  <c r="L1559" i="2"/>
  <c r="M1559" i="2"/>
  <c r="L1560" i="2"/>
  <c r="M1560" i="2"/>
  <c r="L1561" i="2"/>
  <c r="M1561" i="2"/>
  <c r="L1562" i="2"/>
  <c r="M1562" i="2"/>
  <c r="L1563" i="2"/>
  <c r="M1563" i="2"/>
  <c r="N1563" i="2" s="1"/>
  <c r="L1564" i="2"/>
  <c r="M1564" i="2"/>
  <c r="L1565" i="2"/>
  <c r="M1565" i="2"/>
  <c r="L1566" i="2"/>
  <c r="M1566" i="2"/>
  <c r="L1567" i="2"/>
  <c r="M1567" i="2"/>
  <c r="L1568" i="2"/>
  <c r="M1568" i="2"/>
  <c r="L1569" i="2"/>
  <c r="M1569" i="2"/>
  <c r="L1570" i="2"/>
  <c r="M1570" i="2"/>
  <c r="L1571" i="2"/>
  <c r="M1571" i="2"/>
  <c r="L1572" i="2"/>
  <c r="M1572" i="2"/>
  <c r="L1573" i="2"/>
  <c r="M1573" i="2"/>
  <c r="L1574" i="2"/>
  <c r="M1574" i="2"/>
  <c r="L1575" i="2"/>
  <c r="M1575" i="2"/>
  <c r="L1576" i="2"/>
  <c r="M1576" i="2"/>
  <c r="L1577" i="2"/>
  <c r="M1577" i="2"/>
  <c r="L1578" i="2"/>
  <c r="M1578" i="2"/>
  <c r="L1579" i="2"/>
  <c r="M1579" i="2"/>
  <c r="N1579" i="2" s="1"/>
  <c r="L1580" i="2"/>
  <c r="M1580" i="2"/>
  <c r="L1581" i="2"/>
  <c r="M1581" i="2"/>
  <c r="L1582" i="2"/>
  <c r="M1582" i="2"/>
  <c r="L1583" i="2"/>
  <c r="M1583" i="2"/>
  <c r="L1584" i="2"/>
  <c r="M1584" i="2"/>
  <c r="L1585" i="2"/>
  <c r="M1585" i="2"/>
  <c r="L1586" i="2"/>
  <c r="M1586" i="2"/>
  <c r="L1587" i="2"/>
  <c r="M1587" i="2"/>
  <c r="L1588" i="2"/>
  <c r="M1588" i="2"/>
  <c r="L1589" i="2"/>
  <c r="M1589" i="2"/>
  <c r="L1590" i="2"/>
  <c r="M1590" i="2"/>
  <c r="L1591" i="2"/>
  <c r="M1591" i="2"/>
  <c r="L1592" i="2"/>
  <c r="M1592" i="2"/>
  <c r="L1593" i="2"/>
  <c r="M1593" i="2"/>
  <c r="L1594" i="2"/>
  <c r="M1594" i="2"/>
  <c r="L1595" i="2"/>
  <c r="M1595" i="2"/>
  <c r="N1595" i="2" s="1"/>
  <c r="L1596" i="2"/>
  <c r="M1596" i="2"/>
  <c r="L1597" i="2"/>
  <c r="M1597" i="2"/>
  <c r="L1598" i="2"/>
  <c r="M1598" i="2"/>
  <c r="L1599" i="2"/>
  <c r="M1599" i="2"/>
  <c r="L1600" i="2"/>
  <c r="M1600" i="2"/>
  <c r="L1601" i="2"/>
  <c r="M1601" i="2"/>
  <c r="L1602" i="2"/>
  <c r="M1602" i="2"/>
  <c r="L1603" i="2"/>
  <c r="M1603" i="2"/>
  <c r="L1604" i="2"/>
  <c r="M1604" i="2"/>
  <c r="L1605" i="2"/>
  <c r="M1605" i="2"/>
  <c r="L1606" i="2"/>
  <c r="M1606" i="2"/>
  <c r="L1607" i="2"/>
  <c r="M1607" i="2"/>
  <c r="L1608" i="2"/>
  <c r="M1608" i="2"/>
  <c r="L1609" i="2"/>
  <c r="M1609" i="2"/>
  <c r="L1610" i="2"/>
  <c r="M1610" i="2"/>
  <c r="L1611" i="2"/>
  <c r="M1611" i="2"/>
  <c r="L1612" i="2"/>
  <c r="M1612" i="2"/>
  <c r="L1613" i="2"/>
  <c r="M1613" i="2"/>
  <c r="L1614" i="2"/>
  <c r="M1614" i="2"/>
  <c r="L1615" i="2"/>
  <c r="M1615" i="2"/>
  <c r="L1616" i="2"/>
  <c r="M1616" i="2"/>
  <c r="L1617" i="2"/>
  <c r="M1617" i="2"/>
  <c r="L1618" i="2"/>
  <c r="M1618" i="2"/>
  <c r="L1619" i="2"/>
  <c r="M1619" i="2"/>
  <c r="L1620" i="2"/>
  <c r="M1620" i="2"/>
  <c r="L1621" i="2"/>
  <c r="M1621" i="2"/>
  <c r="L1622" i="2"/>
  <c r="M1622" i="2"/>
  <c r="L1623" i="2"/>
  <c r="M1623" i="2"/>
  <c r="L1624" i="2"/>
  <c r="M1624" i="2"/>
  <c r="L1625" i="2"/>
  <c r="M1625" i="2"/>
  <c r="L1626" i="2"/>
  <c r="M1626" i="2"/>
  <c r="L1627" i="2"/>
  <c r="M1627" i="2"/>
  <c r="N1627" i="2" s="1"/>
  <c r="L1628" i="2"/>
  <c r="M1628" i="2"/>
  <c r="L1629" i="2"/>
  <c r="M1629" i="2"/>
  <c r="L1630" i="2"/>
  <c r="M1630" i="2"/>
  <c r="L1631" i="2"/>
  <c r="M1631" i="2"/>
  <c r="L1632" i="2"/>
  <c r="M1632" i="2"/>
  <c r="L1633" i="2"/>
  <c r="M1633" i="2"/>
  <c r="L1634" i="2"/>
  <c r="M1634" i="2"/>
  <c r="L1635" i="2"/>
  <c r="M1635" i="2"/>
  <c r="L1636" i="2"/>
  <c r="M1636" i="2"/>
  <c r="L1637" i="2"/>
  <c r="M1637" i="2"/>
  <c r="L1638" i="2"/>
  <c r="M1638" i="2"/>
  <c r="L1639" i="2"/>
  <c r="M1639" i="2"/>
  <c r="L1640" i="2"/>
  <c r="M1640" i="2"/>
  <c r="O667" i="3" s="1"/>
  <c r="L1641" i="2"/>
  <c r="M1641" i="2"/>
  <c r="L1642" i="2"/>
  <c r="M1642" i="2"/>
  <c r="L1643" i="2"/>
  <c r="M1643" i="2"/>
  <c r="N1643" i="2" s="1"/>
  <c r="L1644" i="2"/>
  <c r="M1644" i="2"/>
  <c r="L1645" i="2"/>
  <c r="M1645" i="2"/>
  <c r="N1645" i="2" s="1"/>
  <c r="L1646" i="2"/>
  <c r="M1646" i="2"/>
  <c r="L1647" i="2"/>
  <c r="M1647" i="2"/>
  <c r="L1648" i="2"/>
  <c r="M1648" i="2"/>
  <c r="L1649" i="2"/>
  <c r="M1649" i="2"/>
  <c r="L1650" i="2"/>
  <c r="M1650" i="2"/>
  <c r="L1651" i="2"/>
  <c r="M1651" i="2"/>
  <c r="L1652" i="2"/>
  <c r="M1652" i="2"/>
  <c r="L1653" i="2"/>
  <c r="M1653" i="2"/>
  <c r="L1654" i="2"/>
  <c r="M1654" i="2"/>
  <c r="L1655" i="2"/>
  <c r="M1655" i="2"/>
  <c r="L1656" i="2"/>
  <c r="M1656" i="2"/>
  <c r="L1657" i="2"/>
  <c r="M1657" i="2"/>
  <c r="L1658" i="2"/>
  <c r="M1658" i="2"/>
  <c r="L1659" i="2"/>
  <c r="M1659" i="2"/>
  <c r="N1659" i="2" s="1"/>
  <c r="L1660" i="2"/>
  <c r="M1660" i="2"/>
  <c r="L1661" i="2"/>
  <c r="M1661" i="2"/>
  <c r="N1661" i="2" s="1"/>
  <c r="L1662" i="2"/>
  <c r="M1662" i="2"/>
  <c r="L1663" i="2"/>
  <c r="M1663" i="2"/>
  <c r="L1664" i="2"/>
  <c r="M1664" i="2"/>
  <c r="L1665" i="2"/>
  <c r="M1665" i="2"/>
  <c r="L1666" i="2"/>
  <c r="M1666" i="2"/>
  <c r="L1667" i="2"/>
  <c r="M1667" i="2"/>
  <c r="L1668" i="2"/>
  <c r="M1668" i="2"/>
  <c r="L1669" i="2"/>
  <c r="M1669" i="2"/>
  <c r="L1670" i="2"/>
  <c r="M1670" i="2"/>
  <c r="L1671" i="2"/>
  <c r="M1671" i="2"/>
  <c r="L1672" i="2"/>
  <c r="M1672" i="2"/>
  <c r="L1673" i="2"/>
  <c r="M1673" i="2"/>
  <c r="L1674" i="2"/>
  <c r="M1674" i="2"/>
  <c r="L1675" i="2"/>
  <c r="M1675" i="2"/>
  <c r="N1675" i="2" s="1"/>
  <c r="L1676" i="2"/>
  <c r="M1676" i="2"/>
  <c r="L1677" i="2"/>
  <c r="M1677" i="2"/>
  <c r="N1677" i="2" s="1"/>
  <c r="L1678" i="2"/>
  <c r="M1678" i="2"/>
  <c r="L1679" i="2"/>
  <c r="M1679" i="2"/>
  <c r="L1680" i="2"/>
  <c r="M1680" i="2"/>
  <c r="L1681" i="2"/>
  <c r="M1681" i="2"/>
  <c r="L1682" i="2"/>
  <c r="M1682" i="2"/>
  <c r="L1683" i="2"/>
  <c r="M1683" i="2"/>
  <c r="L1684" i="2"/>
  <c r="M1684" i="2"/>
  <c r="L1685" i="2"/>
  <c r="M1685" i="2"/>
  <c r="L1686" i="2"/>
  <c r="M1686" i="2"/>
  <c r="L1687" i="2"/>
  <c r="M1687" i="2"/>
  <c r="L1688" i="2"/>
  <c r="M1688" i="2"/>
  <c r="L1689" i="2"/>
  <c r="M1689" i="2"/>
  <c r="L1690" i="2"/>
  <c r="M1690" i="2"/>
  <c r="L1691" i="2"/>
  <c r="M1691" i="2"/>
  <c r="N1691" i="2" s="1"/>
  <c r="L1692" i="2"/>
  <c r="M1692" i="2"/>
  <c r="L1693" i="2"/>
  <c r="M1693" i="2"/>
  <c r="N1693" i="2" s="1"/>
  <c r="L1694" i="2"/>
  <c r="M1694" i="2"/>
  <c r="L1695" i="2"/>
  <c r="M1695" i="2"/>
  <c r="L1696" i="2"/>
  <c r="M1696" i="2"/>
  <c r="L1697" i="2"/>
  <c r="M1697" i="2"/>
  <c r="L1698" i="2"/>
  <c r="M1698" i="2"/>
  <c r="L1699" i="2"/>
  <c r="M1699" i="2"/>
  <c r="L1700" i="2"/>
  <c r="M1700" i="2"/>
  <c r="L1701" i="2"/>
  <c r="M1701" i="2"/>
  <c r="L1702" i="2"/>
  <c r="M1702" i="2"/>
  <c r="L1703" i="2"/>
  <c r="M1703" i="2"/>
  <c r="L1704" i="2"/>
  <c r="M1704" i="2"/>
  <c r="L1705" i="2"/>
  <c r="M1705" i="2"/>
  <c r="L1706" i="2"/>
  <c r="M1706" i="2"/>
  <c r="L1707" i="2"/>
  <c r="M1707" i="2"/>
  <c r="N1707" i="2" s="1"/>
  <c r="L1708" i="2"/>
  <c r="M1708" i="2"/>
  <c r="L1709" i="2"/>
  <c r="M1709" i="2"/>
  <c r="L1710" i="2"/>
  <c r="M1710" i="2"/>
  <c r="L1711" i="2"/>
  <c r="M1711" i="2"/>
  <c r="L1712" i="2"/>
  <c r="M1712" i="2"/>
  <c r="L1713" i="2"/>
  <c r="M1713" i="2"/>
  <c r="L1714" i="2"/>
  <c r="M1714" i="2"/>
  <c r="L1715" i="2"/>
  <c r="M1715" i="2"/>
  <c r="L1716" i="2"/>
  <c r="M1716" i="2"/>
  <c r="L1717" i="2"/>
  <c r="M1717" i="2"/>
  <c r="L1718" i="2"/>
  <c r="M1718" i="2"/>
  <c r="L1719" i="2"/>
  <c r="M1719" i="2"/>
  <c r="L1720" i="2"/>
  <c r="M1720" i="2"/>
  <c r="L1721" i="2"/>
  <c r="M1721" i="2"/>
  <c r="L1722" i="2"/>
  <c r="M1722" i="2"/>
  <c r="L1723" i="2"/>
  <c r="M1723" i="2"/>
  <c r="N1723" i="2" s="1"/>
  <c r="L1724" i="2"/>
  <c r="M1724" i="2"/>
  <c r="L1725" i="2"/>
  <c r="M1725" i="2"/>
  <c r="N1725" i="2" s="1"/>
  <c r="L1726" i="2"/>
  <c r="M1726" i="2"/>
  <c r="L1727" i="2"/>
  <c r="M1727" i="2"/>
  <c r="L1728" i="2"/>
  <c r="M1728" i="2"/>
  <c r="L1729" i="2"/>
  <c r="M1729" i="2"/>
  <c r="L1730" i="2"/>
  <c r="M1730" i="2"/>
  <c r="L1731" i="2"/>
  <c r="M1731" i="2"/>
  <c r="L1732" i="2"/>
  <c r="M1732" i="2"/>
  <c r="L1733" i="2"/>
  <c r="M1733" i="2"/>
  <c r="L1734" i="2"/>
  <c r="M1734" i="2"/>
  <c r="L1735" i="2"/>
  <c r="M1735" i="2"/>
  <c r="L1736" i="2"/>
  <c r="M1736" i="2"/>
  <c r="L1737" i="2"/>
  <c r="M1737" i="2"/>
  <c r="L1738" i="2"/>
  <c r="M1738" i="2"/>
  <c r="L1739" i="2"/>
  <c r="M1739" i="2"/>
  <c r="N1739" i="2" s="1"/>
  <c r="L1740" i="2"/>
  <c r="M1740" i="2"/>
  <c r="L1741" i="2"/>
  <c r="M1741" i="2"/>
  <c r="L1742" i="2"/>
  <c r="M1742" i="2"/>
  <c r="O705" i="3" s="1"/>
  <c r="L1743" i="2"/>
  <c r="M1743" i="2"/>
  <c r="L1744" i="2"/>
  <c r="M1744" i="2"/>
  <c r="L1745" i="2"/>
  <c r="M1745" i="2"/>
  <c r="L1746" i="2"/>
  <c r="M1746" i="2"/>
  <c r="L1747" i="2"/>
  <c r="M1747" i="2"/>
  <c r="L1748" i="2"/>
  <c r="M1748" i="2"/>
  <c r="L1749" i="2"/>
  <c r="M1749" i="2"/>
  <c r="L1750" i="2"/>
  <c r="M1750" i="2"/>
  <c r="L1751" i="2"/>
  <c r="M1751" i="2"/>
  <c r="L1752" i="2"/>
  <c r="M1752" i="2"/>
  <c r="L1753" i="2"/>
  <c r="M1753" i="2"/>
  <c r="L1754" i="2"/>
  <c r="M1754" i="2"/>
  <c r="L1755" i="2"/>
  <c r="M1755" i="2"/>
  <c r="N1755" i="2" s="1"/>
  <c r="L1756" i="2"/>
  <c r="M1756" i="2"/>
  <c r="L1757" i="2"/>
  <c r="M1757" i="2"/>
  <c r="N1757" i="2" s="1"/>
  <c r="L1758" i="2"/>
  <c r="M1758" i="2"/>
  <c r="L1759" i="2"/>
  <c r="M1759" i="2"/>
  <c r="L1760" i="2"/>
  <c r="M1760" i="2"/>
  <c r="L1761" i="2"/>
  <c r="M1761" i="2"/>
  <c r="L1762" i="2"/>
  <c r="M1762" i="2"/>
  <c r="L1763" i="2"/>
  <c r="M1763" i="2"/>
  <c r="L1764" i="2"/>
  <c r="M1764" i="2"/>
  <c r="L1765" i="2"/>
  <c r="M1765" i="2"/>
  <c r="L1766" i="2"/>
  <c r="M1766" i="2"/>
  <c r="L1767" i="2"/>
  <c r="M1767" i="2"/>
  <c r="L1768" i="2"/>
  <c r="M1768" i="2"/>
  <c r="L1769" i="2"/>
  <c r="M1769" i="2"/>
  <c r="L1770" i="2"/>
  <c r="M1770" i="2"/>
  <c r="L1771" i="2"/>
  <c r="M1771" i="2"/>
  <c r="N1771" i="2" s="1"/>
  <c r="L1772" i="2"/>
  <c r="M1772" i="2"/>
  <c r="L1773" i="2"/>
  <c r="M1773" i="2"/>
  <c r="N1773" i="2" s="1"/>
  <c r="L1774" i="2"/>
  <c r="M1774" i="2"/>
  <c r="L1775" i="2"/>
  <c r="M1775" i="2"/>
  <c r="L1776" i="2"/>
  <c r="M1776" i="2"/>
  <c r="L1777" i="2"/>
  <c r="M1777" i="2"/>
  <c r="L1778" i="2"/>
  <c r="M1778" i="2"/>
  <c r="L1779" i="2"/>
  <c r="M1779" i="2"/>
  <c r="L1780" i="2"/>
  <c r="M1780" i="2"/>
  <c r="L1781" i="2"/>
  <c r="M1781" i="2"/>
  <c r="L1782" i="2"/>
  <c r="M1782" i="2"/>
  <c r="L1783" i="2"/>
  <c r="M1783" i="2"/>
  <c r="L1784" i="2"/>
  <c r="M1784" i="2"/>
  <c r="L1785" i="2"/>
  <c r="M1785" i="2"/>
  <c r="L1786" i="2"/>
  <c r="M1786" i="2"/>
  <c r="L1787" i="2"/>
  <c r="M1787" i="2"/>
  <c r="N1787" i="2" s="1"/>
  <c r="L1788" i="2"/>
  <c r="M1788" i="2"/>
  <c r="L1789" i="2"/>
  <c r="M1789" i="2"/>
  <c r="N1789" i="2" s="1"/>
  <c r="L1790" i="2"/>
  <c r="M1790" i="2"/>
  <c r="L1791" i="2"/>
  <c r="M1791" i="2"/>
  <c r="L1792" i="2"/>
  <c r="M1792" i="2"/>
  <c r="L1793" i="2"/>
  <c r="M1793" i="2"/>
  <c r="L1794" i="2"/>
  <c r="M1794" i="2"/>
  <c r="L1795" i="2"/>
  <c r="M1795" i="2"/>
  <c r="L1796" i="2"/>
  <c r="M1796" i="2"/>
  <c r="L1797" i="2"/>
  <c r="M1797" i="2"/>
  <c r="L1798" i="2"/>
  <c r="M1798" i="2"/>
  <c r="L1799" i="2"/>
  <c r="M1799" i="2"/>
  <c r="L1800" i="2"/>
  <c r="M1800" i="2"/>
  <c r="O728" i="3" s="1"/>
  <c r="L1801" i="2"/>
  <c r="M1801" i="2"/>
  <c r="L1802" i="2"/>
  <c r="M1802" i="2"/>
  <c r="L1803" i="2"/>
  <c r="M1803" i="2"/>
  <c r="N1803" i="2" s="1"/>
  <c r="L1804" i="2"/>
  <c r="M1804" i="2"/>
  <c r="L1805" i="2"/>
  <c r="M1805" i="2"/>
  <c r="N1805" i="2" s="1"/>
  <c r="L1806" i="2"/>
  <c r="M1806" i="2"/>
  <c r="L1807" i="2"/>
  <c r="M1807" i="2"/>
  <c r="L1808" i="2"/>
  <c r="M1808" i="2"/>
  <c r="L1809" i="2"/>
  <c r="M1809" i="2"/>
  <c r="L1810" i="2"/>
  <c r="M1810" i="2"/>
  <c r="L1811" i="2"/>
  <c r="M1811" i="2"/>
  <c r="L1812" i="2"/>
  <c r="M1812" i="2"/>
  <c r="L1813" i="2"/>
  <c r="M1813" i="2"/>
  <c r="L1814" i="2"/>
  <c r="M1814" i="2"/>
  <c r="L1815" i="2"/>
  <c r="M1815" i="2"/>
  <c r="L1816" i="2"/>
  <c r="M1816" i="2"/>
  <c r="L1817" i="2"/>
  <c r="M1817" i="2"/>
  <c r="L1818" i="2"/>
  <c r="M1818" i="2"/>
  <c r="L1819" i="2"/>
  <c r="M1819" i="2"/>
  <c r="N1819" i="2" s="1"/>
  <c r="L1820" i="2"/>
  <c r="M1820" i="2"/>
  <c r="L1821" i="2"/>
  <c r="M1821" i="2"/>
  <c r="N1821" i="2" s="1"/>
  <c r="L1822" i="2"/>
  <c r="M1822" i="2"/>
  <c r="L1823" i="2"/>
  <c r="M1823" i="2"/>
  <c r="L1824" i="2"/>
  <c r="M1824" i="2"/>
  <c r="L1825" i="2"/>
  <c r="M1825" i="2"/>
  <c r="L1826" i="2"/>
  <c r="M1826" i="2"/>
  <c r="L1827" i="2"/>
  <c r="M1827" i="2"/>
  <c r="L1828" i="2"/>
  <c r="M1828" i="2"/>
  <c r="O740" i="3" s="1"/>
  <c r="L1829" i="2"/>
  <c r="M1829" i="2"/>
  <c r="L1830" i="2"/>
  <c r="M1830" i="2"/>
  <c r="L1831" i="2"/>
  <c r="M1831" i="2"/>
  <c r="L1832" i="2"/>
  <c r="M1832" i="2"/>
  <c r="L1833" i="2"/>
  <c r="M1833" i="2"/>
  <c r="L1834" i="2"/>
  <c r="M1834" i="2"/>
  <c r="L1835" i="2"/>
  <c r="M1835" i="2"/>
  <c r="N1835" i="2" s="1"/>
  <c r="L1836" i="2"/>
  <c r="M1836" i="2"/>
  <c r="L1837" i="2"/>
  <c r="M1837" i="2"/>
  <c r="N1837" i="2" s="1"/>
  <c r="L1838" i="2"/>
  <c r="M1838" i="2"/>
  <c r="L1839" i="2"/>
  <c r="M1839" i="2"/>
  <c r="L1840" i="2"/>
  <c r="M1840" i="2"/>
  <c r="L1841" i="2"/>
  <c r="M1841" i="2"/>
  <c r="L1842" i="2"/>
  <c r="M1842" i="2"/>
  <c r="L1843" i="2"/>
  <c r="M1843" i="2"/>
  <c r="L1844" i="2"/>
  <c r="M1844" i="2"/>
  <c r="L1845" i="2"/>
  <c r="M1845" i="2"/>
  <c r="L1846" i="2"/>
  <c r="M1846" i="2"/>
  <c r="L1847" i="2"/>
  <c r="M1847" i="2"/>
  <c r="L1848" i="2"/>
  <c r="M1848" i="2"/>
  <c r="L1849" i="2"/>
  <c r="M1849" i="2"/>
  <c r="L1850" i="2"/>
  <c r="M1850" i="2"/>
  <c r="L1851" i="2"/>
  <c r="M1851" i="2"/>
  <c r="N1851" i="2" s="1"/>
  <c r="L1852" i="2"/>
  <c r="M1852" i="2"/>
  <c r="L1853" i="2"/>
  <c r="M1853" i="2"/>
  <c r="N1853" i="2" s="1"/>
  <c r="L1854" i="2"/>
  <c r="M1854" i="2"/>
  <c r="L1855" i="2"/>
  <c r="M1855" i="2"/>
  <c r="L1856" i="2"/>
  <c r="M1856" i="2"/>
  <c r="L1857" i="2"/>
  <c r="M1857" i="2"/>
  <c r="L1858" i="2"/>
  <c r="M1858" i="2"/>
  <c r="L1859" i="2"/>
  <c r="M1859" i="2"/>
  <c r="L1860" i="2"/>
  <c r="M1860" i="2"/>
  <c r="L1861" i="2"/>
  <c r="M1861" i="2"/>
  <c r="L1862" i="2"/>
  <c r="M1862" i="2"/>
  <c r="L1863" i="2"/>
  <c r="M1863" i="2"/>
  <c r="L1864" i="2"/>
  <c r="M1864" i="2"/>
  <c r="L1865" i="2"/>
  <c r="M1865" i="2"/>
  <c r="L1866" i="2"/>
  <c r="M1866" i="2"/>
  <c r="L1867" i="2"/>
  <c r="M1867" i="2"/>
  <c r="N1867" i="2" s="1"/>
  <c r="L1868" i="2"/>
  <c r="M1868" i="2"/>
  <c r="L1869" i="2"/>
  <c r="M1869" i="2"/>
  <c r="N1869" i="2" s="1"/>
  <c r="L1870" i="2"/>
  <c r="M1870" i="2"/>
  <c r="L1871" i="2"/>
  <c r="M1871" i="2"/>
  <c r="L1872" i="2"/>
  <c r="M1872" i="2"/>
  <c r="L1873" i="2"/>
  <c r="M1873" i="2"/>
  <c r="L1874" i="2"/>
  <c r="M1874" i="2"/>
  <c r="L1875" i="2"/>
  <c r="M1875" i="2"/>
  <c r="L1876" i="2"/>
  <c r="M1876" i="2"/>
  <c r="L1877" i="2"/>
  <c r="M1877" i="2"/>
  <c r="L1878" i="2"/>
  <c r="M1878" i="2"/>
  <c r="L1879" i="2"/>
  <c r="M1879" i="2"/>
  <c r="L1880" i="2"/>
  <c r="M1880" i="2"/>
  <c r="L1881" i="2"/>
  <c r="M1881" i="2"/>
  <c r="L1882" i="2"/>
  <c r="M1882" i="2"/>
  <c r="L1883" i="2"/>
  <c r="M1883" i="2"/>
  <c r="N1883" i="2" s="1"/>
  <c r="L1884" i="2"/>
  <c r="M1884" i="2"/>
  <c r="L1885" i="2"/>
  <c r="M1885" i="2"/>
  <c r="N1885" i="2" s="1"/>
  <c r="L1886" i="2"/>
  <c r="M1886" i="2"/>
  <c r="L1887" i="2"/>
  <c r="M1887" i="2"/>
  <c r="L1888" i="2"/>
  <c r="M1888" i="2"/>
  <c r="L1889" i="2"/>
  <c r="M1889" i="2"/>
  <c r="L1890" i="2"/>
  <c r="M1890" i="2"/>
  <c r="L1891" i="2"/>
  <c r="M1891" i="2"/>
  <c r="L1892" i="2"/>
  <c r="M1892" i="2"/>
  <c r="L1893" i="2"/>
  <c r="M1893" i="2"/>
  <c r="L1894" i="2"/>
  <c r="M1894" i="2"/>
  <c r="L1895" i="2"/>
  <c r="M1895" i="2"/>
  <c r="L1896" i="2"/>
  <c r="M1896" i="2"/>
  <c r="L1897" i="2"/>
  <c r="M1897" i="2"/>
  <c r="L1898" i="2"/>
  <c r="M1898" i="2"/>
  <c r="L1899" i="2"/>
  <c r="M1899" i="2"/>
  <c r="N1899" i="2" s="1"/>
  <c r="L1900" i="2"/>
  <c r="M1900" i="2"/>
  <c r="L1901" i="2"/>
  <c r="M1901" i="2"/>
  <c r="N1901" i="2" s="1"/>
  <c r="L1902" i="2"/>
  <c r="M1902" i="2"/>
  <c r="L1903" i="2"/>
  <c r="M1903" i="2"/>
  <c r="M2" i="2"/>
  <c r="L2" i="2"/>
  <c r="K79" i="6"/>
  <c r="K83" i="6"/>
  <c r="K80" i="6"/>
  <c r="K81" i="6"/>
  <c r="K82" i="6"/>
  <c r="K84" i="6"/>
  <c r="L83" i="6" l="1"/>
  <c r="L82" i="6"/>
  <c r="L80" i="6"/>
  <c r="L81" i="6"/>
  <c r="L84" i="6"/>
  <c r="AA441" i="3"/>
  <c r="AB441" i="3" s="1" a="1"/>
  <c r="AB441" i="3" s="1"/>
  <c r="AA505" i="3"/>
  <c r="AB505" i="3" s="1" a="1"/>
  <c r="AB505" i="3" s="1"/>
  <c r="AA569" i="3"/>
  <c r="AB569" i="3" s="1" a="1"/>
  <c r="AB569" i="3" s="1"/>
  <c r="AA762" i="3"/>
  <c r="AB762" i="3" s="1" a="1"/>
  <c r="AB762" i="3" s="1"/>
  <c r="AA746" i="3"/>
  <c r="AB746" i="3" s="1" a="1"/>
  <c r="AB746" i="3" s="1"/>
  <c r="AA730" i="3"/>
  <c r="AB730" i="3" s="1" a="1"/>
  <c r="AB730" i="3" s="1"/>
  <c r="AA714" i="3"/>
  <c r="AB714" i="3" s="1" a="1"/>
  <c r="AB714" i="3" s="1"/>
  <c r="AA698" i="3"/>
  <c r="AB698" i="3" s="1" a="1"/>
  <c r="AB698" i="3" s="1"/>
  <c r="AA650" i="3"/>
  <c r="AB650" i="3" s="1" a="1"/>
  <c r="AB650" i="3" s="1"/>
  <c r="AA416" i="3"/>
  <c r="AB416" i="3" s="1" a="1"/>
  <c r="AB416" i="3" s="1"/>
  <c r="AA5" i="3"/>
  <c r="AB5" i="3" s="1" a="1"/>
  <c r="AB5" i="3" s="1"/>
  <c r="AA40" i="3"/>
  <c r="AB40" i="3" s="1" a="1"/>
  <c r="AB40" i="3" s="1"/>
  <c r="AA216" i="3"/>
  <c r="AB216" i="3" s="1" a="1"/>
  <c r="AB216" i="3" s="1"/>
  <c r="AA232" i="3"/>
  <c r="AB232" i="3" s="1" a="1"/>
  <c r="AB232" i="3" s="1"/>
  <c r="AA360" i="3"/>
  <c r="AB360" i="3" s="1" a="1"/>
  <c r="AB360" i="3" s="1"/>
  <c r="AA408" i="3"/>
  <c r="AB408" i="3" s="1" a="1"/>
  <c r="AB408" i="3" s="1"/>
  <c r="AA472" i="3"/>
  <c r="AB472" i="3" s="1" a="1"/>
  <c r="AB472" i="3" s="1"/>
  <c r="AA616" i="3"/>
  <c r="AB616" i="3" s="1" a="1"/>
  <c r="AB616" i="3" s="1"/>
  <c r="AA632" i="3"/>
  <c r="AB632" i="3" s="1" a="1"/>
  <c r="AB632" i="3" s="1"/>
  <c r="N1601" i="2"/>
  <c r="N1681" i="2"/>
  <c r="N1665" i="2"/>
  <c r="N1649" i="2"/>
  <c r="N1633" i="2"/>
  <c r="N1617" i="2"/>
  <c r="N1569" i="2"/>
  <c r="N1553" i="2"/>
  <c r="N1537" i="2"/>
  <c r="N1521" i="2"/>
  <c r="N1505" i="2"/>
  <c r="N1473" i="2"/>
  <c r="N1457" i="2"/>
  <c r="N1441" i="2"/>
  <c r="N1409" i="2"/>
  <c r="N1393" i="2"/>
  <c r="N1377" i="2"/>
  <c r="N1361" i="2"/>
  <c r="N1345" i="2"/>
  <c r="N1329" i="2"/>
  <c r="N1313" i="2"/>
  <c r="N1297" i="2"/>
  <c r="N1281" i="2"/>
  <c r="N1249" i="2"/>
  <c r="N1217" i="2"/>
  <c r="N1201" i="2"/>
  <c r="N1185" i="2"/>
  <c r="N1153" i="2"/>
  <c r="N1137" i="2"/>
  <c r="N1121" i="2"/>
  <c r="N1105" i="2"/>
  <c r="N1089" i="2"/>
  <c r="N1073" i="2"/>
  <c r="N1057" i="2"/>
  <c r="N1025" i="2"/>
  <c r="N1009" i="2"/>
  <c r="N993" i="2"/>
  <c r="N977" i="2"/>
  <c r="N945" i="2"/>
  <c r="N929" i="2"/>
  <c r="N913" i="2"/>
  <c r="N897" i="2"/>
  <c r="N881" i="2"/>
  <c r="N865" i="2"/>
  <c r="N849" i="2"/>
  <c r="N833" i="2"/>
  <c r="N817" i="2"/>
  <c r="N801" i="2"/>
  <c r="N785" i="2"/>
  <c r="N753" i="2"/>
  <c r="N721" i="2"/>
  <c r="N705" i="2"/>
  <c r="N689" i="2"/>
  <c r="N673" i="2"/>
  <c r="N641" i="2"/>
  <c r="N609" i="2"/>
  <c r="N593" i="2"/>
  <c r="N577" i="2"/>
  <c r="N561" i="2"/>
  <c r="N545" i="2"/>
  <c r="N529" i="2"/>
  <c r="N497" i="2"/>
  <c r="N481" i="2"/>
  <c r="N449" i="2"/>
  <c r="N433" i="2"/>
  <c r="N417" i="2"/>
  <c r="N401" i="2"/>
  <c r="N385" i="2"/>
  <c r="N353" i="2"/>
  <c r="N337" i="2"/>
  <c r="N321" i="2"/>
  <c r="N305" i="2"/>
  <c r="N289" i="2"/>
  <c r="N273" i="2"/>
  <c r="N257" i="2"/>
  <c r="N225" i="2"/>
  <c r="N209" i="2"/>
  <c r="N193" i="2"/>
  <c r="N177" i="2"/>
  <c r="N161" i="2"/>
  <c r="N145" i="2"/>
  <c r="N129" i="2"/>
  <c r="N113" i="2"/>
  <c r="N97" i="2"/>
  <c r="N81" i="2"/>
  <c r="N65" i="2"/>
  <c r="N49" i="2"/>
  <c r="N33" i="2"/>
  <c r="N17" i="2"/>
  <c r="AA763" i="3"/>
  <c r="AB763" i="3" s="1" a="1"/>
  <c r="AB763" i="3" s="1"/>
  <c r="AA747" i="3"/>
  <c r="AB747" i="3" s="1" a="1"/>
  <c r="AB747" i="3" s="1"/>
  <c r="AA731" i="3"/>
  <c r="AB731" i="3" s="1" a="1"/>
  <c r="AB731" i="3" s="1"/>
  <c r="AA715" i="3"/>
  <c r="AB715" i="3" s="1" a="1"/>
  <c r="AB715" i="3" s="1"/>
  <c r="AA699" i="3"/>
  <c r="AB699" i="3" s="1" a="1"/>
  <c r="AB699" i="3" s="1"/>
  <c r="AA683" i="3"/>
  <c r="AB683" i="3" s="1" a="1"/>
  <c r="AB683" i="3" s="1"/>
  <c r="AA667" i="3"/>
  <c r="AB667" i="3" s="1" a="1"/>
  <c r="AB667" i="3" s="1"/>
  <c r="AA651" i="3"/>
  <c r="AB651" i="3" s="1" a="1"/>
  <c r="AB651" i="3" s="1"/>
  <c r="AA635" i="3"/>
  <c r="AB635" i="3" s="1" a="1"/>
  <c r="AB635" i="3" s="1"/>
  <c r="AA619" i="3"/>
  <c r="AB619" i="3" s="1" a="1"/>
  <c r="AB619" i="3" s="1"/>
  <c r="AA603" i="3"/>
  <c r="AB603" i="3" s="1" a="1"/>
  <c r="AB603" i="3" s="1"/>
  <c r="AA587" i="3"/>
  <c r="AB587" i="3" s="1" a="1"/>
  <c r="AB587" i="3" s="1"/>
  <c r="AA571" i="3"/>
  <c r="AB571" i="3" s="1" a="1"/>
  <c r="AB571" i="3" s="1"/>
  <c r="AA555" i="3"/>
  <c r="AB555" i="3" s="1" a="1"/>
  <c r="AB555" i="3" s="1"/>
  <c r="AA539" i="3"/>
  <c r="AB539" i="3" s="1" a="1"/>
  <c r="AB539" i="3" s="1"/>
  <c r="AA523" i="3"/>
  <c r="AB523" i="3" s="1" a="1"/>
  <c r="AB523" i="3" s="1"/>
  <c r="AA507" i="3"/>
  <c r="AB507" i="3" s="1" a="1"/>
  <c r="AB507" i="3" s="1"/>
  <c r="AA491" i="3"/>
  <c r="AB491" i="3" s="1" a="1"/>
  <c r="AB491" i="3" s="1"/>
  <c r="AA475" i="3"/>
  <c r="AB475" i="3" s="1" a="1"/>
  <c r="AB475" i="3" s="1"/>
  <c r="AA459" i="3"/>
  <c r="AB459" i="3" s="1" a="1"/>
  <c r="AB459" i="3" s="1"/>
  <c r="AA443" i="3"/>
  <c r="AB443" i="3" s="1" a="1"/>
  <c r="AB443" i="3" s="1"/>
  <c r="AA427" i="3"/>
  <c r="AB427" i="3" s="1" a="1"/>
  <c r="AB427" i="3" s="1"/>
  <c r="AA411" i="3"/>
  <c r="AB411" i="3" s="1" a="1"/>
  <c r="AB411" i="3" s="1"/>
  <c r="AA395" i="3"/>
  <c r="AB395" i="3" s="1" a="1"/>
  <c r="AB395" i="3" s="1"/>
  <c r="AA379" i="3"/>
  <c r="AB379" i="3" s="1" a="1"/>
  <c r="AB379" i="3" s="1"/>
  <c r="AA363" i="3"/>
  <c r="AB363" i="3" s="1" a="1"/>
  <c r="AB363" i="3" s="1"/>
  <c r="AA347" i="3"/>
  <c r="AB347" i="3" s="1" a="1"/>
  <c r="AB347" i="3" s="1"/>
  <c r="AA331" i="3"/>
  <c r="AB331" i="3" s="1" a="1"/>
  <c r="AB331" i="3" s="1"/>
  <c r="AA315" i="3"/>
  <c r="AB315" i="3" s="1" a="1"/>
  <c r="AB315" i="3" s="1"/>
  <c r="AA299" i="3"/>
  <c r="AB299" i="3" s="1" a="1"/>
  <c r="AB299" i="3" s="1"/>
  <c r="AA283" i="3"/>
  <c r="AB283" i="3" s="1" a="1"/>
  <c r="AB283" i="3" s="1"/>
  <c r="AA267" i="3"/>
  <c r="AB267" i="3" s="1" a="1"/>
  <c r="AB267" i="3" s="1"/>
  <c r="AA251" i="3"/>
  <c r="AB251" i="3" s="1" a="1"/>
  <c r="AB251" i="3" s="1"/>
  <c r="AA235" i="3"/>
  <c r="AB235" i="3" s="1" a="1"/>
  <c r="AB235" i="3" s="1"/>
  <c r="AA219" i="3"/>
  <c r="AB219" i="3" s="1" a="1"/>
  <c r="AB219" i="3" s="1"/>
  <c r="AA203" i="3"/>
  <c r="AB203" i="3" s="1" a="1"/>
  <c r="AB203" i="3" s="1"/>
  <c r="AA187" i="3"/>
  <c r="AB187" i="3" s="1" a="1"/>
  <c r="AB187" i="3" s="1"/>
  <c r="AA171" i="3"/>
  <c r="AB171" i="3" s="1" a="1"/>
  <c r="AB171" i="3" s="1"/>
  <c r="AA155" i="3"/>
  <c r="AB155" i="3" s="1" a="1"/>
  <c r="AB155" i="3" s="1"/>
  <c r="AA139" i="3"/>
  <c r="AB139" i="3" s="1" a="1"/>
  <c r="AB139" i="3" s="1"/>
  <c r="AA123" i="3"/>
  <c r="AB123" i="3" s="1" a="1"/>
  <c r="AB123" i="3" s="1"/>
  <c r="AA107" i="3"/>
  <c r="AB107" i="3" s="1" a="1"/>
  <c r="AB107" i="3" s="1"/>
  <c r="AA91" i="3"/>
  <c r="AB91" i="3" s="1" a="1"/>
  <c r="AB91" i="3" s="1"/>
  <c r="AA75" i="3"/>
  <c r="AB75" i="3" s="1" a="1"/>
  <c r="AB75" i="3" s="1"/>
  <c r="AA59" i="3"/>
  <c r="AB59" i="3" s="1" a="1"/>
  <c r="AB59" i="3" s="1"/>
  <c r="AA43" i="3"/>
  <c r="AB43" i="3" s="1" a="1"/>
  <c r="AB43" i="3" s="1"/>
  <c r="AA27" i="3"/>
  <c r="AB27" i="3" s="1" a="1"/>
  <c r="AB27" i="3" s="1"/>
  <c r="AA424" i="3"/>
  <c r="AB424" i="3" s="1" a="1"/>
  <c r="AB424" i="3" s="1"/>
  <c r="AA190" i="3"/>
  <c r="AB190" i="3" s="1" a="1"/>
  <c r="AB190" i="3" s="1"/>
  <c r="AA318" i="3"/>
  <c r="AB318" i="3" s="1" a="1"/>
  <c r="AB318" i="3" s="1"/>
  <c r="AA574" i="3"/>
  <c r="AB574" i="3" s="1" a="1"/>
  <c r="AB574" i="3" s="1"/>
  <c r="AA638" i="3"/>
  <c r="AB638" i="3" s="1" a="1"/>
  <c r="AB638" i="3" s="1"/>
  <c r="AA126" i="3"/>
  <c r="AB126" i="3" s="1" a="1"/>
  <c r="AB126" i="3" s="1"/>
  <c r="AA382" i="3"/>
  <c r="AB382" i="3" s="1" a="1"/>
  <c r="AB382" i="3" s="1"/>
  <c r="AA510" i="3"/>
  <c r="AB510" i="3" s="1" a="1"/>
  <c r="AB510" i="3" s="1"/>
  <c r="AA654" i="3"/>
  <c r="AB654" i="3" s="1" a="1"/>
  <c r="AB654" i="3" s="1"/>
  <c r="AA62" i="3"/>
  <c r="AB62" i="3" s="1" a="1"/>
  <c r="AB62" i="3" s="1"/>
  <c r="AA124" i="3"/>
  <c r="AB124" i="3" s="1" a="1"/>
  <c r="AB124" i="3" s="1"/>
  <c r="AA3" i="3"/>
  <c r="AB3" i="3" s="1" a="1"/>
  <c r="AB3" i="3" s="1"/>
  <c r="AA753" i="3"/>
  <c r="AB753" i="3" s="1" a="1"/>
  <c r="AB753" i="3" s="1"/>
  <c r="AA657" i="3"/>
  <c r="AB657" i="3" s="1" a="1"/>
  <c r="AB657" i="3" s="1"/>
  <c r="AA577" i="3"/>
  <c r="AB577" i="3" s="1" a="1"/>
  <c r="AB577" i="3" s="1"/>
  <c r="AA449" i="3"/>
  <c r="AB449" i="3" s="1" a="1"/>
  <c r="AB449" i="3" s="1"/>
  <c r="AA385" i="3"/>
  <c r="AB385" i="3" s="1" a="1"/>
  <c r="AB385" i="3" s="1"/>
  <c r="AA673" i="3"/>
  <c r="AB673" i="3" s="1" a="1"/>
  <c r="AB673" i="3" s="1"/>
  <c r="AA513" i="3"/>
  <c r="AB513" i="3" s="1" a="1"/>
  <c r="AB513" i="3" s="1"/>
  <c r="AA749" i="3"/>
  <c r="AB749" i="3" s="1" a="1"/>
  <c r="AB749" i="3" s="1"/>
  <c r="AA717" i="3"/>
  <c r="AB717" i="3" s="1" a="1"/>
  <c r="AB717" i="3" s="1"/>
  <c r="AA653" i="3"/>
  <c r="AB653" i="3" s="1" a="1"/>
  <c r="AB653" i="3" s="1"/>
  <c r="AA637" i="3"/>
  <c r="AB637" i="3" s="1" a="1"/>
  <c r="AB637" i="3" s="1"/>
  <c r="AA573" i="3"/>
  <c r="AB573" i="3" s="1" a="1"/>
  <c r="AB573" i="3" s="1"/>
  <c r="AA557" i="3"/>
  <c r="AB557" i="3" s="1" a="1"/>
  <c r="AB557" i="3" s="1"/>
  <c r="AA509" i="3"/>
  <c r="AB509" i="3" s="1" a="1"/>
  <c r="AB509" i="3" s="1"/>
  <c r="AA493" i="3"/>
  <c r="AB493" i="3" s="1" a="1"/>
  <c r="AB493" i="3" s="1"/>
  <c r="AA381" i="3"/>
  <c r="AB381" i="3" s="1" a="1"/>
  <c r="AB381" i="3" s="1"/>
  <c r="AA365" i="3"/>
  <c r="AB365" i="3" s="1" a="1"/>
  <c r="AB365" i="3" s="1"/>
  <c r="AA317" i="3"/>
  <c r="AB317" i="3" s="1" a="1"/>
  <c r="AB317" i="3" s="1"/>
  <c r="AA253" i="3"/>
  <c r="AB253" i="3" s="1" a="1"/>
  <c r="AB253" i="3" s="1"/>
  <c r="AA237" i="3"/>
  <c r="AB237" i="3" s="1" a="1"/>
  <c r="AB237" i="3" s="1"/>
  <c r="AA189" i="3"/>
  <c r="AB189" i="3" s="1" a="1"/>
  <c r="AB189" i="3" s="1"/>
  <c r="AA173" i="3"/>
  <c r="AB173" i="3" s="1" a="1"/>
  <c r="AB173" i="3" s="1"/>
  <c r="AA125" i="3"/>
  <c r="AB125" i="3" s="1" a="1"/>
  <c r="AB125" i="3" s="1"/>
  <c r="AA109" i="3"/>
  <c r="AB109" i="3" s="1" a="1"/>
  <c r="AB109" i="3" s="1"/>
  <c r="AA652" i="3"/>
  <c r="AB652" i="3" s="1" a="1"/>
  <c r="AB652" i="3" s="1"/>
  <c r="AA108" i="3"/>
  <c r="AB108" i="3" s="1" a="1"/>
  <c r="AB108" i="3" s="1"/>
  <c r="AA12" i="3"/>
  <c r="AB12" i="3" s="1" a="1"/>
  <c r="AB12" i="3" s="1"/>
  <c r="AA636" i="3"/>
  <c r="AB636" i="3" s="1" a="1"/>
  <c r="AB636" i="3" s="1"/>
  <c r="AA554" i="3"/>
  <c r="AB554" i="3" s="1" a="1"/>
  <c r="AB554" i="3" s="1"/>
  <c r="AA490" i="3"/>
  <c r="AB490" i="3" s="1" a="1"/>
  <c r="AB490" i="3" s="1"/>
  <c r="AA314" i="3"/>
  <c r="AB314" i="3" s="1" a="1"/>
  <c r="AB314" i="3" s="1"/>
  <c r="AA298" i="3"/>
  <c r="AB298" i="3" s="1" a="1"/>
  <c r="AB298" i="3" s="1"/>
  <c r="AA106" i="3"/>
  <c r="AB106" i="3" s="1" a="1"/>
  <c r="AB106" i="3" s="1"/>
  <c r="AA713" i="3"/>
  <c r="AB713" i="3" s="1" a="1"/>
  <c r="AB713" i="3" s="1"/>
  <c r="AA697" i="3"/>
  <c r="AB697" i="3" s="1" a="1"/>
  <c r="AB697" i="3" s="1"/>
  <c r="AA617" i="3"/>
  <c r="AB617" i="3" s="1" a="1"/>
  <c r="AB617" i="3" s="1"/>
  <c r="AA553" i="3"/>
  <c r="AB553" i="3" s="1" a="1"/>
  <c r="AB553" i="3" s="1"/>
  <c r="AA537" i="3"/>
  <c r="AB537" i="3" s="1" a="1"/>
  <c r="AB537" i="3" s="1"/>
  <c r="AA473" i="3"/>
  <c r="AB473" i="3" s="1" a="1"/>
  <c r="AB473" i="3" s="1"/>
  <c r="AA409" i="3"/>
  <c r="AB409" i="3" s="1" a="1"/>
  <c r="AB409" i="3" s="1"/>
  <c r="AA345" i="3"/>
  <c r="AB345" i="3" s="1" a="1"/>
  <c r="AB345" i="3" s="1"/>
  <c r="AA297" i="3"/>
  <c r="AB297" i="3" s="1" a="1"/>
  <c r="AB297" i="3" s="1"/>
  <c r="AA301" i="3"/>
  <c r="AB301" i="3" s="1" a="1"/>
  <c r="AB301" i="3" s="1"/>
  <c r="AA429" i="3"/>
  <c r="AB429" i="3" s="1" a="1"/>
  <c r="AB429" i="3" s="1"/>
  <c r="AA445" i="3"/>
  <c r="AB445" i="3" s="1" a="1"/>
  <c r="AB445" i="3" s="1"/>
  <c r="AA733" i="3"/>
  <c r="AB733" i="3" s="1" a="1"/>
  <c r="AB733" i="3" s="1"/>
  <c r="AA61" i="3"/>
  <c r="AB61" i="3" s="1" a="1"/>
  <c r="AB61" i="3" s="1"/>
  <c r="AA405" i="3"/>
  <c r="AB405" i="3" s="1" a="1"/>
  <c r="AB405" i="3" s="1"/>
  <c r="AA85" i="3"/>
  <c r="AB85" i="3" s="1" a="1"/>
  <c r="AB85" i="3" s="1"/>
  <c r="AA15" i="3"/>
  <c r="AB15" i="3" s="1" a="1"/>
  <c r="AB15" i="3" s="1"/>
  <c r="AA169" i="3"/>
  <c r="AB169" i="3" s="1" a="1"/>
  <c r="AB169" i="3" s="1"/>
  <c r="AA296" i="3"/>
  <c r="AB296" i="3" s="1" a="1"/>
  <c r="AB296" i="3" s="1"/>
  <c r="AA45" i="3"/>
  <c r="AB45" i="3" s="1" a="1"/>
  <c r="AB45" i="3" s="1"/>
  <c r="AA757" i="3"/>
  <c r="AB757" i="3" s="1" a="1"/>
  <c r="AB757" i="3" s="1"/>
  <c r="AA677" i="3"/>
  <c r="AB677" i="3" s="1" a="1"/>
  <c r="AB677" i="3" s="1"/>
  <c r="AA597" i="3"/>
  <c r="AB597" i="3" s="1" a="1"/>
  <c r="AB597" i="3" s="1"/>
  <c r="AA533" i="3"/>
  <c r="AB533" i="3" s="1" a="1"/>
  <c r="AB533" i="3" s="1"/>
  <c r="AA341" i="3"/>
  <c r="AB341" i="3" s="1" a="1"/>
  <c r="AB341" i="3" s="1"/>
  <c r="AA213" i="3"/>
  <c r="AB213" i="3" s="1" a="1"/>
  <c r="AB213" i="3" s="1"/>
  <c r="AA149" i="3"/>
  <c r="AB149" i="3" s="1" a="1"/>
  <c r="AB149" i="3" s="1"/>
  <c r="AA257" i="3"/>
  <c r="AB257" i="3" s="1" a="1"/>
  <c r="AB257" i="3" s="1"/>
  <c r="AA321" i="3"/>
  <c r="AB321" i="3" s="1" a="1"/>
  <c r="AB321" i="3" s="1"/>
  <c r="AA193" i="3"/>
  <c r="AB193" i="3" s="1" a="1"/>
  <c r="AB193" i="3" s="1"/>
  <c r="AA129" i="3"/>
  <c r="AB129" i="3" s="1" a="1"/>
  <c r="AB129" i="3" s="1"/>
  <c r="AA65" i="3"/>
  <c r="AB65" i="3" s="1" a="1"/>
  <c r="AB65" i="3" s="1"/>
  <c r="AA768" i="3"/>
  <c r="AB768" i="3" s="1" a="1"/>
  <c r="AB768" i="3" s="1"/>
  <c r="AA752" i="3"/>
  <c r="AB752" i="3" s="1" a="1"/>
  <c r="AB752" i="3" s="1"/>
  <c r="AA736" i="3"/>
  <c r="AB736" i="3" s="1" a="1"/>
  <c r="AB736" i="3" s="1"/>
  <c r="AA720" i="3"/>
  <c r="AB720" i="3" s="1" a="1"/>
  <c r="AB720" i="3" s="1"/>
  <c r="AA704" i="3"/>
  <c r="AB704" i="3" s="1" a="1"/>
  <c r="AB704" i="3" s="1"/>
  <c r="AA688" i="3"/>
  <c r="AB688" i="3" s="1" a="1"/>
  <c r="AB688" i="3" s="1"/>
  <c r="AA672" i="3"/>
  <c r="AB672" i="3" s="1" a="1"/>
  <c r="AB672" i="3" s="1"/>
  <c r="AA656" i="3"/>
  <c r="AB656" i="3" s="1" a="1"/>
  <c r="AB656" i="3" s="1"/>
  <c r="AA640" i="3"/>
  <c r="AB640" i="3" s="1" a="1"/>
  <c r="AB640" i="3" s="1"/>
  <c r="AA624" i="3"/>
  <c r="AB624" i="3" s="1" a="1"/>
  <c r="AB624" i="3" s="1"/>
  <c r="AA608" i="3"/>
  <c r="AB608" i="3" s="1" a="1"/>
  <c r="AB608" i="3" s="1"/>
  <c r="AA592" i="3"/>
  <c r="AB592" i="3" s="1" a="1"/>
  <c r="AB592" i="3" s="1"/>
  <c r="AA576" i="3"/>
  <c r="AB576" i="3" s="1" a="1"/>
  <c r="AB576" i="3" s="1"/>
  <c r="AA560" i="3"/>
  <c r="AB560" i="3" s="1" a="1"/>
  <c r="AB560" i="3" s="1"/>
  <c r="AA544" i="3"/>
  <c r="AB544" i="3" s="1" a="1"/>
  <c r="AB544" i="3" s="1"/>
  <c r="AA528" i="3"/>
  <c r="AB528" i="3" s="1" a="1"/>
  <c r="AB528" i="3" s="1"/>
  <c r="AA512" i="3"/>
  <c r="AB512" i="3" s="1" a="1"/>
  <c r="AB512" i="3" s="1"/>
  <c r="AA496" i="3"/>
  <c r="AB496" i="3" s="1" a="1"/>
  <c r="AB496" i="3" s="1"/>
  <c r="AA480" i="3"/>
  <c r="AB480" i="3" s="1" a="1"/>
  <c r="AB480" i="3" s="1"/>
  <c r="AA464" i="3"/>
  <c r="AB464" i="3" s="1" a="1"/>
  <c r="AB464" i="3" s="1"/>
  <c r="AA448" i="3"/>
  <c r="AB448" i="3" s="1" a="1"/>
  <c r="AB448" i="3" s="1"/>
  <c r="AA432" i="3"/>
  <c r="AB432" i="3" s="1" a="1"/>
  <c r="AB432" i="3" s="1"/>
  <c r="AA400" i="3"/>
  <c r="AB400" i="3" s="1" a="1"/>
  <c r="AB400" i="3" s="1"/>
  <c r="AA384" i="3"/>
  <c r="AB384" i="3" s="1" a="1"/>
  <c r="AB384" i="3" s="1"/>
  <c r="AA368" i="3"/>
  <c r="AB368" i="3" s="1" a="1"/>
  <c r="AB368" i="3" s="1"/>
  <c r="AA352" i="3"/>
  <c r="AB352" i="3" s="1" a="1"/>
  <c r="AB352" i="3" s="1"/>
  <c r="AA336" i="3"/>
  <c r="AB336" i="3" s="1" a="1"/>
  <c r="AB336" i="3" s="1"/>
  <c r="AA320" i="3"/>
  <c r="AB320" i="3" s="1" a="1"/>
  <c r="AB320" i="3" s="1"/>
  <c r="AA304" i="3"/>
  <c r="AB304" i="3" s="1" a="1"/>
  <c r="AB304" i="3" s="1"/>
  <c r="AA288" i="3"/>
  <c r="AB288" i="3" s="1" a="1"/>
  <c r="AB288" i="3" s="1"/>
  <c r="AA272" i="3"/>
  <c r="AB272" i="3" s="1" a="1"/>
  <c r="AB272" i="3" s="1"/>
  <c r="AA256" i="3"/>
  <c r="AB256" i="3" s="1" a="1"/>
  <c r="AB256" i="3" s="1"/>
  <c r="AA240" i="3"/>
  <c r="AB240" i="3" s="1" a="1"/>
  <c r="AB240" i="3" s="1"/>
  <c r="AA224" i="3"/>
  <c r="AB224" i="3" s="1" a="1"/>
  <c r="AB224" i="3" s="1"/>
  <c r="AA208" i="3"/>
  <c r="AB208" i="3" s="1" a="1"/>
  <c r="AB208" i="3" s="1"/>
  <c r="AA192" i="3"/>
  <c r="AB192" i="3" s="1" a="1"/>
  <c r="AB192" i="3" s="1"/>
  <c r="AA176" i="3"/>
  <c r="AB176" i="3" s="1" a="1"/>
  <c r="AB176" i="3" s="1"/>
  <c r="AA160" i="3"/>
  <c r="AB160" i="3" s="1" a="1"/>
  <c r="AB160" i="3" s="1"/>
  <c r="AA144" i="3"/>
  <c r="AB144" i="3" s="1" a="1"/>
  <c r="AB144" i="3" s="1"/>
  <c r="AA128" i="3"/>
  <c r="AB128" i="3" s="1" a="1"/>
  <c r="AB128" i="3" s="1"/>
  <c r="AA112" i="3"/>
  <c r="AB112" i="3" s="1" a="1"/>
  <c r="AB112" i="3" s="1"/>
  <c r="AA96" i="3"/>
  <c r="AB96" i="3" s="1" a="1"/>
  <c r="AB96" i="3" s="1"/>
  <c r="AA80" i="3"/>
  <c r="AB80" i="3" s="1" a="1"/>
  <c r="AB80" i="3" s="1"/>
  <c r="AA64" i="3"/>
  <c r="AB64" i="3" s="1" a="1"/>
  <c r="AB64" i="3" s="1"/>
  <c r="AA48" i="3"/>
  <c r="AB48" i="3" s="1" a="1"/>
  <c r="AB48" i="3" s="1"/>
  <c r="AA32" i="3"/>
  <c r="AB32" i="3" s="1" a="1"/>
  <c r="AB32" i="3" s="1"/>
  <c r="AA599" i="3"/>
  <c r="AB599" i="3" s="1" a="1"/>
  <c r="AB599" i="3" s="1"/>
  <c r="AA615" i="3"/>
  <c r="AB615" i="3" s="1" a="1"/>
  <c r="AB615" i="3" s="1"/>
  <c r="AA679" i="3"/>
  <c r="AB679" i="3" s="1" a="1"/>
  <c r="AB679" i="3" s="1"/>
  <c r="AA764" i="3"/>
  <c r="AB764" i="3" s="1" a="1"/>
  <c r="AB764" i="3" s="1"/>
  <c r="AA748" i="3"/>
  <c r="AB748" i="3" s="1" a="1"/>
  <c r="AB748" i="3" s="1"/>
  <c r="AA732" i="3"/>
  <c r="AB732" i="3" s="1" a="1"/>
  <c r="AB732" i="3" s="1"/>
  <c r="AA716" i="3"/>
  <c r="AB716" i="3" s="1" a="1"/>
  <c r="AB716" i="3" s="1"/>
  <c r="AA700" i="3"/>
  <c r="AB700" i="3" s="1" a="1"/>
  <c r="AB700" i="3" s="1"/>
  <c r="AA684" i="3"/>
  <c r="AB684" i="3" s="1" a="1"/>
  <c r="AB684" i="3" s="1"/>
  <c r="AA668" i="3"/>
  <c r="AB668" i="3" s="1" a="1"/>
  <c r="AB668" i="3" s="1"/>
  <c r="AA620" i="3"/>
  <c r="AB620" i="3" s="1" a="1"/>
  <c r="AB620" i="3" s="1"/>
  <c r="AA604" i="3"/>
  <c r="AB604" i="3" s="1" a="1"/>
  <c r="AB604" i="3" s="1"/>
  <c r="AA588" i="3"/>
  <c r="AB588" i="3" s="1" a="1"/>
  <c r="AB588" i="3" s="1"/>
  <c r="AA572" i="3"/>
  <c r="AB572" i="3" s="1" a="1"/>
  <c r="AB572" i="3" s="1"/>
  <c r="AA556" i="3"/>
  <c r="AB556" i="3" s="1" a="1"/>
  <c r="AB556" i="3" s="1"/>
  <c r="AA540" i="3"/>
  <c r="AB540" i="3" s="1" a="1"/>
  <c r="AB540" i="3" s="1"/>
  <c r="AA524" i="3"/>
  <c r="AB524" i="3" s="1" a="1"/>
  <c r="AB524" i="3" s="1"/>
  <c r="AA508" i="3"/>
  <c r="AB508" i="3" s="1" a="1"/>
  <c r="AB508" i="3" s="1"/>
  <c r="AA492" i="3"/>
  <c r="AB492" i="3" s="1" a="1"/>
  <c r="AB492" i="3" s="1"/>
  <c r="AA476" i="3"/>
  <c r="AB476" i="3" s="1" a="1"/>
  <c r="AB476" i="3" s="1"/>
  <c r="AA460" i="3"/>
  <c r="AB460" i="3" s="1" a="1"/>
  <c r="AB460" i="3" s="1"/>
  <c r="AA444" i="3"/>
  <c r="AB444" i="3" s="1" a="1"/>
  <c r="AB444" i="3" s="1"/>
  <c r="AA428" i="3"/>
  <c r="AB428" i="3" s="1" a="1"/>
  <c r="AB428" i="3" s="1"/>
  <c r="AA412" i="3"/>
  <c r="AB412" i="3" s="1" a="1"/>
  <c r="AB412" i="3" s="1"/>
  <c r="AA396" i="3"/>
  <c r="AB396" i="3" s="1" a="1"/>
  <c r="AB396" i="3" s="1"/>
  <c r="AA380" i="3"/>
  <c r="AB380" i="3" s="1" a="1"/>
  <c r="AB380" i="3" s="1"/>
  <c r="AA364" i="3"/>
  <c r="AB364" i="3" s="1" a="1"/>
  <c r="AB364" i="3" s="1"/>
  <c r="AA188" i="3"/>
  <c r="AB188" i="3" s="1" a="1"/>
  <c r="AB188" i="3" s="1"/>
  <c r="AA172" i="3"/>
  <c r="AB172" i="3" s="1" a="1"/>
  <c r="AB172" i="3" s="1"/>
  <c r="AA60" i="3"/>
  <c r="AB60" i="3" s="1" a="1"/>
  <c r="AB60" i="3" s="1"/>
  <c r="AA44" i="3"/>
  <c r="AB44" i="3" s="1" a="1"/>
  <c r="AB44" i="3" s="1"/>
  <c r="AA250" i="3"/>
  <c r="AB250" i="3" s="1" a="1"/>
  <c r="AB250" i="3" s="1"/>
  <c r="AA234" i="3"/>
  <c r="AB234" i="3" s="1" a="1"/>
  <c r="AB234" i="3" s="1"/>
  <c r="AA186" i="3"/>
  <c r="AB186" i="3" s="1" a="1"/>
  <c r="AB186" i="3" s="1"/>
  <c r="AA170" i="3"/>
  <c r="AB170" i="3" s="1" a="1"/>
  <c r="AB170" i="3" s="1"/>
  <c r="AA696" i="3"/>
  <c r="AB696" i="3" s="1" a="1"/>
  <c r="AB696" i="3" s="1"/>
  <c r="AA536" i="3"/>
  <c r="AB536" i="3" s="1" a="1"/>
  <c r="AB536" i="3" s="1"/>
  <c r="AA16" i="3"/>
  <c r="AB16" i="3" s="1" a="1"/>
  <c r="AB16" i="3" s="1"/>
  <c r="AA766" i="3"/>
  <c r="AB766" i="3" s="1" a="1"/>
  <c r="AB766" i="3" s="1"/>
  <c r="AA718" i="3"/>
  <c r="AB718" i="3" s="1" a="1"/>
  <c r="AB718" i="3" s="1"/>
  <c r="AA446" i="3"/>
  <c r="AB446" i="3" s="1" a="1"/>
  <c r="AB446" i="3" s="1"/>
  <c r="AA254" i="3"/>
  <c r="AB254" i="3" s="1" a="1"/>
  <c r="AB254" i="3" s="1"/>
  <c r="AA348" i="3"/>
  <c r="AB348" i="3" s="1" a="1"/>
  <c r="AB348" i="3" s="1"/>
  <c r="AA332" i="3"/>
  <c r="AB332" i="3" s="1" a="1"/>
  <c r="AB332" i="3" s="1"/>
  <c r="AA316" i="3"/>
  <c r="AB316" i="3" s="1" a="1"/>
  <c r="AB316" i="3" s="1"/>
  <c r="AA300" i="3"/>
  <c r="AB300" i="3" s="1" a="1"/>
  <c r="AB300" i="3" s="1"/>
  <c r="AA284" i="3"/>
  <c r="AB284" i="3" s="1" a="1"/>
  <c r="AB284" i="3" s="1"/>
  <c r="AA268" i="3"/>
  <c r="AB268" i="3" s="1" a="1"/>
  <c r="AB268" i="3" s="1"/>
  <c r="AA252" i="3"/>
  <c r="AB252" i="3" s="1" a="1"/>
  <c r="AB252" i="3" s="1"/>
  <c r="AA236" i="3"/>
  <c r="AB236" i="3" s="1" a="1"/>
  <c r="AB236" i="3" s="1"/>
  <c r="AA220" i="3"/>
  <c r="AB220" i="3" s="1" a="1"/>
  <c r="AB220" i="3" s="1"/>
  <c r="AA204" i="3"/>
  <c r="AB204" i="3" s="1" a="1"/>
  <c r="AB204" i="3" s="1"/>
  <c r="AA156" i="3"/>
  <c r="AB156" i="3" s="1" a="1"/>
  <c r="AB156" i="3" s="1"/>
  <c r="AA140" i="3"/>
  <c r="AB140" i="3" s="1" a="1"/>
  <c r="AB140" i="3" s="1"/>
  <c r="AA92" i="3"/>
  <c r="AB92" i="3" s="1" a="1"/>
  <c r="AB92" i="3" s="1"/>
  <c r="AA76" i="3"/>
  <c r="AB76" i="3" s="1" a="1"/>
  <c r="AB76" i="3" s="1"/>
  <c r="AA28" i="3"/>
  <c r="AB28" i="3" s="1" a="1"/>
  <c r="AB28" i="3" s="1"/>
  <c r="AA13" i="3"/>
  <c r="AB13" i="3" s="1" a="1"/>
  <c r="AB13" i="3" s="1"/>
  <c r="AA682" i="3"/>
  <c r="AB682" i="3" s="1" a="1"/>
  <c r="AB682" i="3" s="1"/>
  <c r="AA666" i="3"/>
  <c r="AB666" i="3" s="1" a="1"/>
  <c r="AB666" i="3" s="1"/>
  <c r="AA634" i="3"/>
  <c r="AB634" i="3" s="1" a="1"/>
  <c r="AB634" i="3" s="1"/>
  <c r="AA618" i="3"/>
  <c r="AB618" i="3" s="1" a="1"/>
  <c r="AB618" i="3" s="1"/>
  <c r="AA602" i="3"/>
  <c r="AB602" i="3" s="1" a="1"/>
  <c r="AB602" i="3" s="1"/>
  <c r="AA586" i="3"/>
  <c r="AB586" i="3" s="1" a="1"/>
  <c r="AB586" i="3" s="1"/>
  <c r="AA570" i="3"/>
  <c r="AB570" i="3" s="1" a="1"/>
  <c r="AB570" i="3" s="1"/>
  <c r="AA538" i="3"/>
  <c r="AB538" i="3" s="1" a="1"/>
  <c r="AB538" i="3" s="1"/>
  <c r="AA522" i="3"/>
  <c r="AB522" i="3" s="1" a="1"/>
  <c r="AB522" i="3" s="1"/>
  <c r="AA506" i="3"/>
  <c r="AB506" i="3" s="1" a="1"/>
  <c r="AB506" i="3" s="1"/>
  <c r="AA474" i="3"/>
  <c r="AB474" i="3" s="1" a="1"/>
  <c r="AB474" i="3" s="1"/>
  <c r="AA458" i="3"/>
  <c r="AB458" i="3" s="1" a="1"/>
  <c r="AB458" i="3" s="1"/>
  <c r="AA442" i="3"/>
  <c r="AB442" i="3" s="1" a="1"/>
  <c r="AB442" i="3" s="1"/>
  <c r="AA426" i="3"/>
  <c r="AB426" i="3" s="1" a="1"/>
  <c r="AB426" i="3" s="1"/>
  <c r="AA410" i="3"/>
  <c r="AB410" i="3" s="1" a="1"/>
  <c r="AB410" i="3" s="1"/>
  <c r="AA394" i="3"/>
  <c r="AB394" i="3" s="1" a="1"/>
  <c r="AB394" i="3" s="1"/>
  <c r="AA378" i="3"/>
  <c r="AB378" i="3" s="1" a="1"/>
  <c r="AB378" i="3" s="1"/>
  <c r="AA362" i="3"/>
  <c r="AB362" i="3" s="1" a="1"/>
  <c r="AB362" i="3" s="1"/>
  <c r="AA346" i="3"/>
  <c r="AB346" i="3" s="1" a="1"/>
  <c r="AB346" i="3" s="1"/>
  <c r="AA330" i="3"/>
  <c r="AB330" i="3" s="1" a="1"/>
  <c r="AB330" i="3" s="1"/>
  <c r="AA282" i="3"/>
  <c r="AB282" i="3" s="1" a="1"/>
  <c r="AB282" i="3" s="1"/>
  <c r="AA266" i="3"/>
  <c r="AB266" i="3" s="1" a="1"/>
  <c r="AB266" i="3" s="1"/>
  <c r="AA218" i="3"/>
  <c r="AB218" i="3" s="1" a="1"/>
  <c r="AB218" i="3" s="1"/>
  <c r="AA202" i="3"/>
  <c r="AB202" i="3" s="1" a="1"/>
  <c r="AB202" i="3" s="1"/>
  <c r="AA154" i="3"/>
  <c r="AB154" i="3" s="1" a="1"/>
  <c r="AB154" i="3" s="1"/>
  <c r="AA138" i="3"/>
  <c r="AB138" i="3" s="1" a="1"/>
  <c r="AB138" i="3" s="1"/>
  <c r="AA122" i="3"/>
  <c r="AB122" i="3" s="1" a="1"/>
  <c r="AB122" i="3" s="1"/>
  <c r="AA90" i="3"/>
  <c r="AB90" i="3" s="1" a="1"/>
  <c r="AB90" i="3" s="1"/>
  <c r="AA74" i="3"/>
  <c r="AB74" i="3" s="1" a="1"/>
  <c r="AB74" i="3" s="1"/>
  <c r="AA58" i="3"/>
  <c r="AB58" i="3" s="1" a="1"/>
  <c r="AB58" i="3" s="1"/>
  <c r="AA42" i="3"/>
  <c r="AB42" i="3" s="1" a="1"/>
  <c r="AB42" i="3" s="1"/>
  <c r="AA26" i="3"/>
  <c r="AB26" i="3" s="1" a="1"/>
  <c r="AB26" i="3" s="1"/>
  <c r="AA11" i="3"/>
  <c r="AB11" i="3" s="1" a="1"/>
  <c r="AB11" i="3" s="1"/>
  <c r="AA761" i="3"/>
  <c r="AB761" i="3" s="1" a="1"/>
  <c r="AB761" i="3" s="1"/>
  <c r="AA745" i="3"/>
  <c r="AB745" i="3" s="1" a="1"/>
  <c r="AB745" i="3" s="1"/>
  <c r="AA729" i="3"/>
  <c r="AB729" i="3" s="1" a="1"/>
  <c r="AB729" i="3" s="1"/>
  <c r="AA681" i="3"/>
  <c r="AB681" i="3" s="1" a="1"/>
  <c r="AB681" i="3" s="1"/>
  <c r="AA665" i="3"/>
  <c r="AB665" i="3" s="1" a="1"/>
  <c r="AB665" i="3" s="1"/>
  <c r="AA649" i="3"/>
  <c r="AB649" i="3" s="1" a="1"/>
  <c r="AB649" i="3" s="1"/>
  <c r="AA633" i="3"/>
  <c r="AB633" i="3" s="1" a="1"/>
  <c r="AB633" i="3" s="1"/>
  <c r="AA601" i="3"/>
  <c r="AB601" i="3" s="1" a="1"/>
  <c r="AB601" i="3" s="1"/>
  <c r="AA585" i="3"/>
  <c r="AB585" i="3" s="1" a="1"/>
  <c r="AB585" i="3" s="1"/>
  <c r="AA521" i="3"/>
  <c r="AB521" i="3" s="1" a="1"/>
  <c r="AB521" i="3" s="1"/>
  <c r="AA489" i="3"/>
  <c r="AB489" i="3" s="1" a="1"/>
  <c r="AB489" i="3" s="1"/>
  <c r="AA457" i="3"/>
  <c r="AB457" i="3" s="1" a="1"/>
  <c r="AB457" i="3" s="1"/>
  <c r="AA425" i="3"/>
  <c r="AB425" i="3" s="1" a="1"/>
  <c r="AB425" i="3" s="1"/>
  <c r="AA393" i="3"/>
  <c r="AB393" i="3" s="1" a="1"/>
  <c r="AB393" i="3" s="1"/>
  <c r="AA329" i="3"/>
  <c r="AB329" i="3" s="1" a="1"/>
  <c r="AB329" i="3" s="1"/>
  <c r="AA281" i="3"/>
  <c r="AB281" i="3" s="1" a="1"/>
  <c r="AB281" i="3" s="1"/>
  <c r="AA265" i="3"/>
  <c r="AB265" i="3" s="1" a="1"/>
  <c r="AB265" i="3" s="1"/>
  <c r="AA217" i="3"/>
  <c r="AB217" i="3" s="1" a="1"/>
  <c r="AB217" i="3" s="1"/>
  <c r="AA201" i="3"/>
  <c r="AB201" i="3" s="1" a="1"/>
  <c r="AB201" i="3" s="1"/>
  <c r="AA153" i="3"/>
  <c r="AB153" i="3" s="1" a="1"/>
  <c r="AB153" i="3" s="1"/>
  <c r="AA137" i="3"/>
  <c r="AB137" i="3" s="1" a="1"/>
  <c r="AB137" i="3" s="1"/>
  <c r="AA105" i="3"/>
  <c r="AB105" i="3" s="1" a="1"/>
  <c r="AB105" i="3" s="1"/>
  <c r="AA89" i="3"/>
  <c r="AB89" i="3" s="1" a="1"/>
  <c r="AB89" i="3" s="1"/>
  <c r="AA73" i="3"/>
  <c r="AB73" i="3" s="1" a="1"/>
  <c r="AB73" i="3" s="1"/>
  <c r="AA41" i="3"/>
  <c r="AB41" i="3" s="1" a="1"/>
  <c r="AB41" i="3" s="1"/>
  <c r="AA25" i="3"/>
  <c r="AB25" i="3" s="1" a="1"/>
  <c r="AB25" i="3" s="1"/>
  <c r="AA712" i="3"/>
  <c r="AB712" i="3" s="1" a="1"/>
  <c r="AB712" i="3" s="1"/>
  <c r="AA600" i="3"/>
  <c r="AB600" i="3" s="1" a="1"/>
  <c r="AB600" i="3" s="1"/>
  <c r="AA552" i="3"/>
  <c r="AB552" i="3" s="1" a="1"/>
  <c r="AB552" i="3" s="1"/>
  <c r="AA488" i="3"/>
  <c r="AB488" i="3" s="1" a="1"/>
  <c r="AB488" i="3" s="1"/>
  <c r="AA344" i="3"/>
  <c r="AB344" i="3" s="1" a="1"/>
  <c r="AB344" i="3" s="1"/>
  <c r="AA280" i="3"/>
  <c r="AB280" i="3" s="1" a="1"/>
  <c r="AB280" i="3" s="1"/>
  <c r="AA168" i="3"/>
  <c r="AB168" i="3" s="1" a="1"/>
  <c r="AB168" i="3" s="1"/>
  <c r="AA152" i="3"/>
  <c r="AB152" i="3" s="1" a="1"/>
  <c r="AB152" i="3" s="1"/>
  <c r="AA104" i="3"/>
  <c r="AB104" i="3" s="1" a="1"/>
  <c r="AB104" i="3" s="1"/>
  <c r="AA88" i="3"/>
  <c r="AB88" i="3" s="1" a="1"/>
  <c r="AB88" i="3" s="1"/>
  <c r="AA24" i="3"/>
  <c r="AB24" i="3" s="1" a="1"/>
  <c r="AB24" i="3" s="1"/>
  <c r="AA711" i="3"/>
  <c r="AB711" i="3" s="1" a="1"/>
  <c r="AB711" i="3" s="1"/>
  <c r="AA695" i="3"/>
  <c r="AB695" i="3" s="1" a="1"/>
  <c r="AB695" i="3" s="1"/>
  <c r="AA631" i="3"/>
  <c r="AB631" i="3" s="1" a="1"/>
  <c r="AB631" i="3" s="1"/>
  <c r="AA8" i="3"/>
  <c r="AB8" i="3" s="1" a="1"/>
  <c r="AB8" i="3" s="1"/>
  <c r="AA702" i="3"/>
  <c r="AB702" i="3" s="1" a="1"/>
  <c r="AB702" i="3" s="1"/>
  <c r="AA686" i="3"/>
  <c r="AB686" i="3" s="1" a="1"/>
  <c r="AB686" i="3" s="1"/>
  <c r="AA670" i="3"/>
  <c r="AB670" i="3" s="1" a="1"/>
  <c r="AB670" i="3" s="1"/>
  <c r="AA765" i="3"/>
  <c r="AB765" i="3" s="1" a="1"/>
  <c r="AB765" i="3" s="1"/>
  <c r="AA701" i="3"/>
  <c r="AB701" i="3" s="1" a="1"/>
  <c r="AB701" i="3" s="1"/>
  <c r="AA685" i="3"/>
  <c r="AB685" i="3" s="1" a="1"/>
  <c r="AB685" i="3" s="1"/>
  <c r="AA669" i="3"/>
  <c r="AB669" i="3" s="1" a="1"/>
  <c r="AB669" i="3" s="1"/>
  <c r="AA621" i="3"/>
  <c r="AB621" i="3" s="1" a="1"/>
  <c r="AB621" i="3" s="1"/>
  <c r="AA605" i="3"/>
  <c r="AB605" i="3" s="1" a="1"/>
  <c r="AB605" i="3" s="1"/>
  <c r="AA589" i="3"/>
  <c r="AB589" i="3" s="1" a="1"/>
  <c r="AB589" i="3" s="1"/>
  <c r="AA541" i="3"/>
  <c r="AB541" i="3" s="1" a="1"/>
  <c r="AB541" i="3" s="1"/>
  <c r="AA525" i="3"/>
  <c r="AB525" i="3" s="1" a="1"/>
  <c r="AB525" i="3" s="1"/>
  <c r="AA477" i="3"/>
  <c r="AB477" i="3" s="1" a="1"/>
  <c r="AB477" i="3" s="1"/>
  <c r="AA461" i="3"/>
  <c r="AB461" i="3" s="1" a="1"/>
  <c r="AB461" i="3" s="1"/>
  <c r="AA413" i="3"/>
  <c r="AB413" i="3" s="1" a="1"/>
  <c r="AB413" i="3" s="1"/>
  <c r="AA397" i="3"/>
  <c r="AB397" i="3" s="1" a="1"/>
  <c r="AB397" i="3" s="1"/>
  <c r="AA349" i="3"/>
  <c r="AB349" i="3" s="1" a="1"/>
  <c r="AB349" i="3" s="1"/>
  <c r="AA333" i="3"/>
  <c r="AB333" i="3" s="1" a="1"/>
  <c r="AB333" i="3" s="1"/>
  <c r="AA285" i="3"/>
  <c r="AB285" i="3" s="1" a="1"/>
  <c r="AB285" i="3" s="1"/>
  <c r="AA269" i="3"/>
  <c r="AB269" i="3" s="1" a="1"/>
  <c r="AB269" i="3" s="1"/>
  <c r="AA221" i="3"/>
  <c r="AB221" i="3" s="1" a="1"/>
  <c r="AB221" i="3" s="1"/>
  <c r="AA205" i="3"/>
  <c r="AB205" i="3" s="1" a="1"/>
  <c r="AB205" i="3" s="1"/>
  <c r="AA157" i="3"/>
  <c r="AB157" i="3" s="1" a="1"/>
  <c r="AB157" i="3" s="1"/>
  <c r="AA141" i="3"/>
  <c r="AB141" i="3" s="1" a="1"/>
  <c r="AB141" i="3" s="1"/>
  <c r="AA93" i="3"/>
  <c r="AB93" i="3" s="1" a="1"/>
  <c r="AB93" i="3" s="1"/>
  <c r="AA77" i="3"/>
  <c r="AB77" i="3" s="1" a="1"/>
  <c r="AB77" i="3" s="1"/>
  <c r="AA29" i="3"/>
  <c r="AB29" i="3" s="1" a="1"/>
  <c r="AB29" i="3" s="1"/>
  <c r="AA10" i="3"/>
  <c r="AB10" i="3" s="1" a="1"/>
  <c r="AB10" i="3" s="1"/>
  <c r="AA760" i="3"/>
  <c r="AB760" i="3" s="1" a="1"/>
  <c r="AB760" i="3" s="1"/>
  <c r="AA744" i="3"/>
  <c r="AB744" i="3" s="1" a="1"/>
  <c r="AB744" i="3" s="1"/>
  <c r="AA728" i="3"/>
  <c r="AB728" i="3" s="1" a="1"/>
  <c r="AB728" i="3" s="1"/>
  <c r="AA680" i="3"/>
  <c r="AB680" i="3" s="1" a="1"/>
  <c r="AB680" i="3" s="1"/>
  <c r="AA664" i="3"/>
  <c r="AB664" i="3" s="1" a="1"/>
  <c r="AB664" i="3" s="1"/>
  <c r="AA648" i="3"/>
  <c r="AB648" i="3" s="1" a="1"/>
  <c r="AB648" i="3" s="1"/>
  <c r="AA584" i="3"/>
  <c r="AB584" i="3" s="1" a="1"/>
  <c r="AB584" i="3" s="1"/>
  <c r="AA568" i="3"/>
  <c r="AB568" i="3" s="1" a="1"/>
  <c r="AB568" i="3" s="1"/>
  <c r="AA520" i="3"/>
  <c r="AB520" i="3" s="1" a="1"/>
  <c r="AB520" i="3" s="1"/>
  <c r="AA504" i="3"/>
  <c r="AB504" i="3" s="1" a="1"/>
  <c r="AB504" i="3" s="1"/>
  <c r="AA456" i="3"/>
  <c r="AB456" i="3" s="1" a="1"/>
  <c r="AB456" i="3" s="1"/>
  <c r="AA440" i="3"/>
  <c r="AB440" i="3" s="1" a="1"/>
  <c r="AB440" i="3" s="1"/>
  <c r="AA392" i="3"/>
  <c r="AB392" i="3" s="1" a="1"/>
  <c r="AB392" i="3" s="1"/>
  <c r="AA376" i="3"/>
  <c r="AB376" i="3" s="1" a="1"/>
  <c r="AB376" i="3" s="1"/>
  <c r="AA328" i="3"/>
  <c r="AB328" i="3" s="1" a="1"/>
  <c r="AB328" i="3" s="1"/>
  <c r="AA312" i="3"/>
  <c r="AB312" i="3" s="1" a="1"/>
  <c r="AB312" i="3" s="1"/>
  <c r="AA264" i="3"/>
  <c r="AB264" i="3" s="1" a="1"/>
  <c r="AB264" i="3" s="1"/>
  <c r="AA248" i="3"/>
  <c r="AB248" i="3" s="1" a="1"/>
  <c r="AB248" i="3" s="1"/>
  <c r="AA200" i="3"/>
  <c r="AB200" i="3" s="1" a="1"/>
  <c r="AB200" i="3" s="1"/>
  <c r="AA184" i="3"/>
  <c r="AB184" i="3" s="1" a="1"/>
  <c r="AB184" i="3" s="1"/>
  <c r="AA136" i="3"/>
  <c r="AB136" i="3" s="1" a="1"/>
  <c r="AB136" i="3" s="1"/>
  <c r="AA120" i="3"/>
  <c r="AB120" i="3" s="1" a="1"/>
  <c r="AB120" i="3" s="1"/>
  <c r="AA72" i="3"/>
  <c r="AB72" i="3" s="1" a="1"/>
  <c r="AB72" i="3" s="1"/>
  <c r="AA56" i="3"/>
  <c r="AB56" i="3" s="1" a="1"/>
  <c r="AB56" i="3" s="1"/>
  <c r="AA9" i="3"/>
  <c r="AB9" i="3" s="1" a="1"/>
  <c r="AB9" i="3" s="1"/>
  <c r="AA759" i="3"/>
  <c r="AB759" i="3" s="1" a="1"/>
  <c r="AB759" i="3" s="1"/>
  <c r="AA743" i="3"/>
  <c r="AB743" i="3" s="1" a="1"/>
  <c r="AB743" i="3" s="1"/>
  <c r="AA727" i="3"/>
  <c r="AB727" i="3" s="1" a="1"/>
  <c r="AB727" i="3" s="1"/>
  <c r="AA663" i="3"/>
  <c r="AB663" i="3" s="1" a="1"/>
  <c r="AB663" i="3" s="1"/>
  <c r="AA647" i="3"/>
  <c r="AB647" i="3" s="1" a="1"/>
  <c r="AB647" i="3" s="1"/>
  <c r="AA14" i="3"/>
  <c r="AB14" i="3" s="1" a="1"/>
  <c r="AB14" i="3" s="1"/>
  <c r="AA734" i="3"/>
  <c r="AB734" i="3" s="1" a="1"/>
  <c r="AB734" i="3" s="1"/>
  <c r="AA750" i="3"/>
  <c r="AB750" i="3" s="1" a="1"/>
  <c r="AB750" i="3" s="1"/>
  <c r="AA7" i="3"/>
  <c r="AB7" i="3" s="1" a="1"/>
  <c r="AB7" i="3" s="1"/>
  <c r="AA741" i="3"/>
  <c r="AB741" i="3" s="1" a="1"/>
  <c r="AB741" i="3" s="1"/>
  <c r="AA725" i="3"/>
  <c r="AB725" i="3" s="1" a="1"/>
  <c r="AB725" i="3" s="1"/>
  <c r="AA709" i="3"/>
  <c r="AB709" i="3" s="1" a="1"/>
  <c r="AB709" i="3" s="1"/>
  <c r="AA693" i="3"/>
  <c r="AB693" i="3" s="1" a="1"/>
  <c r="AB693" i="3" s="1"/>
  <c r="AA661" i="3"/>
  <c r="AB661" i="3" s="1" a="1"/>
  <c r="AB661" i="3" s="1"/>
  <c r="AA645" i="3"/>
  <c r="AB645" i="3" s="1" a="1"/>
  <c r="AB645" i="3" s="1"/>
  <c r="AA629" i="3"/>
  <c r="AB629" i="3" s="1" a="1"/>
  <c r="AB629" i="3" s="1"/>
  <c r="AA613" i="3"/>
  <c r="AB613" i="3" s="1" a="1"/>
  <c r="AB613" i="3" s="1"/>
  <c r="AA581" i="3"/>
  <c r="AB581" i="3" s="1" a="1"/>
  <c r="AB581" i="3" s="1"/>
  <c r="AA565" i="3"/>
  <c r="AB565" i="3" s="1" a="1"/>
  <c r="AB565" i="3" s="1"/>
  <c r="AA549" i="3"/>
  <c r="AB549" i="3" s="1" a="1"/>
  <c r="AB549" i="3" s="1"/>
  <c r="AA517" i="3"/>
  <c r="AB517" i="3" s="1" a="1"/>
  <c r="AB517" i="3" s="1"/>
  <c r="AA501" i="3"/>
  <c r="AB501" i="3" s="1" a="1"/>
  <c r="AB501" i="3" s="1"/>
  <c r="AA485" i="3"/>
  <c r="AB485" i="3" s="1" a="1"/>
  <c r="AB485" i="3" s="1"/>
  <c r="AA469" i="3"/>
  <c r="AB469" i="3" s="1" a="1"/>
  <c r="AB469" i="3" s="1"/>
  <c r="AA453" i="3"/>
  <c r="AB453" i="3" s="1" a="1"/>
  <c r="AB453" i="3" s="1"/>
  <c r="AA437" i="3"/>
  <c r="AB437" i="3" s="1" a="1"/>
  <c r="AB437" i="3" s="1"/>
  <c r="AA421" i="3"/>
  <c r="AB421" i="3" s="1" a="1"/>
  <c r="AB421" i="3" s="1"/>
  <c r="AA389" i="3"/>
  <c r="AB389" i="3" s="1" a="1"/>
  <c r="AB389" i="3" s="1"/>
  <c r="AA373" i="3"/>
  <c r="AB373" i="3" s="1" a="1"/>
  <c r="AB373" i="3" s="1"/>
  <c r="AA357" i="3"/>
  <c r="AB357" i="3" s="1" a="1"/>
  <c r="AB357" i="3" s="1"/>
  <c r="AA325" i="3"/>
  <c r="AB325" i="3" s="1" a="1"/>
  <c r="AB325" i="3" s="1"/>
  <c r="AA309" i="3"/>
  <c r="AB309" i="3" s="1" a="1"/>
  <c r="AB309" i="3" s="1"/>
  <c r="AA293" i="3"/>
  <c r="AB293" i="3" s="1" a="1"/>
  <c r="AB293" i="3" s="1"/>
  <c r="AA277" i="3"/>
  <c r="AB277" i="3" s="1" a="1"/>
  <c r="AB277" i="3" s="1"/>
  <c r="AA261" i="3"/>
  <c r="AB261" i="3" s="1" a="1"/>
  <c r="AB261" i="3" s="1"/>
  <c r="AA245" i="3"/>
  <c r="AB245" i="3" s="1" a="1"/>
  <c r="AB245" i="3" s="1"/>
  <c r="AA229" i="3"/>
  <c r="AB229" i="3" s="1" a="1"/>
  <c r="AB229" i="3" s="1"/>
  <c r="AA197" i="3"/>
  <c r="AB197" i="3" s="1" a="1"/>
  <c r="AB197" i="3" s="1"/>
  <c r="AA181" i="3"/>
  <c r="AB181" i="3" s="1" a="1"/>
  <c r="AB181" i="3" s="1"/>
  <c r="AA165" i="3"/>
  <c r="AB165" i="3" s="1" a="1"/>
  <c r="AB165" i="3" s="1"/>
  <c r="AA133" i="3"/>
  <c r="AB133" i="3" s="1" a="1"/>
  <c r="AB133" i="3" s="1"/>
  <c r="AA117" i="3"/>
  <c r="AB117" i="3" s="1" a="1"/>
  <c r="AB117" i="3" s="1"/>
  <c r="AA101" i="3"/>
  <c r="AB101" i="3" s="1" a="1"/>
  <c r="AB101" i="3" s="1"/>
  <c r="AA69" i="3"/>
  <c r="AB69" i="3" s="1" a="1"/>
  <c r="AB69" i="3" s="1"/>
  <c r="AA53" i="3"/>
  <c r="AB53" i="3" s="1" a="1"/>
  <c r="AB53" i="3" s="1"/>
  <c r="AA37" i="3"/>
  <c r="AB37" i="3" s="1" a="1"/>
  <c r="AB37" i="3" s="1"/>
  <c r="AA21" i="3"/>
  <c r="AB21" i="3" s="1" a="1"/>
  <c r="AB21" i="3" s="1"/>
  <c r="AA63" i="3"/>
  <c r="AB63" i="3" s="1" a="1"/>
  <c r="AB63" i="3" s="1"/>
  <c r="AA127" i="3"/>
  <c r="AB127" i="3" s="1" a="1"/>
  <c r="AB127" i="3" s="1"/>
  <c r="AA191" i="3"/>
  <c r="AB191" i="3" s="1" a="1"/>
  <c r="AB191" i="3" s="1"/>
  <c r="AA255" i="3"/>
  <c r="AB255" i="3" s="1" a="1"/>
  <c r="AB255" i="3" s="1"/>
  <c r="AA319" i="3"/>
  <c r="AB319" i="3" s="1" a="1"/>
  <c r="AB319" i="3" s="1"/>
  <c r="AA383" i="3"/>
  <c r="AB383" i="3" s="1" a="1"/>
  <c r="AB383" i="3" s="1"/>
  <c r="AA447" i="3"/>
  <c r="AB447" i="3" s="1" a="1"/>
  <c r="AB447" i="3" s="1"/>
  <c r="AA511" i="3"/>
  <c r="AB511" i="3" s="1" a="1"/>
  <c r="AB511" i="3" s="1"/>
  <c r="AA575" i="3"/>
  <c r="AB575" i="3" s="1" a="1"/>
  <c r="AB575" i="3" s="1"/>
  <c r="AA655" i="3"/>
  <c r="AB655" i="3" s="1" a="1"/>
  <c r="AB655" i="3" s="1"/>
  <c r="AA735" i="3"/>
  <c r="AB735" i="3" s="1" a="1"/>
  <c r="AB735" i="3" s="1"/>
  <c r="AA751" i="3"/>
  <c r="AB751" i="3" s="1" a="1"/>
  <c r="AB751" i="3" s="1"/>
  <c r="AA6" i="3"/>
  <c r="AB6" i="3" s="1" a="1"/>
  <c r="AB6" i="3" s="1"/>
  <c r="AA756" i="3"/>
  <c r="AB756" i="3" s="1" a="1"/>
  <c r="AB756" i="3" s="1"/>
  <c r="AA740" i="3"/>
  <c r="AB740" i="3" s="1" a="1"/>
  <c r="AB740" i="3" s="1"/>
  <c r="AA724" i="3"/>
  <c r="AB724" i="3" s="1" a="1"/>
  <c r="AB724" i="3" s="1"/>
  <c r="AA708" i="3"/>
  <c r="AB708" i="3" s="1" a="1"/>
  <c r="AB708" i="3" s="1"/>
  <c r="AA692" i="3"/>
  <c r="AB692" i="3" s="1" a="1"/>
  <c r="AB692" i="3" s="1"/>
  <c r="AA676" i="3"/>
  <c r="AB676" i="3" s="1" a="1"/>
  <c r="AB676" i="3" s="1"/>
  <c r="AA660" i="3"/>
  <c r="AB660" i="3" s="1" a="1"/>
  <c r="AB660" i="3" s="1"/>
  <c r="AA644" i="3"/>
  <c r="AB644" i="3" s="1" a="1"/>
  <c r="AB644" i="3" s="1"/>
  <c r="AA628" i="3"/>
  <c r="AB628" i="3" s="1" a="1"/>
  <c r="AB628" i="3" s="1"/>
  <c r="AA612" i="3"/>
  <c r="AB612" i="3" s="1" a="1"/>
  <c r="AB612" i="3" s="1"/>
  <c r="AA596" i="3"/>
  <c r="AB596" i="3" s="1" a="1"/>
  <c r="AB596" i="3" s="1"/>
  <c r="AA580" i="3"/>
  <c r="AB580" i="3" s="1" a="1"/>
  <c r="AB580" i="3" s="1"/>
  <c r="AA564" i="3"/>
  <c r="AB564" i="3" s="1" a="1"/>
  <c r="AB564" i="3" s="1"/>
  <c r="AA548" i="3"/>
  <c r="AB548" i="3" s="1" a="1"/>
  <c r="AB548" i="3" s="1"/>
  <c r="AA532" i="3"/>
  <c r="AB532" i="3" s="1" a="1"/>
  <c r="AB532" i="3" s="1"/>
  <c r="AA516" i="3"/>
  <c r="AB516" i="3" s="1" a="1"/>
  <c r="AB516" i="3" s="1"/>
  <c r="AA500" i="3"/>
  <c r="AB500" i="3" s="1" a="1"/>
  <c r="AB500" i="3" s="1"/>
  <c r="AA484" i="3"/>
  <c r="AB484" i="3" s="1" a="1"/>
  <c r="AB484" i="3" s="1"/>
  <c r="AA468" i="3"/>
  <c r="AB468" i="3" s="1" a="1"/>
  <c r="AB468" i="3" s="1"/>
  <c r="AA452" i="3"/>
  <c r="AB452" i="3" s="1" a="1"/>
  <c r="AB452" i="3" s="1"/>
  <c r="AA436" i="3"/>
  <c r="AB436" i="3" s="1" a="1"/>
  <c r="AB436" i="3" s="1"/>
  <c r="AA420" i="3"/>
  <c r="AB420" i="3" s="1" a="1"/>
  <c r="AB420" i="3" s="1"/>
  <c r="AA404" i="3"/>
  <c r="AB404" i="3" s="1" a="1"/>
  <c r="AB404" i="3" s="1"/>
  <c r="AA388" i="3"/>
  <c r="AB388" i="3" s="1" a="1"/>
  <c r="AB388" i="3" s="1"/>
  <c r="AA372" i="3"/>
  <c r="AB372" i="3" s="1" a="1"/>
  <c r="AB372" i="3" s="1"/>
  <c r="AA356" i="3"/>
  <c r="AB356" i="3" s="1" a="1"/>
  <c r="AB356" i="3" s="1"/>
  <c r="AA340" i="3"/>
  <c r="AB340" i="3" s="1" a="1"/>
  <c r="AB340" i="3" s="1"/>
  <c r="AA324" i="3"/>
  <c r="AB324" i="3" s="1" a="1"/>
  <c r="AB324" i="3" s="1"/>
  <c r="AA308" i="3"/>
  <c r="AB308" i="3" s="1" a="1"/>
  <c r="AB308" i="3" s="1"/>
  <c r="AA292" i="3"/>
  <c r="AB292" i="3" s="1" a="1"/>
  <c r="AB292" i="3" s="1"/>
  <c r="AA276" i="3"/>
  <c r="AB276" i="3" s="1" a="1"/>
  <c r="AB276" i="3" s="1"/>
  <c r="AA260" i="3"/>
  <c r="AB260" i="3" s="1" a="1"/>
  <c r="AB260" i="3" s="1"/>
  <c r="AA244" i="3"/>
  <c r="AB244" i="3" s="1" a="1"/>
  <c r="AB244" i="3" s="1"/>
  <c r="AA228" i="3"/>
  <c r="AB228" i="3" s="1" a="1"/>
  <c r="AB228" i="3" s="1"/>
  <c r="AA212" i="3"/>
  <c r="AB212" i="3" s="1" a="1"/>
  <c r="AB212" i="3" s="1"/>
  <c r="AA196" i="3"/>
  <c r="AB196" i="3" s="1" a="1"/>
  <c r="AB196" i="3" s="1"/>
  <c r="AA180" i="3"/>
  <c r="AB180" i="3" s="1" a="1"/>
  <c r="AB180" i="3" s="1"/>
  <c r="AA164" i="3"/>
  <c r="AB164" i="3" s="1" a="1"/>
  <c r="AB164" i="3" s="1"/>
  <c r="AA148" i="3"/>
  <c r="AB148" i="3" s="1" a="1"/>
  <c r="AB148" i="3" s="1"/>
  <c r="AA132" i="3"/>
  <c r="AB132" i="3" s="1" a="1"/>
  <c r="AB132" i="3" s="1"/>
  <c r="AA116" i="3"/>
  <c r="AB116" i="3" s="1" a="1"/>
  <c r="AB116" i="3" s="1"/>
  <c r="AA100" i="3"/>
  <c r="AB100" i="3" s="1" a="1"/>
  <c r="AB100" i="3" s="1"/>
  <c r="AA84" i="3"/>
  <c r="AB84" i="3" s="1" a="1"/>
  <c r="AB84" i="3" s="1"/>
  <c r="AA68" i="3"/>
  <c r="AB68" i="3" s="1" a="1"/>
  <c r="AB68" i="3" s="1"/>
  <c r="AA52" i="3"/>
  <c r="AB52" i="3" s="1" a="1"/>
  <c r="AB52" i="3" s="1"/>
  <c r="AA36" i="3"/>
  <c r="AB36" i="3" s="1" a="1"/>
  <c r="AB36" i="3" s="1"/>
  <c r="AA20" i="3"/>
  <c r="AB20" i="3" s="1" a="1"/>
  <c r="AB20" i="3" s="1"/>
  <c r="AA755" i="3"/>
  <c r="AB755" i="3" s="1" a="1"/>
  <c r="AB755" i="3" s="1"/>
  <c r="AA739" i="3"/>
  <c r="AB739" i="3" s="1" a="1"/>
  <c r="AB739" i="3" s="1"/>
  <c r="AA723" i="3"/>
  <c r="AB723" i="3" s="1" a="1"/>
  <c r="AB723" i="3" s="1"/>
  <c r="AA707" i="3"/>
  <c r="AB707" i="3" s="1" a="1"/>
  <c r="AB707" i="3" s="1"/>
  <c r="AA691" i="3"/>
  <c r="AB691" i="3" s="1" a="1"/>
  <c r="AB691" i="3" s="1"/>
  <c r="AA675" i="3"/>
  <c r="AB675" i="3" s="1" a="1"/>
  <c r="AB675" i="3" s="1"/>
  <c r="AA659" i="3"/>
  <c r="AB659" i="3" s="1" a="1"/>
  <c r="AB659" i="3" s="1"/>
  <c r="AA643" i="3"/>
  <c r="AB643" i="3" s="1" a="1"/>
  <c r="AB643" i="3" s="1"/>
  <c r="AA627" i="3"/>
  <c r="AB627" i="3" s="1" a="1"/>
  <c r="AB627" i="3" s="1"/>
  <c r="AA611" i="3"/>
  <c r="AB611" i="3" s="1" a="1"/>
  <c r="AB611" i="3" s="1"/>
  <c r="AA595" i="3"/>
  <c r="AB595" i="3" s="1" a="1"/>
  <c r="AB595" i="3" s="1"/>
  <c r="AA579" i="3"/>
  <c r="AB579" i="3" s="1" a="1"/>
  <c r="AB579" i="3" s="1"/>
  <c r="AA563" i="3"/>
  <c r="AB563" i="3" s="1" a="1"/>
  <c r="AB563" i="3" s="1"/>
  <c r="AA547" i="3"/>
  <c r="AB547" i="3" s="1" a="1"/>
  <c r="AB547" i="3" s="1"/>
  <c r="AA531" i="3"/>
  <c r="AB531" i="3" s="1" a="1"/>
  <c r="AB531" i="3" s="1"/>
  <c r="AA515" i="3"/>
  <c r="AB515" i="3" s="1" a="1"/>
  <c r="AB515" i="3" s="1"/>
  <c r="AA499" i="3"/>
  <c r="AB499" i="3" s="1" a="1"/>
  <c r="AB499" i="3" s="1"/>
  <c r="AA483" i="3"/>
  <c r="AB483" i="3" s="1" a="1"/>
  <c r="AB483" i="3" s="1"/>
  <c r="AA467" i="3"/>
  <c r="AB467" i="3" s="1" a="1"/>
  <c r="AB467" i="3" s="1"/>
  <c r="AA451" i="3"/>
  <c r="AB451" i="3" s="1" a="1"/>
  <c r="AB451" i="3" s="1"/>
  <c r="AA435" i="3"/>
  <c r="AB435" i="3" s="1" a="1"/>
  <c r="AB435" i="3" s="1"/>
  <c r="AA419" i="3"/>
  <c r="AB419" i="3" s="1" a="1"/>
  <c r="AB419" i="3" s="1"/>
  <c r="AA403" i="3"/>
  <c r="AB403" i="3" s="1" a="1"/>
  <c r="AB403" i="3" s="1"/>
  <c r="AA387" i="3"/>
  <c r="AB387" i="3" s="1" a="1"/>
  <c r="AB387" i="3" s="1"/>
  <c r="AA371" i="3"/>
  <c r="AB371" i="3" s="1" a="1"/>
  <c r="AB371" i="3" s="1"/>
  <c r="AA355" i="3"/>
  <c r="AB355" i="3" s="1" a="1"/>
  <c r="AB355" i="3" s="1"/>
  <c r="AA339" i="3"/>
  <c r="AB339" i="3" s="1" a="1"/>
  <c r="AB339" i="3" s="1"/>
  <c r="AA323" i="3"/>
  <c r="AB323" i="3" s="1" a="1"/>
  <c r="AB323" i="3" s="1"/>
  <c r="AA307" i="3"/>
  <c r="AB307" i="3" s="1" a="1"/>
  <c r="AB307" i="3" s="1"/>
  <c r="AA291" i="3"/>
  <c r="AB291" i="3" s="1" a="1"/>
  <c r="AB291" i="3" s="1"/>
  <c r="AA275" i="3"/>
  <c r="AB275" i="3" s="1" a="1"/>
  <c r="AB275" i="3" s="1"/>
  <c r="AA259" i="3"/>
  <c r="AB259" i="3" s="1" a="1"/>
  <c r="AB259" i="3" s="1"/>
  <c r="AA243" i="3"/>
  <c r="AB243" i="3" s="1" a="1"/>
  <c r="AB243" i="3" s="1"/>
  <c r="AA227" i="3"/>
  <c r="AB227" i="3" s="1" a="1"/>
  <c r="AB227" i="3" s="1"/>
  <c r="AA211" i="3"/>
  <c r="AB211" i="3" s="1" a="1"/>
  <c r="AB211" i="3" s="1"/>
  <c r="AA195" i="3"/>
  <c r="AB195" i="3" s="1" a="1"/>
  <c r="AB195" i="3" s="1"/>
  <c r="AA179" i="3"/>
  <c r="AB179" i="3" s="1" a="1"/>
  <c r="AB179" i="3" s="1"/>
  <c r="AA163" i="3"/>
  <c r="AB163" i="3" s="1" a="1"/>
  <c r="AB163" i="3" s="1"/>
  <c r="AA147" i="3"/>
  <c r="AB147" i="3" s="1" a="1"/>
  <c r="AB147" i="3" s="1"/>
  <c r="AA131" i="3"/>
  <c r="AB131" i="3" s="1" a="1"/>
  <c r="AB131" i="3" s="1"/>
  <c r="AA115" i="3"/>
  <c r="AB115" i="3" s="1" a="1"/>
  <c r="AB115" i="3" s="1"/>
  <c r="AA99" i="3"/>
  <c r="AB99" i="3" s="1" a="1"/>
  <c r="AB99" i="3" s="1"/>
  <c r="AA83" i="3"/>
  <c r="AB83" i="3" s="1" a="1"/>
  <c r="AB83" i="3" s="1"/>
  <c r="AA67" i="3"/>
  <c r="AB67" i="3" s="1" a="1"/>
  <c r="AB67" i="3" s="1"/>
  <c r="AA51" i="3"/>
  <c r="AB51" i="3" s="1" a="1"/>
  <c r="AB51" i="3" s="1"/>
  <c r="AA35" i="3"/>
  <c r="AB35" i="3" s="1" a="1"/>
  <c r="AB35" i="3" s="1"/>
  <c r="AA19" i="3"/>
  <c r="AB19" i="3" s="1" a="1"/>
  <c r="AB19" i="3" s="1"/>
  <c r="AA4" i="3"/>
  <c r="AB4" i="3" s="1" a="1"/>
  <c r="AB4" i="3" s="1"/>
  <c r="AA754" i="3"/>
  <c r="AB754" i="3" s="1" a="1"/>
  <c r="AB754" i="3" s="1"/>
  <c r="AA738" i="3"/>
  <c r="AB738" i="3" s="1" a="1"/>
  <c r="AB738" i="3" s="1"/>
  <c r="AA722" i="3"/>
  <c r="AB722" i="3" s="1" a="1"/>
  <c r="AB722" i="3" s="1"/>
  <c r="AA706" i="3"/>
  <c r="AB706" i="3" s="1" a="1"/>
  <c r="AB706" i="3" s="1"/>
  <c r="AA690" i="3"/>
  <c r="AB690" i="3" s="1" a="1"/>
  <c r="AB690" i="3" s="1"/>
  <c r="AA674" i="3"/>
  <c r="AB674" i="3" s="1" a="1"/>
  <c r="AB674" i="3" s="1"/>
  <c r="AA658" i="3"/>
  <c r="AB658" i="3" s="1" a="1"/>
  <c r="AB658" i="3" s="1"/>
  <c r="AA642" i="3"/>
  <c r="AB642" i="3" s="1" a="1"/>
  <c r="AB642" i="3" s="1"/>
  <c r="AA626" i="3"/>
  <c r="AB626" i="3" s="1" a="1"/>
  <c r="AB626" i="3" s="1"/>
  <c r="AA610" i="3"/>
  <c r="AB610" i="3" s="1" a="1"/>
  <c r="AB610" i="3" s="1"/>
  <c r="AA594" i="3"/>
  <c r="AB594" i="3" s="1" a="1"/>
  <c r="AB594" i="3" s="1"/>
  <c r="AA578" i="3"/>
  <c r="AB578" i="3" s="1" a="1"/>
  <c r="AB578" i="3" s="1"/>
  <c r="AA562" i="3"/>
  <c r="AB562" i="3" s="1" a="1"/>
  <c r="AB562" i="3" s="1"/>
  <c r="AA546" i="3"/>
  <c r="AB546" i="3" s="1" a="1"/>
  <c r="AB546" i="3" s="1"/>
  <c r="AA530" i="3"/>
  <c r="AB530" i="3" s="1" a="1"/>
  <c r="AB530" i="3" s="1"/>
  <c r="AA514" i="3"/>
  <c r="AB514" i="3" s="1" a="1"/>
  <c r="AB514" i="3" s="1"/>
  <c r="AA498" i="3"/>
  <c r="AB498" i="3" s="1" a="1"/>
  <c r="AB498" i="3" s="1"/>
  <c r="AA482" i="3"/>
  <c r="AB482" i="3" s="1" a="1"/>
  <c r="AB482" i="3" s="1"/>
  <c r="AA466" i="3"/>
  <c r="AB466" i="3" s="1" a="1"/>
  <c r="AB466" i="3" s="1"/>
  <c r="AA450" i="3"/>
  <c r="AB450" i="3" s="1" a="1"/>
  <c r="AB450" i="3" s="1"/>
  <c r="AA434" i="3"/>
  <c r="AB434" i="3" s="1" a="1"/>
  <c r="AB434" i="3" s="1"/>
  <c r="AA418" i="3"/>
  <c r="AB418" i="3" s="1" a="1"/>
  <c r="AB418" i="3" s="1"/>
  <c r="AA402" i="3"/>
  <c r="AB402" i="3" s="1" a="1"/>
  <c r="AB402" i="3" s="1"/>
  <c r="AA386" i="3"/>
  <c r="AB386" i="3" s="1" a="1"/>
  <c r="AB386" i="3" s="1"/>
  <c r="AA370" i="3"/>
  <c r="AB370" i="3" s="1" a="1"/>
  <c r="AB370" i="3" s="1"/>
  <c r="AA354" i="3"/>
  <c r="AB354" i="3" s="1" a="1"/>
  <c r="AB354" i="3" s="1"/>
  <c r="AA338" i="3"/>
  <c r="AB338" i="3" s="1" a="1"/>
  <c r="AB338" i="3" s="1"/>
  <c r="AA322" i="3"/>
  <c r="AB322" i="3" s="1" a="1"/>
  <c r="AB322" i="3" s="1"/>
  <c r="AA306" i="3"/>
  <c r="AB306" i="3" s="1" a="1"/>
  <c r="AB306" i="3" s="1"/>
  <c r="AA290" i="3"/>
  <c r="AB290" i="3" s="1" a="1"/>
  <c r="AB290" i="3" s="1"/>
  <c r="AA274" i="3"/>
  <c r="AB274" i="3" s="1" a="1"/>
  <c r="AB274" i="3" s="1"/>
  <c r="AA258" i="3"/>
  <c r="AB258" i="3" s="1" a="1"/>
  <c r="AB258" i="3" s="1"/>
  <c r="AA242" i="3"/>
  <c r="AB242" i="3" s="1" a="1"/>
  <c r="AB242" i="3" s="1"/>
  <c r="AA226" i="3"/>
  <c r="AB226" i="3" s="1" a="1"/>
  <c r="AB226" i="3" s="1"/>
  <c r="AA210" i="3"/>
  <c r="AB210" i="3" s="1" a="1"/>
  <c r="AB210" i="3" s="1"/>
  <c r="AA194" i="3"/>
  <c r="AB194" i="3" s="1" a="1"/>
  <c r="AB194" i="3" s="1"/>
  <c r="AA178" i="3"/>
  <c r="AB178" i="3" s="1" a="1"/>
  <c r="AB178" i="3" s="1"/>
  <c r="AA162" i="3"/>
  <c r="AB162" i="3" s="1" a="1"/>
  <c r="AB162" i="3" s="1"/>
  <c r="AA146" i="3"/>
  <c r="AB146" i="3" s="1" a="1"/>
  <c r="AB146" i="3" s="1"/>
  <c r="AA130" i="3"/>
  <c r="AB130" i="3" s="1" a="1"/>
  <c r="AB130" i="3" s="1"/>
  <c r="AA114" i="3"/>
  <c r="AB114" i="3" s="1" a="1"/>
  <c r="AB114" i="3" s="1"/>
  <c r="AA98" i="3"/>
  <c r="AB98" i="3" s="1" a="1"/>
  <c r="AB98" i="3" s="1"/>
  <c r="AA82" i="3"/>
  <c r="AB82" i="3" s="1" a="1"/>
  <c r="AB82" i="3" s="1"/>
  <c r="AA66" i="3"/>
  <c r="AB66" i="3" s="1" a="1"/>
  <c r="AB66" i="3" s="1"/>
  <c r="AA50" i="3"/>
  <c r="AB50" i="3" s="1" a="1"/>
  <c r="AB50" i="3" s="1"/>
  <c r="AA34" i="3"/>
  <c r="AB34" i="3" s="1" a="1"/>
  <c r="AB34" i="3" s="1"/>
  <c r="AA18" i="3"/>
  <c r="AB18" i="3" s="1" a="1"/>
  <c r="AB18" i="3" s="1"/>
  <c r="AA622" i="3"/>
  <c r="AB622" i="3" s="1" a="1"/>
  <c r="AB622" i="3" s="1"/>
  <c r="AA606" i="3"/>
  <c r="AB606" i="3" s="1" a="1"/>
  <c r="AB606" i="3" s="1"/>
  <c r="AA590" i="3"/>
  <c r="AB590" i="3" s="1" a="1"/>
  <c r="AB590" i="3" s="1"/>
  <c r="AA558" i="3"/>
  <c r="AB558" i="3" s="1" a="1"/>
  <c r="AB558" i="3" s="1"/>
  <c r="AA542" i="3"/>
  <c r="AB542" i="3" s="1" a="1"/>
  <c r="AB542" i="3" s="1"/>
  <c r="AA526" i="3"/>
  <c r="AB526" i="3" s="1" a="1"/>
  <c r="AB526" i="3" s="1"/>
  <c r="AA494" i="3"/>
  <c r="AB494" i="3" s="1" a="1"/>
  <c r="AB494" i="3" s="1"/>
  <c r="AA478" i="3"/>
  <c r="AB478" i="3" s="1" a="1"/>
  <c r="AB478" i="3" s="1"/>
  <c r="AA462" i="3"/>
  <c r="AB462" i="3" s="1" a="1"/>
  <c r="AB462" i="3" s="1"/>
  <c r="AA430" i="3"/>
  <c r="AB430" i="3" s="1" a="1"/>
  <c r="AB430" i="3" s="1"/>
  <c r="AA414" i="3"/>
  <c r="AB414" i="3" s="1" a="1"/>
  <c r="AB414" i="3" s="1"/>
  <c r="AA398" i="3"/>
  <c r="AB398" i="3" s="1" a="1"/>
  <c r="AB398" i="3" s="1"/>
  <c r="AA366" i="3"/>
  <c r="AB366" i="3" s="1" a="1"/>
  <c r="AB366" i="3" s="1"/>
  <c r="AA350" i="3"/>
  <c r="AB350" i="3" s="1" a="1"/>
  <c r="AB350" i="3" s="1"/>
  <c r="AA334" i="3"/>
  <c r="AB334" i="3" s="1" a="1"/>
  <c r="AB334" i="3" s="1"/>
  <c r="AA302" i="3"/>
  <c r="AB302" i="3" s="1" a="1"/>
  <c r="AB302" i="3" s="1"/>
  <c r="AA286" i="3"/>
  <c r="AB286" i="3" s="1" a="1"/>
  <c r="AB286" i="3" s="1"/>
  <c r="AA270" i="3"/>
  <c r="AB270" i="3" s="1" a="1"/>
  <c r="AB270" i="3" s="1"/>
  <c r="AA238" i="3"/>
  <c r="AB238" i="3" s="1" a="1"/>
  <c r="AB238" i="3" s="1"/>
  <c r="AA222" i="3"/>
  <c r="AB222" i="3" s="1" a="1"/>
  <c r="AB222" i="3" s="1"/>
  <c r="AA206" i="3"/>
  <c r="AB206" i="3" s="1" a="1"/>
  <c r="AB206" i="3" s="1"/>
  <c r="AA174" i="3"/>
  <c r="AB174" i="3" s="1" a="1"/>
  <c r="AB174" i="3" s="1"/>
  <c r="AA158" i="3"/>
  <c r="AB158" i="3" s="1" a="1"/>
  <c r="AB158" i="3" s="1"/>
  <c r="AA142" i="3"/>
  <c r="AB142" i="3" s="1" a="1"/>
  <c r="AB142" i="3" s="1"/>
  <c r="AA110" i="3"/>
  <c r="AB110" i="3" s="1" a="1"/>
  <c r="AB110" i="3" s="1"/>
  <c r="AA94" i="3"/>
  <c r="AB94" i="3" s="1" a="1"/>
  <c r="AB94" i="3" s="1"/>
  <c r="AA78" i="3"/>
  <c r="AB78" i="3" s="1" a="1"/>
  <c r="AB78" i="3" s="1"/>
  <c r="AA46" i="3"/>
  <c r="AB46" i="3" s="1" a="1"/>
  <c r="AB46" i="3" s="1"/>
  <c r="AA30" i="3"/>
  <c r="AB30" i="3" s="1" a="1"/>
  <c r="AB30" i="3" s="1"/>
  <c r="AA737" i="3"/>
  <c r="AB737" i="3" s="1" a="1"/>
  <c r="AB737" i="3" s="1"/>
  <c r="AA609" i="3"/>
  <c r="AB609" i="3" s="1" a="1"/>
  <c r="AB609" i="3" s="1"/>
  <c r="AA545" i="3"/>
  <c r="AB545" i="3" s="1" a="1"/>
  <c r="AB545" i="3" s="1"/>
  <c r="AA481" i="3"/>
  <c r="AB481" i="3" s="1" a="1"/>
  <c r="AB481" i="3" s="1"/>
  <c r="AA401" i="3"/>
  <c r="AB401" i="3" s="1" a="1"/>
  <c r="AB401" i="3" s="1"/>
  <c r="AA353" i="3"/>
  <c r="AB353" i="3" s="1" a="1"/>
  <c r="AB353" i="3" s="1"/>
  <c r="AA305" i="3"/>
  <c r="AB305" i="3" s="1" a="1"/>
  <c r="AB305" i="3" s="1"/>
  <c r="AA225" i="3"/>
  <c r="AB225" i="3" s="1" a="1"/>
  <c r="AB225" i="3" s="1"/>
  <c r="AA161" i="3"/>
  <c r="AB161" i="3" s="1" a="1"/>
  <c r="AB161" i="3" s="1"/>
  <c r="AA97" i="3"/>
  <c r="AB97" i="3" s="1" a="1"/>
  <c r="AB97" i="3" s="1"/>
  <c r="AA49" i="3"/>
  <c r="AB49" i="3" s="1" a="1"/>
  <c r="AB49" i="3" s="1"/>
  <c r="AA17" i="3"/>
  <c r="AB17" i="3" s="1" a="1"/>
  <c r="AB17" i="3" s="1"/>
  <c r="AA767" i="3"/>
  <c r="AB767" i="3" s="1" a="1"/>
  <c r="AB767" i="3" s="1"/>
  <c r="AA703" i="3"/>
  <c r="AB703" i="3" s="1" a="1"/>
  <c r="AB703" i="3" s="1"/>
  <c r="AA671" i="3"/>
  <c r="AB671" i="3" s="1" a="1"/>
  <c r="AB671" i="3" s="1"/>
  <c r="AA623" i="3"/>
  <c r="AB623" i="3" s="1" a="1"/>
  <c r="AB623" i="3" s="1"/>
  <c r="AA591" i="3"/>
  <c r="AB591" i="3" s="1" a="1"/>
  <c r="AB591" i="3" s="1"/>
  <c r="AA543" i="3"/>
  <c r="AB543" i="3" s="1" a="1"/>
  <c r="AB543" i="3" s="1"/>
  <c r="AA495" i="3"/>
  <c r="AB495" i="3" s="1" a="1"/>
  <c r="AB495" i="3" s="1"/>
  <c r="AA463" i="3"/>
  <c r="AB463" i="3" s="1" a="1"/>
  <c r="AB463" i="3" s="1"/>
  <c r="AA415" i="3"/>
  <c r="AB415" i="3" s="1" a="1"/>
  <c r="AB415" i="3" s="1"/>
  <c r="AA351" i="3"/>
  <c r="AB351" i="3" s="1" a="1"/>
  <c r="AB351" i="3" s="1"/>
  <c r="AA303" i="3"/>
  <c r="AB303" i="3" s="1" a="1"/>
  <c r="AB303" i="3" s="1"/>
  <c r="AA271" i="3"/>
  <c r="AB271" i="3" s="1" a="1"/>
  <c r="AB271" i="3" s="1"/>
  <c r="AA223" i="3"/>
  <c r="AB223" i="3" s="1" a="1"/>
  <c r="AB223" i="3" s="1"/>
  <c r="AA175" i="3"/>
  <c r="AB175" i="3" s="1" a="1"/>
  <c r="AB175" i="3" s="1"/>
  <c r="AA143" i="3"/>
  <c r="AB143" i="3" s="1" a="1"/>
  <c r="AB143" i="3" s="1"/>
  <c r="AA95" i="3"/>
  <c r="AB95" i="3" s="1" a="1"/>
  <c r="AB95" i="3" s="1"/>
  <c r="AA31" i="3"/>
  <c r="AB31" i="3" s="1" a="1"/>
  <c r="AB31" i="3" s="1"/>
  <c r="AA721" i="3"/>
  <c r="AB721" i="3" s="1" a="1"/>
  <c r="AB721" i="3" s="1"/>
  <c r="AA641" i="3"/>
  <c r="AB641" i="3" s="1" a="1"/>
  <c r="AB641" i="3" s="1"/>
  <c r="AA593" i="3"/>
  <c r="AB593" i="3" s="1" a="1"/>
  <c r="AB593" i="3" s="1"/>
  <c r="AA529" i="3"/>
  <c r="AB529" i="3" s="1" a="1"/>
  <c r="AB529" i="3" s="1"/>
  <c r="AA465" i="3"/>
  <c r="AB465" i="3" s="1" a="1"/>
  <c r="AB465" i="3" s="1"/>
  <c r="AA337" i="3"/>
  <c r="AB337" i="3" s="1" a="1"/>
  <c r="AB337" i="3" s="1"/>
  <c r="AA289" i="3"/>
  <c r="AB289" i="3" s="1" a="1"/>
  <c r="AB289" i="3" s="1"/>
  <c r="AA177" i="3"/>
  <c r="AB177" i="3" s="1" a="1"/>
  <c r="AB177" i="3" s="1"/>
  <c r="AA719" i="3"/>
  <c r="AB719" i="3" s="1" a="1"/>
  <c r="AB719" i="3" s="1"/>
  <c r="AA687" i="3"/>
  <c r="AB687" i="3" s="1" a="1"/>
  <c r="AB687" i="3" s="1"/>
  <c r="AA639" i="3"/>
  <c r="AB639" i="3" s="1" a="1"/>
  <c r="AB639" i="3" s="1"/>
  <c r="AA607" i="3"/>
  <c r="AB607" i="3" s="1" a="1"/>
  <c r="AB607" i="3" s="1"/>
  <c r="AA559" i="3"/>
  <c r="AB559" i="3" s="1" a="1"/>
  <c r="AB559" i="3" s="1"/>
  <c r="AA527" i="3"/>
  <c r="AB527" i="3" s="1" a="1"/>
  <c r="AB527" i="3" s="1"/>
  <c r="AA479" i="3"/>
  <c r="AB479" i="3" s="1" a="1"/>
  <c r="AB479" i="3" s="1"/>
  <c r="AA431" i="3"/>
  <c r="AB431" i="3" s="1" a="1"/>
  <c r="AB431" i="3" s="1"/>
  <c r="AA399" i="3"/>
  <c r="AB399" i="3" s="1" a="1"/>
  <c r="AB399" i="3" s="1"/>
  <c r="AA367" i="3"/>
  <c r="AB367" i="3" s="1" a="1"/>
  <c r="AB367" i="3" s="1"/>
  <c r="AA335" i="3"/>
  <c r="AB335" i="3" s="1" a="1"/>
  <c r="AB335" i="3" s="1"/>
  <c r="AA287" i="3"/>
  <c r="AB287" i="3" s="1" a="1"/>
  <c r="AB287" i="3" s="1"/>
  <c r="AA239" i="3"/>
  <c r="AB239" i="3" s="1" a="1"/>
  <c r="AB239" i="3" s="1"/>
  <c r="AA207" i="3"/>
  <c r="AB207" i="3" s="1" a="1"/>
  <c r="AB207" i="3" s="1"/>
  <c r="AA159" i="3"/>
  <c r="AB159" i="3" s="1" a="1"/>
  <c r="AB159" i="3" s="1"/>
  <c r="AA111" i="3"/>
  <c r="AB111" i="3" s="1" a="1"/>
  <c r="AB111" i="3" s="1"/>
  <c r="AA79" i="3"/>
  <c r="AB79" i="3" s="1" a="1"/>
  <c r="AB79" i="3" s="1"/>
  <c r="AA47" i="3"/>
  <c r="AB47" i="3" s="1" a="1"/>
  <c r="AB47" i="3" s="1"/>
  <c r="AA625" i="3"/>
  <c r="AB625" i="3" s="1" a="1"/>
  <c r="AB625" i="3" s="1"/>
  <c r="AA497" i="3"/>
  <c r="AB497" i="3" s="1" a="1"/>
  <c r="AB497" i="3" s="1"/>
  <c r="AA369" i="3"/>
  <c r="AB369" i="3" s="1" a="1"/>
  <c r="AB369" i="3" s="1"/>
  <c r="AA241" i="3"/>
  <c r="AB241" i="3" s="1" a="1"/>
  <c r="AB241" i="3" s="1"/>
  <c r="AA113" i="3"/>
  <c r="AB113" i="3" s="1" a="1"/>
  <c r="AB113" i="3" s="1"/>
  <c r="AA33" i="3"/>
  <c r="AB33" i="3" s="1" a="1"/>
  <c r="AB33" i="3" s="1"/>
  <c r="AA705" i="3"/>
  <c r="AB705" i="3" s="1" a="1"/>
  <c r="AB705" i="3" s="1"/>
  <c r="AA417" i="3"/>
  <c r="AB417" i="3" s="1" a="1"/>
  <c r="AB417" i="3" s="1"/>
  <c r="AA273" i="3"/>
  <c r="AB273" i="3" s="1" a="1"/>
  <c r="AB273" i="3" s="1"/>
  <c r="AA145" i="3"/>
  <c r="AB145" i="3" s="1" a="1"/>
  <c r="AB145" i="3" s="1"/>
  <c r="AA209" i="3"/>
  <c r="AB209" i="3" s="1" a="1"/>
  <c r="AB209" i="3" s="1"/>
  <c r="AA689" i="3"/>
  <c r="AB689" i="3" s="1" a="1"/>
  <c r="AB689" i="3" s="1"/>
  <c r="AA561" i="3"/>
  <c r="AB561" i="3" s="1" a="1"/>
  <c r="AB561" i="3" s="1"/>
  <c r="AA433" i="3"/>
  <c r="AB433" i="3" s="1" a="1"/>
  <c r="AB433" i="3" s="1"/>
  <c r="AA81" i="3"/>
  <c r="AB81" i="3" s="1" a="1"/>
  <c r="AB81" i="3" s="1"/>
  <c r="AA2" i="3"/>
  <c r="AB2" i="3" s="1" a="1"/>
  <c r="AB2" i="3" s="1"/>
  <c r="AA583" i="3"/>
  <c r="AB583" i="3" s="1" a="1"/>
  <c r="AB583" i="3" s="1"/>
  <c r="AA567" i="3"/>
  <c r="AB567" i="3" s="1" a="1"/>
  <c r="AB567" i="3" s="1"/>
  <c r="AA551" i="3"/>
  <c r="AB551" i="3" s="1" a="1"/>
  <c r="AB551" i="3" s="1"/>
  <c r="AA535" i="3"/>
  <c r="AB535" i="3" s="1" a="1"/>
  <c r="AB535" i="3" s="1"/>
  <c r="AA519" i="3"/>
  <c r="AB519" i="3" s="1" a="1"/>
  <c r="AB519" i="3" s="1"/>
  <c r="AA503" i="3"/>
  <c r="AB503" i="3" s="1" a="1"/>
  <c r="AB503" i="3" s="1"/>
  <c r="AA487" i="3"/>
  <c r="AB487" i="3" s="1" a="1"/>
  <c r="AB487" i="3" s="1"/>
  <c r="AA471" i="3"/>
  <c r="AB471" i="3" s="1" a="1"/>
  <c r="AB471" i="3" s="1"/>
  <c r="AA455" i="3"/>
  <c r="AB455" i="3" s="1" a="1"/>
  <c r="AB455" i="3" s="1"/>
  <c r="AA439" i="3"/>
  <c r="AB439" i="3" s="1" a="1"/>
  <c r="AB439" i="3" s="1"/>
  <c r="AA423" i="3"/>
  <c r="AB423" i="3" s="1" a="1"/>
  <c r="AB423" i="3" s="1"/>
  <c r="AA407" i="3"/>
  <c r="AB407" i="3" s="1" a="1"/>
  <c r="AB407" i="3" s="1"/>
  <c r="AA391" i="3"/>
  <c r="AB391" i="3" s="1" a="1"/>
  <c r="AB391" i="3" s="1"/>
  <c r="AA375" i="3"/>
  <c r="AB375" i="3" s="1" a="1"/>
  <c r="AB375" i="3" s="1"/>
  <c r="AA359" i="3"/>
  <c r="AB359" i="3" s="1" a="1"/>
  <c r="AB359" i="3" s="1"/>
  <c r="AA343" i="3"/>
  <c r="AB343" i="3" s="1" a="1"/>
  <c r="AB343" i="3" s="1"/>
  <c r="AA327" i="3"/>
  <c r="AB327" i="3" s="1" a="1"/>
  <c r="AB327" i="3" s="1"/>
  <c r="AA311" i="3"/>
  <c r="AB311" i="3" s="1" a="1"/>
  <c r="AB311" i="3" s="1"/>
  <c r="AA295" i="3"/>
  <c r="AB295" i="3" s="1" a="1"/>
  <c r="AB295" i="3" s="1"/>
  <c r="AA279" i="3"/>
  <c r="AB279" i="3" s="1" a="1"/>
  <c r="AB279" i="3" s="1"/>
  <c r="AA263" i="3"/>
  <c r="AB263" i="3" s="1" a="1"/>
  <c r="AB263" i="3" s="1"/>
  <c r="AA247" i="3"/>
  <c r="AB247" i="3" s="1" a="1"/>
  <c r="AB247" i="3" s="1"/>
  <c r="AA231" i="3"/>
  <c r="AB231" i="3" s="1" a="1"/>
  <c r="AB231" i="3" s="1"/>
  <c r="AA215" i="3"/>
  <c r="AB215" i="3" s="1" a="1"/>
  <c r="AB215" i="3" s="1"/>
  <c r="AA199" i="3"/>
  <c r="AB199" i="3" s="1" a="1"/>
  <c r="AB199" i="3" s="1"/>
  <c r="AA183" i="3"/>
  <c r="AB183" i="3" s="1" a="1"/>
  <c r="AB183" i="3" s="1"/>
  <c r="AA167" i="3"/>
  <c r="AB167" i="3" s="1" a="1"/>
  <c r="AB167" i="3" s="1"/>
  <c r="AA151" i="3"/>
  <c r="AB151" i="3" s="1" a="1"/>
  <c r="AB151" i="3" s="1"/>
  <c r="AA135" i="3"/>
  <c r="AB135" i="3" s="1" a="1"/>
  <c r="AB135" i="3" s="1"/>
  <c r="AA119" i="3"/>
  <c r="AB119" i="3" s="1" a="1"/>
  <c r="AB119" i="3" s="1"/>
  <c r="AA103" i="3"/>
  <c r="AB103" i="3" s="1" a="1"/>
  <c r="AB103" i="3" s="1"/>
  <c r="AA87" i="3"/>
  <c r="AB87" i="3" s="1" a="1"/>
  <c r="AB87" i="3" s="1"/>
  <c r="AA71" i="3"/>
  <c r="AB71" i="3" s="1" a="1"/>
  <c r="AB71" i="3" s="1"/>
  <c r="AA55" i="3"/>
  <c r="AB55" i="3" s="1" a="1"/>
  <c r="AB55" i="3" s="1"/>
  <c r="AA39" i="3"/>
  <c r="AB39" i="3" s="1" a="1"/>
  <c r="AB39" i="3" s="1"/>
  <c r="AA23" i="3"/>
  <c r="AB23" i="3" s="1" a="1"/>
  <c r="AB23" i="3" s="1"/>
  <c r="AA758" i="3"/>
  <c r="AB758" i="3" s="1" a="1"/>
  <c r="AB758" i="3" s="1"/>
  <c r="AA742" i="3"/>
  <c r="AB742" i="3" s="1" a="1"/>
  <c r="AB742" i="3" s="1"/>
  <c r="AA726" i="3"/>
  <c r="AB726" i="3" s="1" a="1"/>
  <c r="AB726" i="3" s="1"/>
  <c r="AA710" i="3"/>
  <c r="AB710" i="3" s="1" a="1"/>
  <c r="AB710" i="3" s="1"/>
  <c r="AA694" i="3"/>
  <c r="AB694" i="3" s="1" a="1"/>
  <c r="AB694" i="3" s="1"/>
  <c r="AA678" i="3"/>
  <c r="AB678" i="3" s="1" a="1"/>
  <c r="AB678" i="3" s="1"/>
  <c r="AA662" i="3"/>
  <c r="AB662" i="3" s="1" a="1"/>
  <c r="AB662" i="3" s="1"/>
  <c r="AA646" i="3"/>
  <c r="AB646" i="3" s="1" a="1"/>
  <c r="AB646" i="3" s="1"/>
  <c r="AA630" i="3"/>
  <c r="AB630" i="3" s="1" a="1"/>
  <c r="AB630" i="3" s="1"/>
  <c r="AA614" i="3"/>
  <c r="AB614" i="3" s="1" a="1"/>
  <c r="AB614" i="3" s="1"/>
  <c r="AA598" i="3"/>
  <c r="AB598" i="3" s="1" a="1"/>
  <c r="AB598" i="3" s="1"/>
  <c r="AA582" i="3"/>
  <c r="AB582" i="3" s="1" a="1"/>
  <c r="AB582" i="3" s="1"/>
  <c r="AA566" i="3"/>
  <c r="AB566" i="3" s="1" a="1"/>
  <c r="AB566" i="3" s="1"/>
  <c r="AA550" i="3"/>
  <c r="AB550" i="3" s="1" a="1"/>
  <c r="AB550" i="3" s="1"/>
  <c r="AA534" i="3"/>
  <c r="AB534" i="3" s="1" a="1"/>
  <c r="AB534" i="3" s="1"/>
  <c r="AA518" i="3"/>
  <c r="AB518" i="3" s="1" a="1"/>
  <c r="AB518" i="3" s="1"/>
  <c r="AA502" i="3"/>
  <c r="AB502" i="3" s="1" a="1"/>
  <c r="AB502" i="3" s="1"/>
  <c r="AA486" i="3"/>
  <c r="AB486" i="3" s="1" a="1"/>
  <c r="AB486" i="3" s="1"/>
  <c r="AA470" i="3"/>
  <c r="AB470" i="3" s="1" a="1"/>
  <c r="AB470" i="3" s="1"/>
  <c r="AA454" i="3"/>
  <c r="AB454" i="3" s="1" a="1"/>
  <c r="AB454" i="3" s="1"/>
  <c r="AA438" i="3"/>
  <c r="AB438" i="3" s="1" a="1"/>
  <c r="AB438" i="3" s="1"/>
  <c r="AA422" i="3"/>
  <c r="AB422" i="3" s="1" a="1"/>
  <c r="AB422" i="3" s="1"/>
  <c r="AA406" i="3"/>
  <c r="AB406" i="3" s="1" a="1"/>
  <c r="AB406" i="3" s="1"/>
  <c r="AA390" i="3"/>
  <c r="AB390" i="3" s="1" a="1"/>
  <c r="AB390" i="3" s="1"/>
  <c r="AA374" i="3"/>
  <c r="AB374" i="3" s="1" a="1"/>
  <c r="AB374" i="3" s="1"/>
  <c r="AA358" i="3"/>
  <c r="AB358" i="3" s="1" a="1"/>
  <c r="AB358" i="3" s="1"/>
  <c r="AA342" i="3"/>
  <c r="AB342" i="3" s="1" a="1"/>
  <c r="AB342" i="3" s="1"/>
  <c r="AA326" i="3"/>
  <c r="AB326" i="3" s="1" a="1"/>
  <c r="AB326" i="3" s="1"/>
  <c r="AA310" i="3"/>
  <c r="AB310" i="3" s="1" a="1"/>
  <c r="AB310" i="3" s="1"/>
  <c r="AA294" i="3"/>
  <c r="AB294" i="3" s="1" a="1"/>
  <c r="AB294" i="3" s="1"/>
  <c r="AA278" i="3"/>
  <c r="AB278" i="3" s="1" a="1"/>
  <c r="AB278" i="3" s="1"/>
  <c r="AA262" i="3"/>
  <c r="AB262" i="3" s="1" a="1"/>
  <c r="AB262" i="3" s="1"/>
  <c r="AA246" i="3"/>
  <c r="AB246" i="3" s="1" a="1"/>
  <c r="AB246" i="3" s="1"/>
  <c r="AA230" i="3"/>
  <c r="AB230" i="3" s="1" a="1"/>
  <c r="AB230" i="3" s="1"/>
  <c r="AA214" i="3"/>
  <c r="AB214" i="3" s="1" a="1"/>
  <c r="AB214" i="3" s="1"/>
  <c r="AA198" i="3"/>
  <c r="AB198" i="3" s="1" a="1"/>
  <c r="AB198" i="3" s="1"/>
  <c r="AA182" i="3"/>
  <c r="AB182" i="3" s="1" a="1"/>
  <c r="AB182" i="3" s="1"/>
  <c r="AA166" i="3"/>
  <c r="AB166" i="3" s="1" a="1"/>
  <c r="AB166" i="3" s="1"/>
  <c r="AA150" i="3"/>
  <c r="AB150" i="3" s="1" a="1"/>
  <c r="AB150" i="3" s="1"/>
  <c r="AA134" i="3"/>
  <c r="AB134" i="3" s="1" a="1"/>
  <c r="AB134" i="3" s="1"/>
  <c r="AA118" i="3"/>
  <c r="AB118" i="3" s="1" a="1"/>
  <c r="AB118" i="3" s="1"/>
  <c r="AA102" i="3"/>
  <c r="AB102" i="3" s="1" a="1"/>
  <c r="AB102" i="3" s="1"/>
  <c r="AA86" i="3"/>
  <c r="AB86" i="3" s="1" a="1"/>
  <c r="AB86" i="3" s="1"/>
  <c r="AA70" i="3"/>
  <c r="AB70" i="3" s="1" a="1"/>
  <c r="AB70" i="3" s="1"/>
  <c r="AA54" i="3"/>
  <c r="AB54" i="3" s="1" a="1"/>
  <c r="AB54" i="3" s="1"/>
  <c r="AA38" i="3"/>
  <c r="AB38" i="3" s="1" a="1"/>
  <c r="AB38" i="3" s="1"/>
  <c r="AA22" i="3"/>
  <c r="AB22" i="3" s="1" a="1"/>
  <c r="AB22" i="3" s="1"/>
  <c r="N1629" i="2"/>
  <c r="N1613" i="2"/>
  <c r="N1597" i="2"/>
  <c r="N1581" i="2"/>
  <c r="N1549" i="2"/>
  <c r="N1533" i="2"/>
  <c r="N1517" i="2"/>
  <c r="N1485" i="2"/>
  <c r="N1469" i="2"/>
  <c r="N1437" i="2"/>
  <c r="N1421" i="2"/>
  <c r="N1405" i="2"/>
  <c r="N1389" i="2"/>
  <c r="N1357" i="2"/>
  <c r="N1341" i="2"/>
  <c r="N1325" i="2"/>
  <c r="N1309" i="2"/>
  <c r="N1293" i="2"/>
  <c r="N1277" i="2"/>
  <c r="N1261" i="2"/>
  <c r="N1229" i="2"/>
  <c r="N1213" i="2"/>
  <c r="N1181" i="2"/>
  <c r="N1149" i="2"/>
  <c r="N1133" i="2"/>
  <c r="N1101" i="2"/>
  <c r="N1085" i="2"/>
  <c r="N1069" i="2"/>
  <c r="N1053" i="2"/>
  <c r="N1037" i="2"/>
  <c r="N1021" i="2"/>
  <c r="N1005" i="2"/>
  <c r="N957" i="2"/>
  <c r="N941" i="2"/>
  <c r="N893" i="2"/>
  <c r="N877" i="2"/>
  <c r="N861" i="2"/>
  <c r="N845" i="2"/>
  <c r="N829" i="2"/>
  <c r="N813" i="2"/>
  <c r="N797" i="2"/>
  <c r="N765" i="2"/>
  <c r="N733" i="2"/>
  <c r="N717" i="2"/>
  <c r="N701" i="2"/>
  <c r="N685" i="2"/>
  <c r="N669" i="2"/>
  <c r="N653" i="2"/>
  <c r="N637" i="2"/>
  <c r="N605" i="2"/>
  <c r="N589" i="2"/>
  <c r="N573" i="2"/>
  <c r="N557" i="2"/>
  <c r="N541" i="2"/>
  <c r="N525" i="2"/>
  <c r="N509" i="2"/>
  <c r="N493" i="2"/>
  <c r="N477" i="2"/>
  <c r="N461" i="2"/>
  <c r="N445" i="2"/>
  <c r="N429" i="2"/>
  <c r="N413" i="2"/>
  <c r="N397" i="2"/>
  <c r="N381" i="2"/>
  <c r="N365" i="2"/>
  <c r="N349" i="2"/>
  <c r="N333" i="2"/>
  <c r="N317" i="2"/>
  <c r="N285" i="2"/>
  <c r="N269" i="2"/>
  <c r="N253" i="2"/>
  <c r="N237" i="2"/>
  <c r="N221" i="2"/>
  <c r="N205" i="2"/>
  <c r="N189" i="2"/>
  <c r="N173" i="2"/>
  <c r="N157" i="2"/>
  <c r="N141" i="2"/>
  <c r="N125" i="2"/>
  <c r="N109" i="2"/>
  <c r="N93" i="2"/>
  <c r="N77" i="2"/>
  <c r="N61" i="2"/>
  <c r="N45" i="2"/>
  <c r="N29" i="2"/>
  <c r="N1610" i="2"/>
  <c r="N1889" i="2"/>
  <c r="N1857" i="2"/>
  <c r="N1841" i="2"/>
  <c r="N1825" i="2"/>
  <c r="N1809" i="2"/>
  <c r="N1793" i="2"/>
  <c r="N1777" i="2"/>
  <c r="N1729" i="2"/>
  <c r="N1713" i="2"/>
  <c r="N1873" i="2"/>
  <c r="N1850" i="2"/>
  <c r="N1834" i="2"/>
  <c r="N1818" i="2"/>
  <c r="N1786" i="2"/>
  <c r="N1770" i="2"/>
  <c r="N1754" i="2"/>
  <c r="N1738" i="2"/>
  <c r="N1706" i="2"/>
  <c r="N1690" i="2"/>
  <c r="N1674" i="2"/>
  <c r="N1658" i="2"/>
  <c r="N1642" i="2"/>
  <c r="N1626" i="2"/>
  <c r="N13" i="2"/>
  <c r="N11" i="2"/>
  <c r="N1898" i="2"/>
  <c r="N1866" i="2"/>
  <c r="N1802" i="2"/>
  <c r="N1594" i="2"/>
  <c r="N1578" i="2"/>
  <c r="N1562" i="2"/>
  <c r="N1498" i="2"/>
  <c r="N1482" i="2"/>
  <c r="N1466" i="2"/>
  <c r="N1450" i="2"/>
  <c r="N1434" i="2"/>
  <c r="N1418" i="2"/>
  <c r="N1402" i="2"/>
  <c r="N1386" i="2"/>
  <c r="N1370" i="2"/>
  <c r="N1354" i="2"/>
  <c r="N1338" i="2"/>
  <c r="N1322" i="2"/>
  <c r="N1306" i="2"/>
  <c r="N1290" i="2"/>
  <c r="N1274" i="2"/>
  <c r="N1258" i="2"/>
  <c r="N1242" i="2"/>
  <c r="N1226" i="2"/>
  <c r="N1210" i="2"/>
  <c r="N1178" i="2"/>
  <c r="N1162" i="2"/>
  <c r="N1146" i="2"/>
  <c r="N1130" i="2"/>
  <c r="N1114" i="2"/>
  <c r="N1098" i="2"/>
  <c r="N1066" i="2"/>
  <c r="N1050" i="2"/>
  <c r="N1034" i="2"/>
  <c r="N1018" i="2"/>
  <c r="N1002" i="2"/>
  <c r="N986" i="2"/>
  <c r="N970" i="2"/>
  <c r="N954" i="2"/>
  <c r="N922" i="2"/>
  <c r="N906" i="2"/>
  <c r="N890" i="2"/>
  <c r="N874" i="2"/>
  <c r="N858" i="2"/>
  <c r="N842" i="2"/>
  <c r="N826" i="2"/>
  <c r="N810" i="2"/>
  <c r="N794" i="2"/>
  <c r="N778" i="2"/>
  <c r="N762" i="2"/>
  <c r="N746" i="2"/>
  <c r="N730" i="2"/>
  <c r="N714" i="2"/>
  <c r="N698" i="2"/>
  <c r="N682" i="2"/>
  <c r="N666" i="2"/>
  <c r="N650" i="2"/>
  <c r="N634" i="2"/>
  <c r="N618" i="2"/>
  <c r="N602" i="2"/>
  <c r="N586" i="2"/>
  <c r="N570" i="2"/>
  <c r="N554" i="2"/>
  <c r="N538" i="2"/>
  <c r="N522" i="2"/>
  <c r="N490" i="2"/>
  <c r="N474" i="2"/>
  <c r="N458" i="2"/>
  <c r="N442" i="2"/>
  <c r="N426" i="2"/>
  <c r="N410" i="2"/>
  <c r="N394" i="2"/>
  <c r="N378" i="2"/>
  <c r="N362" i="2"/>
  <c r="N330" i="2"/>
  <c r="N298" i="2"/>
  <c r="N282" i="2"/>
  <c r="N266" i="2"/>
  <c r="N250" i="2"/>
  <c r="N234" i="2"/>
  <c r="N218" i="2"/>
  <c r="N202" i="2"/>
  <c r="N186" i="2"/>
  <c r="N170" i="2"/>
  <c r="N154" i="2"/>
  <c r="N138" i="2"/>
  <c r="N122" i="2"/>
  <c r="N106" i="2"/>
  <c r="N1856" i="2"/>
  <c r="N1760" i="2"/>
  <c r="N1616" i="2"/>
  <c r="N1392" i="2"/>
  <c r="N1216" i="2"/>
  <c r="N432" i="2"/>
  <c r="N352" i="2"/>
  <c r="N336" i="2"/>
  <c r="N320" i="2"/>
  <c r="N304" i="2"/>
  <c r="N240" i="2"/>
  <c r="N1552" i="2"/>
  <c r="N1472" i="2"/>
  <c r="N1408" i="2"/>
  <c r="N1328" i="2"/>
  <c r="N1280" i="2"/>
  <c r="N1200" i="2"/>
  <c r="N1184" i="2"/>
  <c r="N1072" i="2"/>
  <c r="N1056" i="2"/>
  <c r="N1040" i="2"/>
  <c r="N1024" i="2"/>
  <c r="N1008" i="2"/>
  <c r="N992" i="2"/>
  <c r="N960" i="2"/>
  <c r="N944" i="2"/>
  <c r="N928" i="2"/>
  <c r="N912" i="2"/>
  <c r="N880" i="2"/>
  <c r="N848" i="2"/>
  <c r="N832" i="2"/>
  <c r="N800" i="2"/>
  <c r="N784" i="2"/>
  <c r="N768" i="2"/>
  <c r="N752" i="2"/>
  <c r="N736" i="2"/>
  <c r="N720" i="2"/>
  <c r="N688" i="2"/>
  <c r="N656" i="2"/>
  <c r="N640" i="2"/>
  <c r="N624" i="2"/>
  <c r="N608" i="2"/>
  <c r="N592" i="2"/>
  <c r="N560" i="2"/>
  <c r="N544" i="2"/>
  <c r="N528" i="2"/>
  <c r="N496" i="2"/>
  <c r="N480" i="2"/>
  <c r="N464" i="2"/>
  <c r="N448" i="2"/>
  <c r="N368" i="2"/>
  <c r="N288" i="2"/>
  <c r="N256" i="2"/>
  <c r="N64" i="2"/>
  <c r="N1792" i="2"/>
  <c r="N1776" i="2"/>
  <c r="N1728" i="2"/>
  <c r="N1712" i="2"/>
  <c r="N1696" i="2"/>
  <c r="N1680" i="2"/>
  <c r="N1664" i="2"/>
  <c r="N1648" i="2"/>
  <c r="N1632" i="2"/>
  <c r="N1600" i="2"/>
  <c r="N1584" i="2"/>
  <c r="N1568" i="2"/>
  <c r="N1520" i="2"/>
  <c r="N1504" i="2"/>
  <c r="N1488" i="2"/>
  <c r="N1456" i="2"/>
  <c r="N1440" i="2"/>
  <c r="N1424" i="2"/>
  <c r="N1376" i="2"/>
  <c r="N1360" i="2"/>
  <c r="N1312" i="2"/>
  <c r="N1296" i="2"/>
  <c r="N1248" i="2"/>
  <c r="N1168" i="2"/>
  <c r="N1152" i="2"/>
  <c r="N1136" i="2"/>
  <c r="N1120" i="2"/>
  <c r="N1104" i="2"/>
  <c r="N1088" i="2"/>
  <c r="N976" i="2"/>
  <c r="N896" i="2"/>
  <c r="N864" i="2"/>
  <c r="N704" i="2"/>
  <c r="N672" i="2"/>
  <c r="N512" i="2"/>
  <c r="N416" i="2"/>
  <c r="N272" i="2"/>
  <c r="N16" i="2"/>
  <c r="N1888" i="2"/>
  <c r="N1872" i="2"/>
  <c r="N1840" i="2"/>
  <c r="N1824" i="2"/>
  <c r="N1744" i="2"/>
  <c r="N1536" i="2"/>
  <c r="N1264" i="2"/>
  <c r="N816" i="2"/>
  <c r="N224" i="2"/>
  <c r="N208" i="2"/>
  <c r="N192" i="2"/>
  <c r="N176" i="2"/>
  <c r="N160" i="2"/>
  <c r="N144" i="2"/>
  <c r="N128" i="2"/>
  <c r="N112" i="2"/>
  <c r="N80" i="2"/>
  <c r="Z657" i="3"/>
  <c r="Z577" i="3"/>
  <c r="N1902" i="2"/>
  <c r="N1886" i="2"/>
  <c r="N1870" i="2"/>
  <c r="N1854" i="2"/>
  <c r="N1838" i="2"/>
  <c r="N1822" i="2"/>
  <c r="N1806" i="2"/>
  <c r="N1790" i="2"/>
  <c r="N1774" i="2"/>
  <c r="N1758" i="2"/>
  <c r="N1726" i="2"/>
  <c r="N1710" i="2"/>
  <c r="N1694" i="2"/>
  <c r="N1678" i="2"/>
  <c r="N1662" i="2"/>
  <c r="N1646" i="2"/>
  <c r="N1630" i="2"/>
  <c r="N1614" i="2"/>
  <c r="N1598" i="2"/>
  <c r="N1582" i="2"/>
  <c r="N1566" i="2"/>
  <c r="N1550" i="2"/>
  <c r="N1534" i="2"/>
  <c r="N1518" i="2"/>
  <c r="N1502" i="2"/>
  <c r="N1486" i="2"/>
  <c r="N1470" i="2"/>
  <c r="N1454" i="2"/>
  <c r="N1438" i="2"/>
  <c r="N1422" i="2"/>
  <c r="N1406" i="2"/>
  <c r="N1390" i="2"/>
  <c r="N1374" i="2"/>
  <c r="N1358" i="2"/>
  <c r="N1342" i="2"/>
  <c r="N1326" i="2"/>
  <c r="N1310" i="2"/>
  <c r="N1294" i="2"/>
  <c r="N1278" i="2"/>
  <c r="N1262" i="2"/>
  <c r="N1246" i="2"/>
  <c r="N1230" i="2"/>
  <c r="N1214" i="2"/>
  <c r="N1198" i="2"/>
  <c r="N1182" i="2"/>
  <c r="N1166" i="2"/>
  <c r="N1118" i="2"/>
  <c r="N1102" i="2"/>
  <c r="N1086" i="2"/>
  <c r="N1070" i="2"/>
  <c r="N1054" i="2"/>
  <c r="N1038" i="2"/>
  <c r="N1022" i="2"/>
  <c r="N1006" i="2"/>
  <c r="N990" i="2"/>
  <c r="N958" i="2"/>
  <c r="N942" i="2"/>
  <c r="N926" i="2"/>
  <c r="N910" i="2"/>
  <c r="N894" i="2"/>
  <c r="N878" i="2"/>
  <c r="N862" i="2"/>
  <c r="N846" i="2"/>
  <c r="N830" i="2"/>
  <c r="N814" i="2"/>
  <c r="N798" i="2"/>
  <c r="N782" i="2"/>
  <c r="N766" i="2"/>
  <c r="N750" i="2"/>
  <c r="N734" i="2"/>
  <c r="N702" i="2"/>
  <c r="N686" i="2"/>
  <c r="N670" i="2"/>
  <c r="N654" i="2"/>
  <c r="N638" i="2"/>
  <c r="N622" i="2"/>
  <c r="Z569" i="3"/>
  <c r="Z491" i="3"/>
  <c r="Z462" i="3"/>
  <c r="Z433" i="3"/>
  <c r="Z419" i="3"/>
  <c r="Z411" i="3"/>
  <c r="Z350" i="3"/>
  <c r="Z342" i="3"/>
  <c r="Z325" i="3"/>
  <c r="Z283" i="3"/>
  <c r="Z655" i="3"/>
  <c r="Z562" i="3"/>
  <c r="Z440" i="3"/>
  <c r="Z398" i="3"/>
  <c r="Z381" i="3"/>
  <c r="Z281" i="3"/>
  <c r="Z318" i="3"/>
  <c r="Z274" i="3"/>
  <c r="Z253" i="3"/>
  <c r="Z195" i="3"/>
  <c r="Z75" i="3"/>
  <c r="Z42" i="3"/>
  <c r="Z11" i="3"/>
  <c r="N521" i="2"/>
  <c r="N313" i="2"/>
  <c r="N90" i="2"/>
  <c r="N74" i="2"/>
  <c r="N58" i="2"/>
  <c r="N42" i="2"/>
  <c r="N26" i="2"/>
  <c r="N10" i="2"/>
  <c r="Z313" i="3"/>
  <c r="Z340" i="3"/>
  <c r="Z289" i="3"/>
  <c r="Z189" i="3"/>
  <c r="Z136" i="3"/>
  <c r="Z88" i="3"/>
  <c r="Z48" i="3"/>
  <c r="Z29" i="3"/>
  <c r="N1545" i="2"/>
  <c r="N1385" i="2"/>
  <c r="N489" i="2"/>
  <c r="N393" i="2"/>
  <c r="N361" i="2"/>
  <c r="N345" i="2"/>
  <c r="N329" i="2"/>
  <c r="N297" i="2"/>
  <c r="N281" i="2"/>
  <c r="N265" i="2"/>
  <c r="N249" i="2"/>
  <c r="N233" i="2"/>
  <c r="N217" i="2"/>
  <c r="N201" i="2"/>
  <c r="N185" i="2"/>
  <c r="N169" i="2"/>
  <c r="N153" i="2"/>
  <c r="N137" i="2"/>
  <c r="N121" i="2"/>
  <c r="N105" i="2"/>
  <c r="N89" i="2"/>
  <c r="N73" i="2"/>
  <c r="N57" i="2"/>
  <c r="N41" i="2"/>
  <c r="N25" i="2"/>
  <c r="N9" i="2"/>
  <c r="N1903" i="2"/>
  <c r="N1887" i="2"/>
  <c r="N1871" i="2"/>
  <c r="N1839" i="2"/>
  <c r="N1823" i="2"/>
  <c r="N1807" i="2"/>
  <c r="N1791" i="2"/>
  <c r="N1775" i="2"/>
  <c r="N1759" i="2"/>
  <c r="N1743" i="2"/>
  <c r="N1727" i="2"/>
  <c r="N1711" i="2"/>
  <c r="N1695" i="2"/>
  <c r="N1679" i="2"/>
  <c r="N1663" i="2"/>
  <c r="N1647" i="2"/>
  <c r="N1631" i="2"/>
  <c r="N1615" i="2"/>
  <c r="N1599" i="2"/>
  <c r="N1583" i="2"/>
  <c r="N1567" i="2"/>
  <c r="N1551" i="2"/>
  <c r="N1535" i="2"/>
  <c r="N1519" i="2"/>
  <c r="N1503" i="2"/>
  <c r="N1487" i="2"/>
  <c r="N1471" i="2"/>
  <c r="N1455" i="2"/>
  <c r="N1439" i="2"/>
  <c r="N1423" i="2"/>
  <c r="N1407" i="2"/>
  <c r="N1375" i="2"/>
  <c r="N1359" i="2"/>
  <c r="N1343" i="2"/>
  <c r="N1327" i="2"/>
  <c r="N1311" i="2"/>
  <c r="N1295" i="2"/>
  <c r="N1279" i="2"/>
  <c r="N1263" i="2"/>
  <c r="N1231" i="2"/>
  <c r="N1215" i="2"/>
  <c r="N1199" i="2"/>
  <c r="N1183" i="2"/>
  <c r="N1167" i="2"/>
  <c r="N1135" i="2"/>
  <c r="N1103" i="2"/>
  <c r="N1087" i="2"/>
  <c r="N1071" i="2"/>
  <c r="N1055" i="2"/>
  <c r="N1039" i="2"/>
  <c r="N1023" i="2"/>
  <c r="N1007" i="2"/>
  <c r="N991" i="2"/>
  <c r="N975" i="2"/>
  <c r="N959" i="2"/>
  <c r="N943" i="2"/>
  <c r="N927" i="2"/>
  <c r="N911" i="2"/>
  <c r="N895" i="2"/>
  <c r="N879" i="2"/>
  <c r="N863" i="2"/>
  <c r="N847" i="2"/>
  <c r="N831" i="2"/>
  <c r="N815" i="2"/>
  <c r="N783" i="2"/>
  <c r="N767" i="2"/>
  <c r="N751" i="2"/>
  <c r="N735" i="2"/>
  <c r="N719" i="2"/>
  <c r="N703" i="2"/>
  <c r="N687" i="2"/>
  <c r="N671" i="2"/>
  <c r="N655" i="2"/>
  <c r="N639" i="2"/>
  <c r="N623" i="2"/>
  <c r="N591" i="2"/>
  <c r="N559" i="2"/>
  <c r="N543" i="2"/>
  <c r="N511" i="2"/>
  <c r="N495" i="2"/>
  <c r="N479" i="2"/>
  <c r="O498" i="3"/>
  <c r="N1845" i="2"/>
  <c r="N1765" i="2"/>
  <c r="N1717" i="2"/>
  <c r="N1541" i="2"/>
  <c r="N1381" i="2"/>
  <c r="N1333" i="2"/>
  <c r="N1013" i="2"/>
  <c r="N933" i="2"/>
  <c r="N837" i="2"/>
  <c r="N677" i="2"/>
  <c r="N277" i="2"/>
  <c r="N1764" i="2"/>
  <c r="N1668" i="2"/>
  <c r="N1380" i="2"/>
  <c r="N1252" i="2"/>
  <c r="N1236" i="2"/>
  <c r="N1156" i="2"/>
  <c r="N1012" i="2"/>
  <c r="N836" i="2"/>
  <c r="N772" i="2"/>
  <c r="N463" i="2"/>
  <c r="N447" i="2"/>
  <c r="N431" i="2"/>
  <c r="N415" i="2"/>
  <c r="N399" i="2"/>
  <c r="N383" i="2"/>
  <c r="N367" i="2"/>
  <c r="N351" i="2"/>
  <c r="N335" i="2"/>
  <c r="N319" i="2"/>
  <c r="N303" i="2"/>
  <c r="N287" i="2"/>
  <c r="N271" i="2"/>
  <c r="N255" i="2"/>
  <c r="N239" i="2"/>
  <c r="N223" i="2"/>
  <c r="N207" i="2"/>
  <c r="N191" i="2"/>
  <c r="N175" i="2"/>
  <c r="N159" i="2"/>
  <c r="N143" i="2"/>
  <c r="N127" i="2"/>
  <c r="N111" i="2"/>
  <c r="N79" i="2"/>
  <c r="N63" i="2"/>
  <c r="N47" i="2"/>
  <c r="N31" i="2"/>
  <c r="N15" i="2"/>
  <c r="N606" i="2"/>
  <c r="N590" i="2"/>
  <c r="N574" i="2"/>
  <c r="N558" i="2"/>
  <c r="N542" i="2"/>
  <c r="N526" i="2"/>
  <c r="N510" i="2"/>
  <c r="N494" i="2"/>
  <c r="N478" i="2"/>
  <c r="N462" i="2"/>
  <c r="N446" i="2"/>
  <c r="N430" i="2"/>
  <c r="N414" i="2"/>
  <c r="N398" i="2"/>
  <c r="N382" i="2"/>
  <c r="N366" i="2"/>
  <c r="N350" i="2"/>
  <c r="N334" i="2"/>
  <c r="N318" i="2"/>
  <c r="N286" i="2"/>
  <c r="N270" i="2"/>
  <c r="N254" i="2"/>
  <c r="N238" i="2"/>
  <c r="N222" i="2"/>
  <c r="N206" i="2"/>
  <c r="N190" i="2"/>
  <c r="N174" i="2"/>
  <c r="N158" i="2"/>
  <c r="N142" i="2"/>
  <c r="N126" i="2"/>
  <c r="N110" i="2"/>
  <c r="N94" i="2"/>
  <c r="N78" i="2"/>
  <c r="N62" i="2"/>
  <c r="N46" i="2"/>
  <c r="N30" i="2"/>
  <c r="Z24" i="3"/>
  <c r="Z6" i="3"/>
  <c r="O357" i="3"/>
  <c r="N909" i="2"/>
  <c r="N935" i="2"/>
  <c r="N1863" i="2"/>
  <c r="N1335" i="2"/>
  <c r="N572" i="2"/>
  <c r="N86" i="2"/>
  <c r="N103" i="2"/>
  <c r="N1890" i="2"/>
  <c r="N1874" i="2"/>
  <c r="N1858" i="2"/>
  <c r="N1842" i="2"/>
  <c r="N1826" i="2"/>
  <c r="N1810" i="2"/>
  <c r="N1778" i="2"/>
  <c r="N1762" i="2"/>
  <c r="N1746" i="2"/>
  <c r="N1730" i="2"/>
  <c r="N1714" i="2"/>
  <c r="N1698" i="2"/>
  <c r="N1682" i="2"/>
  <c r="N1666" i="2"/>
  <c r="N1650" i="2"/>
  <c r="N1634" i="2"/>
  <c r="N1618" i="2"/>
  <c r="N740" i="2"/>
  <c r="N676" i="2"/>
  <c r="N580" i="2"/>
  <c r="N452" i="2"/>
  <c r="N388" i="2"/>
  <c r="N68" i="2"/>
  <c r="Z263" i="3"/>
  <c r="N668" i="2"/>
  <c r="Z711" i="3"/>
  <c r="Z698" i="3"/>
  <c r="Z679" i="3"/>
  <c r="Z642" i="3"/>
  <c r="Z623" i="3"/>
  <c r="Z591" i="3"/>
  <c r="Z355" i="3"/>
  <c r="Z23" i="3"/>
  <c r="Z754" i="3"/>
  <c r="Z746" i="3"/>
  <c r="Z682" i="3"/>
  <c r="Z666" i="3"/>
  <c r="Z614" i="3"/>
  <c r="Z525" i="3"/>
  <c r="Z445" i="3"/>
  <c r="Z423" i="3"/>
  <c r="Z379" i="3"/>
  <c r="Z323" i="3"/>
  <c r="Z161" i="3"/>
  <c r="Z28" i="3"/>
  <c r="N1672" i="2"/>
  <c r="N1208" i="2"/>
  <c r="N1064" i="2"/>
  <c r="N1048" i="2"/>
  <c r="N904" i="2"/>
  <c r="N808" i="2"/>
  <c r="N552" i="2"/>
  <c r="N136" i="2"/>
  <c r="Z766" i="3"/>
  <c r="Z741" i="3"/>
  <c r="Z640" i="3"/>
  <c r="Z589" i="3"/>
  <c r="Z548" i="3"/>
  <c r="Z518" i="3"/>
  <c r="Z495" i="3"/>
  <c r="Z453" i="3"/>
  <c r="Z409" i="3"/>
  <c r="Z360" i="3"/>
  <c r="Z300" i="3"/>
  <c r="Z288" i="3"/>
  <c r="Z168" i="3"/>
  <c r="Z73" i="3"/>
  <c r="Z47" i="3"/>
  <c r="Z34" i="3"/>
  <c r="Z16" i="3"/>
  <c r="N1879" i="2"/>
  <c r="N1831" i="2"/>
  <c r="N1783" i="2"/>
  <c r="N1303" i="2"/>
  <c r="N839" i="2"/>
  <c r="N807" i="2"/>
  <c r="N55" i="2"/>
  <c r="Z629" i="3"/>
  <c r="Z616" i="3"/>
  <c r="Z585" i="3"/>
  <c r="Z563" i="3"/>
  <c r="Z324" i="3"/>
  <c r="Z247" i="3"/>
  <c r="Z184" i="3"/>
  <c r="Z760" i="3"/>
  <c r="Z715" i="3"/>
  <c r="Z690" i="3"/>
  <c r="Z673" i="3"/>
  <c r="Z661" i="3"/>
  <c r="Z654" i="3"/>
  <c r="Z542" i="3"/>
  <c r="Z480" i="3"/>
  <c r="Z273" i="3"/>
  <c r="Z201" i="3"/>
  <c r="Z176" i="3"/>
  <c r="Z135" i="3"/>
  <c r="Z93" i="3"/>
  <c r="N1864" i="2"/>
  <c r="N1576" i="2"/>
  <c r="N1432" i="2"/>
  <c r="N1352" i="2"/>
  <c r="N1336" i="2"/>
  <c r="Z727" i="3"/>
  <c r="Z634" i="3"/>
  <c r="Z574" i="3"/>
  <c r="Z467" i="3"/>
  <c r="Z429" i="3"/>
  <c r="Z389" i="3"/>
  <c r="Z311" i="3"/>
  <c r="Z295" i="3"/>
  <c r="Z280" i="3"/>
  <c r="Z213" i="3"/>
  <c r="Z80" i="3"/>
  <c r="Z57" i="3"/>
  <c r="Z41" i="3"/>
  <c r="O2" i="3"/>
  <c r="N1719" i="2"/>
  <c r="N1687" i="2"/>
  <c r="N1671" i="2"/>
  <c r="N1623" i="2"/>
  <c r="N1287" i="2"/>
  <c r="N919" i="2"/>
  <c r="N743" i="2"/>
  <c r="N679" i="2"/>
  <c r="N503" i="2"/>
  <c r="N375" i="2"/>
  <c r="N263" i="2"/>
  <c r="N135" i="2"/>
  <c r="N119" i="2"/>
  <c r="N87" i="2"/>
  <c r="N342" i="2"/>
  <c r="N134" i="2"/>
  <c r="N1742" i="2"/>
  <c r="N1900" i="2"/>
  <c r="N1884" i="2"/>
  <c r="N1868" i="2"/>
  <c r="N1836" i="2"/>
  <c r="N1820" i="2"/>
  <c r="N1804" i="2"/>
  <c r="N1788" i="2"/>
  <c r="N1772" i="2"/>
  <c r="N1756" i="2"/>
  <c r="N1740" i="2"/>
  <c r="N1724" i="2"/>
  <c r="N1708" i="2"/>
  <c r="N1692" i="2"/>
  <c r="N1676" i="2"/>
  <c r="N1660" i="2"/>
  <c r="N1644" i="2"/>
  <c r="N1628" i="2"/>
  <c r="N1612" i="2"/>
  <c r="N1596" i="2"/>
  <c r="N1580" i="2"/>
  <c r="N1564" i="2"/>
  <c r="N1548" i="2"/>
  <c r="N1532" i="2"/>
  <c r="N1516" i="2"/>
  <c r="N1484" i="2"/>
  <c r="N1468" i="2"/>
  <c r="N1452" i="2"/>
  <c r="N1436" i="2"/>
  <c r="N1420" i="2"/>
  <c r="N1404" i="2"/>
  <c r="N1388" i="2"/>
  <c r="N1372" i="2"/>
  <c r="N1356" i="2"/>
  <c r="N1340" i="2"/>
  <c r="N1324" i="2"/>
  <c r="N1308" i="2"/>
  <c r="N1276" i="2"/>
  <c r="N1244" i="2"/>
  <c r="N1228" i="2"/>
  <c r="N1212" i="2"/>
  <c r="N1180" i="2"/>
  <c r="N1164" i="2"/>
  <c r="N1148" i="2"/>
  <c r="N1132" i="2"/>
  <c r="N1116" i="2"/>
  <c r="N1100" i="2"/>
  <c r="N1084" i="2"/>
  <c r="N1052" i="2"/>
  <c r="N1036" i="2"/>
  <c r="N1020" i="2"/>
  <c r="N1004" i="2"/>
  <c r="N988" i="2"/>
  <c r="N972" i="2"/>
  <c r="O373" i="3"/>
  <c r="N956" i="2"/>
  <c r="N940" i="2"/>
  <c r="N924" i="2"/>
  <c r="N892" i="2"/>
  <c r="N860" i="2"/>
  <c r="N844" i="2"/>
  <c r="N828" i="2"/>
  <c r="N812" i="2"/>
  <c r="N796" i="2"/>
  <c r="N764" i="2"/>
  <c r="N748" i="2"/>
  <c r="N716" i="2"/>
  <c r="N700" i="2"/>
  <c r="N684" i="2"/>
  <c r="N652" i="2"/>
  <c r="N620" i="2"/>
  <c r="N604" i="2"/>
  <c r="N588" i="2"/>
  <c r="N556" i="2"/>
  <c r="N540" i="2"/>
  <c r="N524" i="2"/>
  <c r="N508" i="2"/>
  <c r="N492" i="2"/>
  <c r="N476" i="2"/>
  <c r="N460" i="2"/>
  <c r="N444" i="2"/>
  <c r="N428" i="2"/>
  <c r="N412" i="2"/>
  <c r="N396" i="2"/>
  <c r="N380" i="2"/>
  <c r="N348" i="2"/>
  <c r="N332" i="2"/>
  <c r="N316" i="2"/>
  <c r="N300" i="2"/>
  <c r="N284" i="2"/>
  <c r="N268" i="2"/>
  <c r="N252" i="2"/>
  <c r="N236" i="2"/>
  <c r="N204" i="2"/>
  <c r="N188" i="2"/>
  <c r="N172" i="2"/>
  <c r="N156" i="2"/>
  <c r="N140" i="2"/>
  <c r="N124" i="2"/>
  <c r="N108" i="2"/>
  <c r="N92" i="2"/>
  <c r="N76" i="2"/>
  <c r="N60" i="2"/>
  <c r="N44" i="2"/>
  <c r="N28" i="2"/>
  <c r="N12" i="2"/>
  <c r="Z749" i="3"/>
  <c r="Z449" i="3"/>
  <c r="Z747" i="3"/>
  <c r="Z669" i="3"/>
  <c r="N1602" i="2"/>
  <c r="N1570" i="2"/>
  <c r="N1538" i="2"/>
  <c r="N1522" i="2"/>
  <c r="N1506" i="2"/>
  <c r="N1474" i="2"/>
  <c r="N1458" i="2"/>
  <c r="N1442" i="2"/>
  <c r="N1394" i="2"/>
  <c r="N1378" i="2"/>
  <c r="N1362" i="2"/>
  <c r="N1346" i="2"/>
  <c r="N1330" i="2"/>
  <c r="N1314" i="2"/>
  <c r="N1298" i="2"/>
  <c r="N1282" i="2"/>
  <c r="N1266" i="2"/>
  <c r="N1234" i="2"/>
  <c r="N1218" i="2"/>
  <c r="N1202" i="2"/>
  <c r="N1186" i="2"/>
  <c r="N1170" i="2"/>
  <c r="N1154" i="2"/>
  <c r="N1138" i="2"/>
  <c r="N1122" i="2"/>
  <c r="N1106" i="2"/>
  <c r="N1090" i="2"/>
  <c r="N1074" i="2"/>
  <c r="N1058" i="2"/>
  <c r="N1026" i="2"/>
  <c r="N994" i="2"/>
  <c r="N946" i="2"/>
  <c r="N930" i="2"/>
  <c r="N914" i="2"/>
  <c r="N898" i="2"/>
  <c r="N882" i="2"/>
  <c r="N866" i="2"/>
  <c r="N850" i="2"/>
  <c r="N834" i="2"/>
  <c r="N818" i="2"/>
  <c r="N802" i="2"/>
  <c r="N786" i="2"/>
  <c r="N770" i="2"/>
  <c r="N754" i="2"/>
  <c r="N738" i="2"/>
  <c r="N722" i="2"/>
  <c r="N690" i="2"/>
  <c r="N674" i="2"/>
  <c r="N642" i="2"/>
  <c r="N626" i="2"/>
  <c r="N610" i="2"/>
  <c r="N594" i="2"/>
  <c r="N578" i="2"/>
  <c r="N562" i="2"/>
  <c r="N546" i="2"/>
  <c r="N514" i="2"/>
  <c r="N498" i="2"/>
  <c r="N482" i="2"/>
  <c r="N466" i="2"/>
  <c r="N434" i="2"/>
  <c r="N418" i="2"/>
  <c r="N402" i="2"/>
  <c r="N386" i="2"/>
  <c r="N370" i="2"/>
  <c r="N354" i="2"/>
  <c r="N322" i="2"/>
  <c r="N306" i="2"/>
  <c r="N290" i="2"/>
  <c r="N274" i="2"/>
  <c r="N258" i="2"/>
  <c r="N242" i="2"/>
  <c r="N210" i="2"/>
  <c r="N194" i="2"/>
  <c r="N178" i="2"/>
  <c r="N162" i="2"/>
  <c r="N146" i="2"/>
  <c r="N130" i="2"/>
  <c r="N114" i="2"/>
  <c r="N98" i="2"/>
  <c r="N82" i="2"/>
  <c r="N50" i="2"/>
  <c r="N34" i="2"/>
  <c r="N18" i="2"/>
  <c r="V146" i="3"/>
  <c r="W146" i="3" s="1"/>
  <c r="V178" i="3"/>
  <c r="W178" i="3" s="1"/>
  <c r="V210" i="3"/>
  <c r="W210" i="3" s="1"/>
  <c r="V418" i="3"/>
  <c r="W418" i="3" s="1"/>
  <c r="V211" i="3"/>
  <c r="W211" i="3" s="1"/>
  <c r="V243" i="3"/>
  <c r="W243" i="3" s="1"/>
  <c r="V595" i="3"/>
  <c r="W595" i="3" s="1"/>
  <c r="V739" i="3"/>
  <c r="W739" i="3" s="1"/>
  <c r="V66" i="3"/>
  <c r="W66" i="3" s="1"/>
  <c r="V98" i="3"/>
  <c r="W98" i="3" s="1"/>
  <c r="V226" i="3"/>
  <c r="W226" i="3" s="1"/>
  <c r="V755" i="3"/>
  <c r="W755" i="3" s="1"/>
  <c r="V90" i="3"/>
  <c r="W90" i="3" s="1"/>
  <c r="V330" i="3"/>
  <c r="W330" i="3" s="1"/>
  <c r="V125" i="3"/>
  <c r="W125" i="3" s="1"/>
  <c r="V189" i="3"/>
  <c r="W189" i="3" s="1"/>
  <c r="V285" i="3"/>
  <c r="W285" i="3" s="1"/>
  <c r="V477" i="3"/>
  <c r="W477" i="3" s="1"/>
  <c r="V637" i="3"/>
  <c r="W637" i="3" s="1"/>
  <c r="V62" i="3"/>
  <c r="W62" i="3" s="1"/>
  <c r="V222" i="3"/>
  <c r="W222" i="3" s="1"/>
  <c r="V654" i="3"/>
  <c r="W654" i="3" s="1"/>
  <c r="V15" i="3"/>
  <c r="W15" i="3" s="1"/>
  <c r="V16" i="3"/>
  <c r="W16" i="3" s="1"/>
  <c r="V160" i="3"/>
  <c r="W160" i="3" s="1"/>
  <c r="V208" i="3"/>
  <c r="W208" i="3" s="1"/>
  <c r="V288" i="3"/>
  <c r="W288" i="3" s="1"/>
  <c r="V672" i="3"/>
  <c r="W672" i="3" s="1"/>
  <c r="V3" i="3"/>
  <c r="W3" i="3" s="1"/>
  <c r="V129" i="3"/>
  <c r="W129" i="3" s="1"/>
  <c r="V305" i="3"/>
  <c r="W305" i="3" s="1"/>
  <c r="V641" i="3"/>
  <c r="W641" i="3" s="1"/>
  <c r="V410" i="3"/>
  <c r="W410" i="3" s="1"/>
  <c r="V139" i="3"/>
  <c r="W139" i="3" s="1"/>
  <c r="V203" i="3"/>
  <c r="W203" i="3" s="1"/>
  <c r="V267" i="3"/>
  <c r="W267" i="3" s="1"/>
  <c r="V299" i="3"/>
  <c r="W299" i="3" s="1"/>
  <c r="V331" i="3"/>
  <c r="W331" i="3" s="1"/>
  <c r="V427" i="3"/>
  <c r="W427" i="3" s="1"/>
  <c r="V443" i="3"/>
  <c r="W443" i="3" s="1"/>
  <c r="V475" i="3"/>
  <c r="W475" i="3" s="1"/>
  <c r="V491" i="3"/>
  <c r="W491" i="3" s="1"/>
  <c r="V539" i="3"/>
  <c r="W539" i="3" s="1"/>
  <c r="V44" i="3"/>
  <c r="W44" i="3" s="1"/>
  <c r="V92" i="3"/>
  <c r="W92" i="3" s="1"/>
  <c r="V108" i="3"/>
  <c r="W108" i="3" s="1"/>
  <c r="V204" i="3"/>
  <c r="W204" i="3" s="1"/>
  <c r="V300" i="3"/>
  <c r="W300" i="3" s="1"/>
  <c r="V364" i="3"/>
  <c r="W364" i="3" s="1"/>
  <c r="V428" i="3"/>
  <c r="W428" i="3" s="1"/>
  <c r="V444" i="3"/>
  <c r="W444" i="3" s="1"/>
  <c r="V508" i="3"/>
  <c r="W508" i="3" s="1"/>
  <c r="V237" i="3"/>
  <c r="W237" i="3" s="1"/>
  <c r="V429" i="3"/>
  <c r="W429" i="3" s="1"/>
  <c r="V685" i="3"/>
  <c r="W685" i="3" s="1"/>
  <c r="V110" i="3"/>
  <c r="W110" i="3" s="1"/>
  <c r="V270" i="3"/>
  <c r="W270" i="3" s="1"/>
  <c r="V302" i="3"/>
  <c r="W302" i="3" s="1"/>
  <c r="V478" i="3"/>
  <c r="W478" i="3" s="1"/>
  <c r="V159" i="3"/>
  <c r="W159" i="3" s="1"/>
  <c r="V575" i="3"/>
  <c r="W575" i="3" s="1"/>
  <c r="V751" i="3"/>
  <c r="W751" i="3" s="1"/>
  <c r="V19" i="3"/>
  <c r="W19" i="3" s="1"/>
  <c r="V35" i="3"/>
  <c r="W35" i="3" s="1"/>
  <c r="V51" i="3"/>
  <c r="W51" i="3" s="1"/>
  <c r="V67" i="3"/>
  <c r="W67" i="3" s="1"/>
  <c r="V83" i="3"/>
  <c r="W83" i="3" s="1"/>
  <c r="V99" i="3"/>
  <c r="W99" i="3" s="1"/>
  <c r="V115" i="3"/>
  <c r="W115" i="3" s="1"/>
  <c r="V131" i="3"/>
  <c r="W131" i="3" s="1"/>
  <c r="O346" i="2" s="1"/>
  <c r="V147" i="3"/>
  <c r="W147" i="3" s="1"/>
  <c r="O384" i="2" s="1"/>
  <c r="V163" i="3"/>
  <c r="W163" i="3" s="1"/>
  <c r="O425" i="2" s="1"/>
  <c r="V179" i="3"/>
  <c r="W179" i="3" s="1"/>
  <c r="V195" i="3"/>
  <c r="W195" i="3" s="1"/>
  <c r="V227" i="3"/>
  <c r="W227" i="3" s="1"/>
  <c r="V259" i="3"/>
  <c r="W259" i="3" s="1"/>
  <c r="V275" i="3"/>
  <c r="W275" i="3" s="1"/>
  <c r="V291" i="3"/>
  <c r="W291" i="3" s="1"/>
  <c r="O732" i="2" s="1"/>
  <c r="V307" i="3"/>
  <c r="W307" i="3" s="1"/>
  <c r="O780" i="2" s="1"/>
  <c r="V323" i="3"/>
  <c r="W323" i="3" s="1"/>
  <c r="V339" i="3"/>
  <c r="W339" i="3" s="1"/>
  <c r="V355" i="3"/>
  <c r="W355" i="3" s="1"/>
  <c r="V371" i="3"/>
  <c r="W371" i="3" s="1"/>
  <c r="O951" i="2" s="1"/>
  <c r="V387" i="3"/>
  <c r="W387" i="3" s="1"/>
  <c r="O979" i="2" s="1"/>
  <c r="V403" i="3"/>
  <c r="W403" i="3" s="1"/>
  <c r="V419" i="3"/>
  <c r="W419" i="3" s="1"/>
  <c r="V435" i="3"/>
  <c r="W435" i="3" s="1"/>
  <c r="V451" i="3"/>
  <c r="W451" i="3" s="1"/>
  <c r="V467" i="3"/>
  <c r="W467" i="3" s="1"/>
  <c r="Z451" i="3"/>
  <c r="Z612" i="3"/>
  <c r="Z506" i="3"/>
  <c r="Z571" i="3"/>
  <c r="Z764" i="3"/>
  <c r="Z631" i="3"/>
  <c r="Z751" i="3"/>
  <c r="O153" i="3"/>
  <c r="N400" i="2"/>
  <c r="V552" i="3"/>
  <c r="W552" i="3" s="1"/>
  <c r="Z724" i="3"/>
  <c r="N1891" i="2"/>
  <c r="N1859" i="2"/>
  <c r="N1843" i="2"/>
  <c r="N1827" i="2"/>
  <c r="N1811" i="2"/>
  <c r="N1795" i="2"/>
  <c r="N1763" i="2"/>
  <c r="N1747" i="2"/>
  <c r="N1715" i="2"/>
  <c r="N1699" i="2"/>
  <c r="N1683" i="2"/>
  <c r="N1667" i="2"/>
  <c r="N1651" i="2"/>
  <c r="N1635" i="2"/>
  <c r="N1619" i="2"/>
  <c r="N1603" i="2"/>
  <c r="N1587" i="2"/>
  <c r="N1571" i="2"/>
  <c r="N1555" i="2"/>
  <c r="N1539" i="2"/>
  <c r="N1523" i="2"/>
  <c r="N1507" i="2"/>
  <c r="N1491" i="2"/>
  <c r="N1475" i="2"/>
  <c r="N1459" i="2"/>
  <c r="N387" i="2"/>
  <c r="Z363" i="3"/>
  <c r="Z337" i="3"/>
  <c r="Z298" i="3"/>
  <c r="Z186" i="3"/>
  <c r="Z84" i="3"/>
  <c r="Z32" i="3"/>
  <c r="N908" i="2"/>
  <c r="Z651" i="3"/>
  <c r="Z401" i="3"/>
  <c r="Z385" i="3"/>
  <c r="Z351" i="3"/>
  <c r="Z343" i="3"/>
  <c r="Z269" i="3"/>
  <c r="Z198" i="3"/>
  <c r="Z120" i="3"/>
  <c r="Z504" i="3"/>
  <c r="Z470" i="3"/>
  <c r="Z442" i="3"/>
  <c r="Z400" i="3"/>
  <c r="Z362" i="3"/>
  <c r="Z336" i="3"/>
  <c r="Z297" i="3"/>
  <c r="Z223" i="3"/>
  <c r="Z204" i="3"/>
  <c r="Z83" i="3"/>
  <c r="Z31" i="3"/>
  <c r="Z268" i="3"/>
  <c r="Z235" i="3"/>
  <c r="Z185" i="3"/>
  <c r="Z108" i="3"/>
  <c r="Z96" i="3"/>
  <c r="Z65" i="3"/>
  <c r="Z555" i="3"/>
  <c r="Z533" i="3"/>
  <c r="Z497" i="3"/>
  <c r="Z441" i="3"/>
  <c r="Z399" i="3"/>
  <c r="Z382" i="3"/>
  <c r="Z367" i="3"/>
  <c r="Z314" i="3"/>
  <c r="Z275" i="3"/>
  <c r="Z215" i="3"/>
  <c r="Z197" i="3"/>
  <c r="Z151" i="3"/>
  <c r="Z132" i="3"/>
  <c r="Z126" i="3"/>
  <c r="Z119" i="3"/>
  <c r="Z101" i="3"/>
  <c r="Z89" i="3"/>
  <c r="Z76" i="3"/>
  <c r="Z59" i="3"/>
  <c r="Z49" i="3"/>
  <c r="Z43" i="3"/>
  <c r="Z36" i="3"/>
  <c r="Z755" i="3"/>
  <c r="Z736" i="3"/>
  <c r="Z722" i="3"/>
  <c r="Z608" i="3"/>
  <c r="Z550" i="3"/>
  <c r="Z543" i="3"/>
  <c r="Z520" i="3"/>
  <c r="Z513" i="3"/>
  <c r="Z503" i="3"/>
  <c r="Z490" i="3"/>
  <c r="Z476" i="3"/>
  <c r="Z469" i="3"/>
  <c r="Z455" i="3"/>
  <c r="Z448" i="3"/>
  <c r="Z425" i="3"/>
  <c r="Z405" i="3"/>
  <c r="Z391" i="3"/>
  <c r="Z349" i="3"/>
  <c r="Z341" i="3"/>
  <c r="Z330" i="3"/>
  <c r="Z306" i="3"/>
  <c r="Z767" i="3"/>
  <c r="Z742" i="3"/>
  <c r="Z729" i="3"/>
  <c r="Z716" i="3"/>
  <c r="Z703" i="3"/>
  <c r="Z691" i="3"/>
  <c r="Z684" i="3"/>
  <c r="N1673" i="2"/>
  <c r="Z674" i="3"/>
  <c r="Z662" i="3"/>
  <c r="Z650" i="3"/>
  <c r="Z635" i="3"/>
  <c r="Z602" i="3"/>
  <c r="Z597" i="3"/>
  <c r="N1257" i="2"/>
  <c r="Z361" i="3"/>
  <c r="Z335" i="3"/>
  <c r="Z301" i="3"/>
  <c r="Z296" i="3"/>
  <c r="Z210" i="3"/>
  <c r="Z203" i="3"/>
  <c r="Z178" i="3"/>
  <c r="Z170" i="3"/>
  <c r="N1784" i="2"/>
  <c r="N1384" i="2"/>
  <c r="N1304" i="2"/>
  <c r="N1256" i="2"/>
  <c r="N1016" i="2"/>
  <c r="N744" i="2"/>
  <c r="N680" i="2"/>
  <c r="N1443" i="2"/>
  <c r="N1411" i="2"/>
  <c r="N1395" i="2"/>
  <c r="N1379" i="2"/>
  <c r="N1363" i="2"/>
  <c r="N1347" i="2"/>
  <c r="N1331" i="2"/>
  <c r="N1315" i="2"/>
  <c r="N1299" i="2"/>
  <c r="N1283" i="2"/>
  <c r="N1267" i="2"/>
  <c r="N1251" i="2"/>
  <c r="N1235" i="2"/>
  <c r="N1219" i="2"/>
  <c r="N1203" i="2"/>
  <c r="N1187" i="2"/>
  <c r="N1171" i="2"/>
  <c r="N1155" i="2"/>
  <c r="N1139" i="2"/>
  <c r="N1123" i="2"/>
  <c r="N1107" i="2"/>
  <c r="N1091" i="2"/>
  <c r="N1075" i="2"/>
  <c r="N1059" i="2"/>
  <c r="N1027" i="2"/>
  <c r="N1011" i="2"/>
  <c r="N995" i="2"/>
  <c r="N947" i="2"/>
  <c r="N931" i="2"/>
  <c r="N915" i="2"/>
  <c r="N883" i="2"/>
  <c r="N867" i="2"/>
  <c r="N851" i="2"/>
  <c r="N835" i="2"/>
  <c r="N819" i="2"/>
  <c r="N803" i="2"/>
  <c r="N787" i="2"/>
  <c r="N771" i="2"/>
  <c r="N755" i="2"/>
  <c r="N739" i="2"/>
  <c r="N707" i="2"/>
  <c r="N691" i="2"/>
  <c r="N675" i="2"/>
  <c r="N627" i="2"/>
  <c r="N611" i="2"/>
  <c r="N595" i="2"/>
  <c r="N579" i="2"/>
  <c r="N547" i="2"/>
  <c r="N531" i="2"/>
  <c r="N515" i="2"/>
  <c r="N483" i="2"/>
  <c r="N467" i="2"/>
  <c r="N451" i="2"/>
  <c r="N435" i="2"/>
  <c r="N419" i="2"/>
  <c r="N403" i="2"/>
  <c r="N371" i="2"/>
  <c r="N355" i="2"/>
  <c r="N339" i="2"/>
  <c r="N323" i="2"/>
  <c r="N307" i="2"/>
  <c r="N291" i="2"/>
  <c r="N275" i="2"/>
  <c r="N259" i="2"/>
  <c r="N243" i="2"/>
  <c r="N227" i="2"/>
  <c r="N211" i="2"/>
  <c r="N195" i="2"/>
  <c r="N179" i="2"/>
  <c r="N163" i="2"/>
  <c r="N147" i="2"/>
  <c r="N131" i="2"/>
  <c r="N115" i="2"/>
  <c r="N99" i="2"/>
  <c r="N83" i="2"/>
  <c r="N67" i="2"/>
  <c r="N51" i="2"/>
  <c r="N35" i="2"/>
  <c r="N19" i="2"/>
  <c r="N3" i="2"/>
  <c r="N1718" i="2"/>
  <c r="N1302" i="2"/>
  <c r="Z475" i="3"/>
  <c r="Z404" i="3"/>
  <c r="Z365" i="3"/>
  <c r="Z328" i="3"/>
  <c r="Z266" i="3"/>
  <c r="N582" i="2"/>
  <c r="N550" i="2"/>
  <c r="Z209" i="3"/>
  <c r="N406" i="2"/>
  <c r="N198" i="2"/>
  <c r="N1068" i="2"/>
  <c r="Z759" i="3"/>
  <c r="Z720" i="3"/>
  <c r="Z701" i="3"/>
  <c r="N1732" i="2"/>
  <c r="Z595" i="3"/>
  <c r="Z541" i="3"/>
  <c r="Z531" i="3"/>
  <c r="N1300" i="2"/>
  <c r="Z488" i="3"/>
  <c r="Z422" i="3"/>
  <c r="Z354" i="3"/>
  <c r="Z194" i="3"/>
  <c r="Z745" i="3"/>
  <c r="Z695" i="3"/>
  <c r="Z653" i="3"/>
  <c r="Z479" i="3"/>
  <c r="Z395" i="3"/>
  <c r="Z339" i="3"/>
  <c r="Z188" i="3"/>
  <c r="Z3" i="3"/>
  <c r="N1829" i="2"/>
  <c r="N1685" i="2"/>
  <c r="N1637" i="2"/>
  <c r="N1477" i="2"/>
  <c r="N1429" i="2"/>
  <c r="N1205" i="2"/>
  <c r="N1141" i="2"/>
  <c r="N901" i="2"/>
  <c r="N1846" i="2"/>
  <c r="Z600" i="3"/>
  <c r="Z553" i="3"/>
  <c r="Z259" i="3"/>
  <c r="Z246" i="3"/>
  <c r="Z219" i="3"/>
  <c r="Z99" i="3"/>
  <c r="N1332" i="2"/>
  <c r="N314" i="2"/>
  <c r="N1478" i="2"/>
  <c r="N1350" i="2"/>
  <c r="N1206" i="2"/>
  <c r="N966" i="2"/>
  <c r="N1097" i="2"/>
  <c r="N1460" i="2"/>
  <c r="N1253" i="2"/>
  <c r="Z175" i="3"/>
  <c r="N453" i="2"/>
  <c r="Z734" i="3"/>
  <c r="Z677" i="3"/>
  <c r="Z626" i="3"/>
  <c r="Z582" i="3"/>
  <c r="Z474" i="3"/>
  <c r="Z416" i="3"/>
  <c r="Z378" i="3"/>
  <c r="Z317" i="3"/>
  <c r="Z252" i="3"/>
  <c r="Z238" i="3"/>
  <c r="Z155" i="3"/>
  <c r="Z104" i="3"/>
  <c r="Z22" i="3"/>
  <c r="Z10" i="3"/>
  <c r="N20" i="2"/>
  <c r="N806" i="2"/>
  <c r="N1620" i="2"/>
  <c r="N1556" i="2"/>
  <c r="N1428" i="2"/>
  <c r="N1204" i="2"/>
  <c r="N1060" i="2"/>
  <c r="N964" i="2"/>
  <c r="N900" i="2"/>
  <c r="N516" i="2"/>
  <c r="N420" i="2"/>
  <c r="N1800" i="2"/>
  <c r="N1014" i="2"/>
  <c r="O758" i="3"/>
  <c r="N1875" i="2"/>
  <c r="O719" i="3"/>
  <c r="N1779" i="2"/>
  <c r="O700" i="3"/>
  <c r="N1731" i="2"/>
  <c r="O656" i="3"/>
  <c r="N1611" i="2"/>
  <c r="O581" i="3"/>
  <c r="N1427" i="2"/>
  <c r="O576" i="3"/>
  <c r="N1419" i="2"/>
  <c r="O538" i="3"/>
  <c r="N1323" i="2"/>
  <c r="O527" i="3"/>
  <c r="N1291" i="2"/>
  <c r="O483" i="3"/>
  <c r="N1195" i="2"/>
  <c r="O432" i="3"/>
  <c r="N1083" i="2"/>
  <c r="O415" i="3"/>
  <c r="N1043" i="2"/>
  <c r="O387" i="3"/>
  <c r="N979" i="2"/>
  <c r="O377" i="3"/>
  <c r="N963" i="2"/>
  <c r="O353" i="3"/>
  <c r="N899" i="2"/>
  <c r="O319" i="3"/>
  <c r="N811" i="2"/>
  <c r="O286" i="3"/>
  <c r="N723" i="2"/>
  <c r="O282" i="3"/>
  <c r="N715" i="2"/>
  <c r="O258" i="3"/>
  <c r="N659" i="2"/>
  <c r="O251" i="3"/>
  <c r="N643" i="2"/>
  <c r="O234" i="3"/>
  <c r="N603" i="2"/>
  <c r="O229" i="3"/>
  <c r="N587" i="2"/>
  <c r="O218" i="3"/>
  <c r="N563" i="2"/>
  <c r="O193" i="3"/>
  <c r="N499" i="2"/>
  <c r="O137" i="3"/>
  <c r="N363" i="2"/>
  <c r="O107" i="3"/>
  <c r="N283" i="2"/>
  <c r="N1797" i="2"/>
  <c r="N484" i="2"/>
  <c r="Z501" i="3"/>
  <c r="N1237" i="2"/>
  <c r="O580" i="3"/>
  <c r="N1426" i="2"/>
  <c r="O482" i="3"/>
  <c r="N1194" i="2"/>
  <c r="O386" i="3"/>
  <c r="N978" i="2"/>
  <c r="O376" i="3"/>
  <c r="N962" i="2"/>
  <c r="O278" i="3"/>
  <c r="N706" i="2"/>
  <c r="O257" i="3"/>
  <c r="N658" i="2"/>
  <c r="O207" i="3"/>
  <c r="N530" i="2"/>
  <c r="O173" i="3"/>
  <c r="N450" i="2"/>
  <c r="O85" i="3"/>
  <c r="N226" i="2"/>
  <c r="Z241" i="3"/>
  <c r="N617" i="2"/>
  <c r="Z214" i="3"/>
  <c r="N553" i="2"/>
  <c r="O615" i="3"/>
  <c r="N1514" i="2"/>
  <c r="Z696" i="3"/>
  <c r="Z678" i="3"/>
  <c r="Z641" i="3"/>
  <c r="Z549" i="3"/>
  <c r="Z519" i="3"/>
  <c r="Z481" i="3"/>
  <c r="Z461" i="3"/>
  <c r="Z424" i="3"/>
  <c r="Z410" i="3"/>
  <c r="Z372" i="3"/>
  <c r="N197" i="2"/>
  <c r="O761" i="3"/>
  <c r="N1882" i="2"/>
  <c r="O725" i="3"/>
  <c r="N1794" i="2"/>
  <c r="O697" i="3"/>
  <c r="N1722" i="2"/>
  <c r="O645" i="3"/>
  <c r="N1586" i="2"/>
  <c r="O632" i="3"/>
  <c r="N1554" i="2"/>
  <c r="O622" i="3"/>
  <c r="N1530" i="2"/>
  <c r="O605" i="3"/>
  <c r="N1490" i="2"/>
  <c r="O572" i="3"/>
  <c r="N1410" i="2"/>
  <c r="O507" i="3"/>
  <c r="N1250" i="2"/>
  <c r="O431" i="3"/>
  <c r="N1082" i="2"/>
  <c r="O414" i="3"/>
  <c r="N1042" i="2"/>
  <c r="O402" i="3"/>
  <c r="N1010" i="2"/>
  <c r="O366" i="3"/>
  <c r="N938" i="2"/>
  <c r="O196" i="3"/>
  <c r="N506" i="2"/>
  <c r="O131" i="3"/>
  <c r="N346" i="2"/>
  <c r="O128" i="3"/>
  <c r="N338" i="2"/>
  <c r="O26" i="3"/>
  <c r="N66" i="2"/>
  <c r="Z568" i="3"/>
  <c r="Z526" i="3"/>
  <c r="Z512" i="3"/>
  <c r="Z468" i="3"/>
  <c r="Z454" i="3"/>
  <c r="Z418" i="3"/>
  <c r="N1897" i="2"/>
  <c r="N1881" i="2"/>
  <c r="N1865" i="2"/>
  <c r="N1849" i="2"/>
  <c r="N1833" i="2"/>
  <c r="N1817" i="2"/>
  <c r="N1801" i="2"/>
  <c r="N1785" i="2"/>
  <c r="N1769" i="2"/>
  <c r="O713" i="3"/>
  <c r="N1761" i="2"/>
  <c r="N1753" i="2"/>
  <c r="O707" i="3"/>
  <c r="N1745" i="2"/>
  <c r="N1737" i="2"/>
  <c r="N1721" i="2"/>
  <c r="N1705" i="2"/>
  <c r="O686" i="3"/>
  <c r="N1697" i="2"/>
  <c r="N1689" i="2"/>
  <c r="N1657" i="2"/>
  <c r="O668" i="3"/>
  <c r="N1641" i="2"/>
  <c r="N1625" i="2"/>
  <c r="N1609" i="2"/>
  <c r="N1593" i="2"/>
  <c r="O644" i="3"/>
  <c r="N1585" i="2"/>
  <c r="N1577" i="2"/>
  <c r="N1561" i="2"/>
  <c r="O621" i="3"/>
  <c r="N1529" i="2"/>
  <c r="N1513" i="2"/>
  <c r="N1497" i="2"/>
  <c r="O604" i="3"/>
  <c r="N1489" i="2"/>
  <c r="N1481" i="2"/>
  <c r="N1465" i="2"/>
  <c r="N1449" i="2"/>
  <c r="N1433" i="2"/>
  <c r="O579" i="3"/>
  <c r="N1425" i="2"/>
  <c r="N1417" i="2"/>
  <c r="N1401" i="2"/>
  <c r="N1369" i="2"/>
  <c r="N1353" i="2"/>
  <c r="N1337" i="2"/>
  <c r="N1321" i="2"/>
  <c r="N1305" i="2"/>
  <c r="N1289" i="2"/>
  <c r="N1273" i="2"/>
  <c r="O516" i="3"/>
  <c r="N1265" i="2"/>
  <c r="N1241" i="2"/>
  <c r="O499" i="3"/>
  <c r="N1233" i="2"/>
  <c r="N1225" i="2"/>
  <c r="N1209" i="2"/>
  <c r="N1193" i="2"/>
  <c r="N1177" i="2"/>
  <c r="O472" i="3"/>
  <c r="N1169" i="2"/>
  <c r="N1161" i="2"/>
  <c r="N1145" i="2"/>
  <c r="N1129" i="2"/>
  <c r="O447" i="3"/>
  <c r="N1113" i="2"/>
  <c r="O430" i="3"/>
  <c r="N1081" i="2"/>
  <c r="N1065" i="2"/>
  <c r="N1049" i="2"/>
  <c r="O413" i="3"/>
  <c r="N1041" i="2"/>
  <c r="N1033" i="2"/>
  <c r="N1017" i="2"/>
  <c r="N1001" i="2"/>
  <c r="O390" i="3"/>
  <c r="N985" i="2"/>
  <c r="N969" i="2"/>
  <c r="O375" i="3"/>
  <c r="N961" i="2"/>
  <c r="N953" i="2"/>
  <c r="N937" i="2"/>
  <c r="N921" i="2"/>
  <c r="N905" i="2"/>
  <c r="O348" i="3"/>
  <c r="N889" i="2"/>
  <c r="N873" i="2"/>
  <c r="N857" i="2"/>
  <c r="O329" i="3"/>
  <c r="N841" i="2"/>
  <c r="N825" i="2"/>
  <c r="N809" i="2"/>
  <c r="N793" i="2"/>
  <c r="N777" i="2"/>
  <c r="O303" i="3"/>
  <c r="N769" i="2"/>
  <c r="N761" i="2"/>
  <c r="N745" i="2"/>
  <c r="O293" i="3"/>
  <c r="N737" i="2"/>
  <c r="N729" i="2"/>
  <c r="N713" i="2"/>
  <c r="N697" i="2"/>
  <c r="N681" i="2"/>
  <c r="O261" i="3"/>
  <c r="N665" i="2"/>
  <c r="O256" i="3"/>
  <c r="N657" i="2"/>
  <c r="N649" i="2"/>
  <c r="N633" i="2"/>
  <c r="O244" i="3"/>
  <c r="N625" i="2"/>
  <c r="N1546" i="2"/>
  <c r="N1157" i="2"/>
  <c r="Z648" i="3"/>
  <c r="N1590" i="2"/>
  <c r="Z583" i="3"/>
  <c r="N1430" i="2"/>
  <c r="Z510" i="3"/>
  <c r="N1254" i="2"/>
  <c r="Z305" i="3"/>
  <c r="N774" i="2"/>
  <c r="Z156" i="3"/>
  <c r="Z143" i="3"/>
  <c r="N374" i="2"/>
  <c r="Z117" i="3"/>
  <c r="N310" i="2"/>
  <c r="Z111" i="3"/>
  <c r="Z68" i="3"/>
  <c r="Z4" i="3"/>
  <c r="N1382" i="2"/>
  <c r="N952" i="2"/>
  <c r="Z735" i="3"/>
  <c r="Z721" i="3"/>
  <c r="Z710" i="3"/>
  <c r="Z702" i="3"/>
  <c r="Z627" i="3"/>
  <c r="Z620" i="3"/>
  <c r="Z607" i="3"/>
  <c r="Z601" i="3"/>
  <c r="Z596" i="3"/>
  <c r="Z590" i="3"/>
  <c r="Z584" i="3"/>
  <c r="Z575" i="3"/>
  <c r="Z561" i="3"/>
  <c r="Z554" i="3"/>
  <c r="Z537" i="3"/>
  <c r="Z532" i="3"/>
  <c r="Z502" i="3"/>
  <c r="Z496" i="3"/>
  <c r="Z489" i="3"/>
  <c r="Z397" i="3"/>
  <c r="Z334" i="3"/>
  <c r="Z312" i="3"/>
  <c r="Z240" i="3"/>
  <c r="Z233" i="3"/>
  <c r="Z228" i="3"/>
  <c r="Z220" i="3"/>
  <c r="Z150" i="3"/>
  <c r="Z130" i="3"/>
  <c r="Z125" i="3"/>
  <c r="Z105" i="3"/>
  <c r="Z100" i="3"/>
  <c r="Z63" i="3"/>
  <c r="Z58" i="3"/>
  <c r="Z53" i="3"/>
  <c r="Z681" i="3"/>
  <c r="Z573" i="3"/>
  <c r="Z279" i="3"/>
  <c r="Z149" i="3"/>
  <c r="Z52" i="3"/>
  <c r="N1848" i="2"/>
  <c r="O732" i="3"/>
  <c r="N1808" i="2"/>
  <c r="O683" i="3"/>
  <c r="N1688" i="2"/>
  <c r="N1544" i="2"/>
  <c r="N1176" i="2"/>
  <c r="Z500" i="3"/>
  <c r="Z364" i="3"/>
  <c r="Z299" i="3"/>
  <c r="Z245" i="3"/>
  <c r="Z200" i="3"/>
  <c r="Z181" i="3"/>
  <c r="Z166" i="3"/>
  <c r="Z160" i="3"/>
  <c r="Z141" i="3"/>
  <c r="Z134" i="3"/>
  <c r="Z121" i="3"/>
  <c r="Z103" i="3"/>
  <c r="Z92" i="3"/>
  <c r="Z436" i="3"/>
  <c r="Z116" i="3"/>
  <c r="N1080" i="2"/>
  <c r="N1000" i="2"/>
  <c r="N936" i="2"/>
  <c r="N840" i="2"/>
  <c r="N760" i="2"/>
  <c r="O260" i="3"/>
  <c r="N664" i="2"/>
  <c r="N264" i="2"/>
  <c r="Z473" i="3"/>
  <c r="Z338" i="3"/>
  <c r="Z294" i="3"/>
  <c r="Z676" i="3"/>
  <c r="Z659" i="3"/>
  <c r="Z536" i="3"/>
  <c r="Z232" i="3"/>
  <c r="Z86" i="3"/>
  <c r="N1896" i="2"/>
  <c r="N1832" i="2"/>
  <c r="N1816" i="2"/>
  <c r="N1768" i="2"/>
  <c r="N1656" i="2"/>
  <c r="N1464" i="2"/>
  <c r="N1448" i="2"/>
  <c r="N1400" i="2"/>
  <c r="N1320" i="2"/>
  <c r="N1272" i="2"/>
  <c r="O446" i="3"/>
  <c r="N1112" i="2"/>
  <c r="O439" i="3"/>
  <c r="N1096" i="2"/>
  <c r="N1032" i="2"/>
  <c r="O380" i="3"/>
  <c r="N968" i="2"/>
  <c r="N872" i="2"/>
  <c r="N792" i="2"/>
  <c r="N728" i="2"/>
  <c r="N712" i="2"/>
  <c r="N696" i="2"/>
  <c r="N648" i="2"/>
  <c r="N504" i="2"/>
  <c r="N472" i="2"/>
  <c r="O169" i="3"/>
  <c r="N440" i="2"/>
  <c r="N392" i="2"/>
  <c r="N344" i="2"/>
  <c r="N312" i="2"/>
  <c r="N88" i="2"/>
  <c r="N1895" i="2"/>
  <c r="N1799" i="2"/>
  <c r="N1479" i="2"/>
  <c r="N1415" i="2"/>
  <c r="N1351" i="2"/>
  <c r="O511" i="3"/>
  <c r="N1255" i="2"/>
  <c r="N1207" i="2"/>
  <c r="O460" i="3"/>
  <c r="N1143" i="2"/>
  <c r="N983" i="2"/>
  <c r="N391" i="2"/>
  <c r="N167" i="2"/>
  <c r="Z594" i="3"/>
  <c r="Z487" i="3"/>
  <c r="Z421" i="3"/>
  <c r="N1232" i="2"/>
  <c r="Z559" i="3"/>
  <c r="Z408" i="3"/>
  <c r="Z327" i="3"/>
  <c r="Z174" i="3"/>
  <c r="Z27" i="3"/>
  <c r="N216" i="2"/>
  <c r="N184" i="2"/>
  <c r="N152" i="2"/>
  <c r="O38" i="3"/>
  <c r="N96" i="2"/>
  <c r="N72" i="2"/>
  <c r="O17" i="3"/>
  <c r="N40" i="2"/>
  <c r="O14" i="3"/>
  <c r="N32" i="2"/>
  <c r="N8" i="2"/>
  <c r="Z752" i="3"/>
  <c r="Z304" i="3"/>
  <c r="N1031" i="2"/>
  <c r="O371" i="3"/>
  <c r="N951" i="2"/>
  <c r="N791" i="2"/>
  <c r="N727" i="2"/>
  <c r="N631" i="2"/>
  <c r="N567" i="2"/>
  <c r="O183" i="3"/>
  <c r="N471" i="2"/>
  <c r="N327" i="2"/>
  <c r="N295" i="2"/>
  <c r="N151" i="2"/>
  <c r="O37" i="3"/>
  <c r="N95" i="2"/>
  <c r="N39" i="2"/>
  <c r="N23" i="2"/>
  <c r="N7" i="2"/>
  <c r="V426" i="3"/>
  <c r="W426" i="3" s="1"/>
  <c r="O1068" i="2" s="1"/>
  <c r="V442" i="3"/>
  <c r="W442" i="3" s="1"/>
  <c r="V570" i="3"/>
  <c r="W570" i="3" s="1"/>
  <c r="Z671" i="3"/>
  <c r="Z565" i="3"/>
  <c r="Z535" i="3"/>
  <c r="Z478" i="3"/>
  <c r="Z738" i="3"/>
  <c r="Z712" i="3"/>
  <c r="Z706" i="3"/>
  <c r="Z699" i="3"/>
  <c r="Z680" i="3"/>
  <c r="Z617" i="3"/>
  <c r="Z578" i="3"/>
  <c r="Z498" i="3"/>
  <c r="Z492" i="3"/>
  <c r="Z471" i="3"/>
  <c r="Z457" i="3"/>
  <c r="Z443" i="3"/>
  <c r="Z434" i="3"/>
  <c r="Z326" i="3"/>
  <c r="Z285" i="3"/>
  <c r="Z115" i="3"/>
  <c r="Z109" i="3"/>
  <c r="Z66" i="3"/>
  <c r="N1640" i="2"/>
  <c r="N989" i="2"/>
  <c r="Z672" i="3"/>
  <c r="Z566" i="3"/>
  <c r="Z322" i="3"/>
  <c r="Z129" i="3"/>
  <c r="Z62" i="3"/>
  <c r="N1880" i="2"/>
  <c r="N1720" i="2"/>
  <c r="N1608" i="2"/>
  <c r="N1560" i="2"/>
  <c r="N1496" i="2"/>
  <c r="N1416" i="2"/>
  <c r="N1240" i="2"/>
  <c r="N1160" i="2"/>
  <c r="N920" i="2"/>
  <c r="N776" i="2"/>
  <c r="N584" i="2"/>
  <c r="O162" i="3"/>
  <c r="N424" i="2"/>
  <c r="N280" i="2"/>
  <c r="N200" i="2"/>
  <c r="Z694" i="3"/>
  <c r="Z587" i="3"/>
  <c r="Z310" i="3"/>
  <c r="Z265" i="3"/>
  <c r="N1847" i="2"/>
  <c r="N1751" i="2"/>
  <c r="N1639" i="2"/>
  <c r="N1591" i="2"/>
  <c r="N1559" i="2"/>
  <c r="N1495" i="2"/>
  <c r="N1223" i="2"/>
  <c r="N1175" i="2"/>
  <c r="N1127" i="2"/>
  <c r="O346" i="3"/>
  <c r="N887" i="2"/>
  <c r="N759" i="2"/>
  <c r="N711" i="2"/>
  <c r="N647" i="2"/>
  <c r="N583" i="2"/>
  <c r="N519" i="2"/>
  <c r="Z658" i="3"/>
  <c r="Z552" i="3"/>
  <c r="Z530" i="3"/>
  <c r="O456" i="3"/>
  <c r="N1134" i="2"/>
  <c r="N982" i="2"/>
  <c r="N918" i="2"/>
  <c r="N710" i="2"/>
  <c r="N646" i="2"/>
  <c r="N502" i="2"/>
  <c r="N438" i="2"/>
  <c r="N294" i="2"/>
  <c r="N166" i="2"/>
  <c r="N102" i="2"/>
  <c r="N38" i="2"/>
  <c r="Z731" i="3"/>
  <c r="N1828" i="2"/>
  <c r="N1285" i="2"/>
  <c r="N248" i="2"/>
  <c r="N48" i="2"/>
  <c r="Z665" i="3"/>
  <c r="Z606" i="3"/>
  <c r="Z547" i="3"/>
  <c r="Z403" i="3"/>
  <c r="Z227" i="3"/>
  <c r="Z110" i="3"/>
  <c r="O649" i="3"/>
  <c r="N1592" i="2"/>
  <c r="N1512" i="2"/>
  <c r="N1368" i="2"/>
  <c r="N1288" i="2"/>
  <c r="N1192" i="2"/>
  <c r="O347" i="3"/>
  <c r="N888" i="2"/>
  <c r="O225" i="3"/>
  <c r="N576" i="2"/>
  <c r="Z765" i="3"/>
  <c r="Z687" i="3"/>
  <c r="Z613" i="3"/>
  <c r="Z517" i="3"/>
  <c r="Z452" i="3"/>
  <c r="O750" i="3"/>
  <c r="N1855" i="2"/>
  <c r="N1767" i="2"/>
  <c r="N1655" i="2"/>
  <c r="N1607" i="2"/>
  <c r="N1543" i="2"/>
  <c r="N1527" i="2"/>
  <c r="N1463" i="2"/>
  <c r="N1447" i="2"/>
  <c r="N1431" i="2"/>
  <c r="O567" i="3"/>
  <c r="N1399" i="2"/>
  <c r="O564" i="3"/>
  <c r="N1391" i="2"/>
  <c r="N1383" i="2"/>
  <c r="N1319" i="2"/>
  <c r="O505" i="3"/>
  <c r="N1247" i="2"/>
  <c r="N1239" i="2"/>
  <c r="O464" i="3"/>
  <c r="N1151" i="2"/>
  <c r="N1111" i="2"/>
  <c r="O438" i="3"/>
  <c r="N1095" i="2"/>
  <c r="N1079" i="2"/>
  <c r="N1063" i="2"/>
  <c r="N1015" i="2"/>
  <c r="N967" i="2"/>
  <c r="N871" i="2"/>
  <c r="N823" i="2"/>
  <c r="O315" i="3"/>
  <c r="N799" i="2"/>
  <c r="N775" i="2"/>
  <c r="N695" i="2"/>
  <c r="N663" i="2"/>
  <c r="N615" i="2"/>
  <c r="O236" i="3"/>
  <c r="N607" i="2"/>
  <c r="N599" i="2"/>
  <c r="O224" i="3"/>
  <c r="N575" i="2"/>
  <c r="N551" i="2"/>
  <c r="O205" i="3"/>
  <c r="N527" i="2"/>
  <c r="N487" i="2"/>
  <c r="N455" i="2"/>
  <c r="N439" i="2"/>
  <c r="N423" i="2"/>
  <c r="N407" i="2"/>
  <c r="N359" i="2"/>
  <c r="N343" i="2"/>
  <c r="N311" i="2"/>
  <c r="N279" i="2"/>
  <c r="O93" i="3"/>
  <c r="N247" i="2"/>
  <c r="O87" i="3"/>
  <c r="N231" i="2"/>
  <c r="N215" i="2"/>
  <c r="O74" i="3"/>
  <c r="N199" i="2"/>
  <c r="N71" i="2"/>
  <c r="Z718" i="3"/>
  <c r="Z540" i="3"/>
  <c r="N1734" i="2"/>
  <c r="N1686" i="2"/>
  <c r="N1670" i="2"/>
  <c r="N1638" i="2"/>
  <c r="N1622" i="2"/>
  <c r="N1574" i="2"/>
  <c r="N1558" i="2"/>
  <c r="N1542" i="2"/>
  <c r="N1510" i="2"/>
  <c r="N1398" i="2"/>
  <c r="N1174" i="2"/>
  <c r="N1110" i="2"/>
  <c r="N1046" i="2"/>
  <c r="N934" i="2"/>
  <c r="N822" i="2"/>
  <c r="N758" i="2"/>
  <c r="O239" i="3"/>
  <c r="N614" i="2"/>
  <c r="V461" i="3"/>
  <c r="W461" i="3" s="1"/>
  <c r="V493" i="3"/>
  <c r="W493" i="3" s="1"/>
  <c r="V589" i="3"/>
  <c r="W589" i="3" s="1"/>
  <c r="V621" i="3"/>
  <c r="W621" i="3" s="1"/>
  <c r="O1529" i="2" s="1"/>
  <c r="N1284" i="2"/>
  <c r="N621" i="2"/>
  <c r="N520" i="2"/>
  <c r="Z646" i="3"/>
  <c r="Z508" i="3"/>
  <c r="Z370" i="3"/>
  <c r="N1752" i="2"/>
  <c r="N1736" i="2"/>
  <c r="N1704" i="2"/>
  <c r="N1624" i="2"/>
  <c r="N1528" i="2"/>
  <c r="O601" i="3"/>
  <c r="N1480" i="2"/>
  <c r="O545" i="3"/>
  <c r="N1344" i="2"/>
  <c r="N1224" i="2"/>
  <c r="N1144" i="2"/>
  <c r="N1128" i="2"/>
  <c r="N984" i="2"/>
  <c r="N856" i="2"/>
  <c r="N824" i="2"/>
  <c r="N632" i="2"/>
  <c r="N616" i="2"/>
  <c r="N600" i="2"/>
  <c r="N568" i="2"/>
  <c r="N536" i="2"/>
  <c r="N408" i="2"/>
  <c r="O147" i="3"/>
  <c r="N384" i="2"/>
  <c r="N360" i="2"/>
  <c r="N232" i="2"/>
  <c r="N104" i="2"/>
  <c r="N1334" i="2"/>
  <c r="N1222" i="2"/>
  <c r="N1158" i="2"/>
  <c r="N950" i="2"/>
  <c r="N838" i="2"/>
  <c r="O114" i="3"/>
  <c r="N302" i="2"/>
  <c r="N70" i="2"/>
  <c r="O704" i="3"/>
  <c r="N1741" i="2"/>
  <c r="O636" i="3"/>
  <c r="N1565" i="2"/>
  <c r="N1221" i="2"/>
  <c r="O485" i="3"/>
  <c r="N1197" i="2"/>
  <c r="N1173" i="2"/>
  <c r="N1125" i="2"/>
  <c r="O449" i="3"/>
  <c r="N1117" i="2"/>
  <c r="N981" i="2"/>
  <c r="O383" i="3"/>
  <c r="N973" i="2"/>
  <c r="N965" i="2"/>
  <c r="N949" i="2"/>
  <c r="O362" i="3"/>
  <c r="N925" i="2"/>
  <c r="N917" i="2"/>
  <c r="N885" i="2"/>
  <c r="N869" i="2"/>
  <c r="N853" i="2"/>
  <c r="N805" i="2"/>
  <c r="N597" i="2"/>
  <c r="N581" i="2"/>
  <c r="N565" i="2"/>
  <c r="N549" i="2"/>
  <c r="N533" i="2"/>
  <c r="N517" i="2"/>
  <c r="N501" i="2"/>
  <c r="N485" i="2"/>
  <c r="N469" i="2"/>
  <c r="N421" i="2"/>
  <c r="O142" i="3"/>
  <c r="N373" i="2"/>
  <c r="O123" i="3"/>
  <c r="N325" i="2"/>
  <c r="N293" i="2"/>
  <c r="N149" i="2"/>
  <c r="N53" i="2"/>
  <c r="Z726" i="3"/>
  <c r="Z633" i="3"/>
  <c r="Z459" i="3"/>
  <c r="Z208" i="3"/>
  <c r="Z67" i="3"/>
  <c r="N296" i="2"/>
  <c r="N56" i="2"/>
  <c r="Z708" i="3"/>
  <c r="Z359" i="3"/>
  <c r="N1815" i="2"/>
  <c r="N1735" i="2"/>
  <c r="N1703" i="2"/>
  <c r="N1575" i="2"/>
  <c r="N1511" i="2"/>
  <c r="N1367" i="2"/>
  <c r="N1271" i="2"/>
  <c r="N1191" i="2"/>
  <c r="N1159" i="2"/>
  <c r="N855" i="2"/>
  <c r="Z2" i="3"/>
  <c r="Z664" i="3"/>
  <c r="N1270" i="2"/>
  <c r="N1190" i="2"/>
  <c r="O463" i="3"/>
  <c r="N1150" i="2"/>
  <c r="N1142" i="2"/>
  <c r="O437" i="3"/>
  <c r="N1094" i="2"/>
  <c r="N1078" i="2"/>
  <c r="N1062" i="2"/>
  <c r="N1030" i="2"/>
  <c r="O396" i="3"/>
  <c r="N998" i="2"/>
  <c r="O384" i="3"/>
  <c r="N974" i="2"/>
  <c r="N886" i="2"/>
  <c r="N870" i="2"/>
  <c r="N790" i="2"/>
  <c r="N726" i="2"/>
  <c r="O284" i="3"/>
  <c r="N718" i="2"/>
  <c r="N694" i="2"/>
  <c r="N678" i="2"/>
  <c r="N662" i="2"/>
  <c r="N630" i="2"/>
  <c r="N598" i="2"/>
  <c r="N566" i="2"/>
  <c r="N534" i="2"/>
  <c r="N518" i="2"/>
  <c r="N486" i="2"/>
  <c r="O182" i="3"/>
  <c r="N470" i="2"/>
  <c r="N454" i="2"/>
  <c r="N422" i="2"/>
  <c r="N390" i="2"/>
  <c r="N358" i="2"/>
  <c r="O124" i="3"/>
  <c r="N326" i="2"/>
  <c r="N278" i="2"/>
  <c r="N262" i="2"/>
  <c r="N246" i="2"/>
  <c r="N230" i="2"/>
  <c r="N214" i="2"/>
  <c r="N182" i="2"/>
  <c r="N150" i="2"/>
  <c r="N118" i="2"/>
  <c r="N22" i="2"/>
  <c r="O7" i="3"/>
  <c r="N14" i="2"/>
  <c r="N6" i="2"/>
  <c r="V236" i="3"/>
  <c r="W236" i="3" s="1"/>
  <c r="O607" i="2" s="1"/>
  <c r="V252" i="3"/>
  <c r="W252" i="3" s="1"/>
  <c r="V316" i="3"/>
  <c r="W316" i="3" s="1"/>
  <c r="V332" i="3"/>
  <c r="W332" i="3" s="1"/>
  <c r="V348" i="3"/>
  <c r="W348" i="3" s="1"/>
  <c r="O889" i="2" s="1"/>
  <c r="V476" i="3"/>
  <c r="W476" i="3" s="1"/>
  <c r="V572" i="3"/>
  <c r="W572" i="3" s="1"/>
  <c r="O1410" i="2" s="1"/>
  <c r="V588" i="3"/>
  <c r="W588" i="3" s="1"/>
  <c r="O1444" i="2" s="1"/>
  <c r="V620" i="3"/>
  <c r="W620" i="3" s="1"/>
  <c r="V636" i="3"/>
  <c r="W636" i="3" s="1"/>
  <c r="O1565" i="2" s="1"/>
  <c r="N1893" i="2"/>
  <c r="N1877" i="2"/>
  <c r="N1813" i="2"/>
  <c r="N1781" i="2"/>
  <c r="N1749" i="2"/>
  <c r="N1733" i="2"/>
  <c r="O692" i="3"/>
  <c r="N1709" i="2"/>
  <c r="O689" i="3"/>
  <c r="N1701" i="2"/>
  <c r="N1669" i="2"/>
  <c r="O660" i="3"/>
  <c r="N1621" i="2"/>
  <c r="N1605" i="2"/>
  <c r="O647" i="3"/>
  <c r="N1589" i="2"/>
  <c r="N1573" i="2"/>
  <c r="N1557" i="2"/>
  <c r="N1525" i="2"/>
  <c r="N1509" i="2"/>
  <c r="O610" i="3"/>
  <c r="N1501" i="2"/>
  <c r="N1493" i="2"/>
  <c r="N1461" i="2"/>
  <c r="O592" i="3"/>
  <c r="N1453" i="2"/>
  <c r="N1445" i="2"/>
  <c r="N1413" i="2"/>
  <c r="N1397" i="2"/>
  <c r="O556" i="3"/>
  <c r="N1373" i="2"/>
  <c r="N1365" i="2"/>
  <c r="N1349" i="2"/>
  <c r="N1317" i="2"/>
  <c r="N1301" i="2"/>
  <c r="N1269" i="2"/>
  <c r="O504" i="3"/>
  <c r="N1245" i="2"/>
  <c r="N1189" i="2"/>
  <c r="O470" i="3"/>
  <c r="N1165" i="2"/>
  <c r="N1109" i="2"/>
  <c r="N789" i="2"/>
  <c r="O308" i="3"/>
  <c r="N781" i="2"/>
  <c r="N773" i="2"/>
  <c r="N757" i="2"/>
  <c r="O297" i="3"/>
  <c r="N749" i="2"/>
  <c r="N741" i="2"/>
  <c r="N725" i="2"/>
  <c r="N709" i="2"/>
  <c r="O272" i="3"/>
  <c r="N693" i="2"/>
  <c r="N661" i="2"/>
  <c r="N645" i="2"/>
  <c r="N629" i="2"/>
  <c r="N437" i="2"/>
  <c r="N405" i="2"/>
  <c r="N389" i="2"/>
  <c r="N357" i="2"/>
  <c r="N341" i="2"/>
  <c r="N309" i="2"/>
  <c r="O113" i="3"/>
  <c r="N301" i="2"/>
  <c r="N261" i="2"/>
  <c r="N245" i="2"/>
  <c r="N229" i="2"/>
  <c r="N213" i="2"/>
  <c r="N165" i="2"/>
  <c r="N133" i="2"/>
  <c r="N117" i="2"/>
  <c r="N101" i="2"/>
  <c r="N85" i="2"/>
  <c r="N69" i="2"/>
  <c r="N37" i="2"/>
  <c r="N21" i="2"/>
  <c r="N5" i="2"/>
  <c r="N1047" i="2"/>
  <c r="Z619" i="3"/>
  <c r="Z466" i="3"/>
  <c r="Z345" i="3"/>
  <c r="Z72" i="3"/>
  <c r="N488" i="2"/>
  <c r="O177" i="3"/>
  <c r="N456" i="2"/>
  <c r="N376" i="2"/>
  <c r="N328" i="2"/>
  <c r="N168" i="2"/>
  <c r="N120" i="2"/>
  <c r="N24" i="2"/>
  <c r="Z714" i="3"/>
  <c r="Z444" i="3"/>
  <c r="Z332" i="3"/>
  <c r="N999" i="2"/>
  <c r="N903" i="2"/>
  <c r="N535" i="2"/>
  <c r="N183" i="2"/>
  <c r="Z558" i="3"/>
  <c r="Z465" i="3"/>
  <c r="N1894" i="2"/>
  <c r="N1878" i="2"/>
  <c r="N1862" i="2"/>
  <c r="N1830" i="2"/>
  <c r="N1814" i="2"/>
  <c r="N1798" i="2"/>
  <c r="N1782" i="2"/>
  <c r="N1766" i="2"/>
  <c r="O709" i="3"/>
  <c r="N1750" i="2"/>
  <c r="N1702" i="2"/>
  <c r="N1654" i="2"/>
  <c r="N1606" i="2"/>
  <c r="N1526" i="2"/>
  <c r="N1494" i="2"/>
  <c r="N1462" i="2"/>
  <c r="N1446" i="2"/>
  <c r="N1414" i="2"/>
  <c r="N1366" i="2"/>
  <c r="N1318" i="2"/>
  <c r="N1286" i="2"/>
  <c r="N1238" i="2"/>
  <c r="N1126" i="2"/>
  <c r="N902" i="2"/>
  <c r="O333" i="3"/>
  <c r="N854" i="2"/>
  <c r="N742" i="2"/>
  <c r="N54" i="2"/>
  <c r="O753" i="3"/>
  <c r="N1861" i="2"/>
  <c r="N1653" i="2"/>
  <c r="O442" i="3"/>
  <c r="N1093" i="2"/>
  <c r="N1077" i="2"/>
  <c r="N1061" i="2"/>
  <c r="N1045" i="2"/>
  <c r="N1029" i="2"/>
  <c r="N997" i="2"/>
  <c r="N821" i="2"/>
  <c r="N613" i="2"/>
  <c r="N181" i="2"/>
  <c r="N1892" i="2"/>
  <c r="N1876" i="2"/>
  <c r="N1860" i="2"/>
  <c r="O748" i="3"/>
  <c r="N1852" i="2"/>
  <c r="N1844" i="2"/>
  <c r="N1812" i="2"/>
  <c r="N1796" i="2"/>
  <c r="N1780" i="2"/>
  <c r="N1748" i="2"/>
  <c r="N1716" i="2"/>
  <c r="O688" i="3"/>
  <c r="N1700" i="2"/>
  <c r="N1684" i="2"/>
  <c r="N1652" i="2"/>
  <c r="N1636" i="2"/>
  <c r="N1604" i="2"/>
  <c r="N1588" i="2"/>
  <c r="O639" i="3"/>
  <c r="N1572" i="2"/>
  <c r="N1540" i="2"/>
  <c r="N1524" i="2"/>
  <c r="N1508" i="2"/>
  <c r="O609" i="3"/>
  <c r="N1500" i="2"/>
  <c r="N1492" i="2"/>
  <c r="N1476" i="2"/>
  <c r="O588" i="3"/>
  <c r="N1444" i="2"/>
  <c r="N1412" i="2"/>
  <c r="N1396" i="2"/>
  <c r="N1364" i="2"/>
  <c r="N1348" i="2"/>
  <c r="N1316" i="2"/>
  <c r="O528" i="3"/>
  <c r="N1292" i="2"/>
  <c r="N1268" i="2"/>
  <c r="O514" i="3"/>
  <c r="N1260" i="2"/>
  <c r="O494" i="3"/>
  <c r="N1220" i="2"/>
  <c r="O484" i="3"/>
  <c r="N1196" i="2"/>
  <c r="N1188" i="2"/>
  <c r="N1172" i="2"/>
  <c r="N1140" i="2"/>
  <c r="N1124" i="2"/>
  <c r="N1108" i="2"/>
  <c r="N1092" i="2"/>
  <c r="N1076" i="2"/>
  <c r="N1044" i="2"/>
  <c r="N1028" i="2"/>
  <c r="N996" i="2"/>
  <c r="O388" i="3"/>
  <c r="N980" i="2"/>
  <c r="N948" i="2"/>
  <c r="N932" i="2"/>
  <c r="N916" i="2"/>
  <c r="N884" i="2"/>
  <c r="O342" i="3"/>
  <c r="N876" i="2"/>
  <c r="N868" i="2"/>
  <c r="N852" i="2"/>
  <c r="N820" i="2"/>
  <c r="N804" i="2"/>
  <c r="N788" i="2"/>
  <c r="O307" i="3"/>
  <c r="N780" i="2"/>
  <c r="N756" i="2"/>
  <c r="O291" i="3"/>
  <c r="N732" i="2"/>
  <c r="O287" i="3"/>
  <c r="N724" i="2"/>
  <c r="N708" i="2"/>
  <c r="O271" i="3"/>
  <c r="N692" i="2"/>
  <c r="N660" i="2"/>
  <c r="N644" i="2"/>
  <c r="O248" i="3"/>
  <c r="N636" i="2"/>
  <c r="N628" i="2"/>
  <c r="N612" i="2"/>
  <c r="N596" i="2"/>
  <c r="N564" i="2"/>
  <c r="N548" i="2"/>
  <c r="N532" i="2"/>
  <c r="N500" i="2"/>
  <c r="N468" i="2"/>
  <c r="O167" i="3"/>
  <c r="N436" i="2"/>
  <c r="N404" i="2"/>
  <c r="N372" i="2"/>
  <c r="O138" i="3"/>
  <c r="N364" i="2"/>
  <c r="N356" i="2"/>
  <c r="N340" i="2"/>
  <c r="O122" i="3"/>
  <c r="N324" i="2"/>
  <c r="N308" i="2"/>
  <c r="N292" i="2"/>
  <c r="N276" i="2"/>
  <c r="N260" i="2"/>
  <c r="N244" i="2"/>
  <c r="N228" i="2"/>
  <c r="O82" i="3"/>
  <c r="N220" i="2"/>
  <c r="O79" i="3"/>
  <c r="N212" i="2"/>
  <c r="N196" i="2"/>
  <c r="N180" i="2"/>
  <c r="N164" i="2"/>
  <c r="N52" i="2"/>
  <c r="N1119" i="2"/>
  <c r="N148" i="2"/>
  <c r="N132" i="2"/>
  <c r="O46" i="3"/>
  <c r="N116" i="2"/>
  <c r="O40" i="3"/>
  <c r="N100" i="2"/>
  <c r="N84" i="2"/>
  <c r="N36" i="2"/>
  <c r="N4" i="2"/>
  <c r="Z757" i="3"/>
  <c r="Z744" i="3"/>
  <c r="Z739" i="3"/>
  <c r="Z733" i="3"/>
  <c r="Z652" i="3"/>
  <c r="Z638" i="3"/>
  <c r="Z625" i="3"/>
  <c r="Z618" i="3"/>
  <c r="Z599" i="3"/>
  <c r="Z546" i="3"/>
  <c r="Z522" i="3"/>
  <c r="Z493" i="3"/>
  <c r="Z458" i="3"/>
  <c r="Z435" i="3"/>
  <c r="Z428" i="3"/>
  <c r="Z369" i="3"/>
  <c r="Z352" i="3"/>
  <c r="Z344" i="3"/>
  <c r="Z270" i="3"/>
  <c r="Z250" i="3"/>
  <c r="Z226" i="3"/>
  <c r="Z212" i="3"/>
  <c r="Z192" i="3"/>
  <c r="Z187" i="3"/>
  <c r="Z154" i="3"/>
  <c r="Z148" i="3"/>
  <c r="Z98" i="3"/>
  <c r="Z78" i="3"/>
  <c r="Z71" i="3"/>
  <c r="Z61" i="3"/>
  <c r="Z56" i="3"/>
  <c r="Z51" i="3"/>
  <c r="Z45" i="3"/>
  <c r="Z39" i="3"/>
  <c r="Z33" i="3"/>
  <c r="Z21" i="3"/>
  <c r="Z15" i="3"/>
  <c r="Z9" i="3"/>
  <c r="Z763" i="3"/>
  <c r="Z723" i="3"/>
  <c r="Z693" i="3"/>
  <c r="Z643" i="3"/>
  <c r="Z637" i="3"/>
  <c r="Z611" i="3"/>
  <c r="Z593" i="3"/>
  <c r="Z586" i="3"/>
  <c r="Z570" i="3"/>
  <c r="Z557" i="3"/>
  <c r="Z534" i="3"/>
  <c r="Z486" i="3"/>
  <c r="Z420" i="3"/>
  <c r="Z412" i="3"/>
  <c r="Z393" i="3"/>
  <c r="Z368" i="3"/>
  <c r="Z358" i="3"/>
  <c r="Z768" i="3"/>
  <c r="Z756" i="3"/>
  <c r="Z743" i="3"/>
  <c r="Z717" i="3"/>
  <c r="Z685" i="3"/>
  <c r="Z675" i="3"/>
  <c r="Z670" i="3"/>
  <c r="Z663" i="3"/>
  <c r="Z630" i="3"/>
  <c r="Z624" i="3"/>
  <c r="Z603" i="3"/>
  <c r="Z598" i="3"/>
  <c r="Z551" i="3"/>
  <c r="Z544" i="3"/>
  <c r="Z529" i="3"/>
  <c r="Z521" i="3"/>
  <c r="Z515" i="3"/>
  <c r="Z427" i="3"/>
  <c r="Z406" i="3"/>
  <c r="Z374" i="3"/>
  <c r="Z302" i="3"/>
  <c r="Z292" i="3"/>
  <c r="Z276" i="3"/>
  <c r="Z255" i="3"/>
  <c r="Z249" i="3"/>
  <c r="Z211" i="3"/>
  <c r="Z191" i="3"/>
  <c r="Z179" i="3"/>
  <c r="Z737" i="3"/>
  <c r="Z730" i="3"/>
  <c r="Z539" i="3"/>
  <c r="Z477" i="3"/>
  <c r="Z320" i="3"/>
  <c r="Z230" i="3"/>
  <c r="Z171" i="3"/>
  <c r="N601" i="2"/>
  <c r="N585" i="2"/>
  <c r="O221" i="3"/>
  <c r="N569" i="2"/>
  <c r="N537" i="2"/>
  <c r="O199" i="3"/>
  <c r="N513" i="2"/>
  <c r="N505" i="2"/>
  <c r="N473" i="2"/>
  <c r="O180" i="3"/>
  <c r="N465" i="2"/>
  <c r="N457" i="2"/>
  <c r="N441" i="2"/>
  <c r="O163" i="3"/>
  <c r="N425" i="2"/>
  <c r="O157" i="3"/>
  <c r="N409" i="2"/>
  <c r="O144" i="3"/>
  <c r="N377" i="2"/>
  <c r="O140" i="3"/>
  <c r="N369" i="2"/>
  <c r="O91" i="3"/>
  <c r="N241" i="2"/>
  <c r="Z762" i="3"/>
  <c r="Z290" i="3"/>
  <c r="Z267" i="3"/>
  <c r="Z262" i="3"/>
  <c r="Z254" i="3"/>
  <c r="Z222" i="3"/>
  <c r="Z190" i="3"/>
  <c r="Z164" i="3"/>
  <c r="Z158" i="3"/>
  <c r="Z145" i="3"/>
  <c r="Z407" i="3"/>
  <c r="Z394" i="3"/>
  <c r="Z321" i="3"/>
  <c r="Z316" i="3"/>
  <c r="Z277" i="3"/>
  <c r="Z237" i="3"/>
  <c r="Z231" i="3"/>
  <c r="Z217" i="3"/>
  <c r="Z206" i="3"/>
  <c r="Z172" i="3"/>
  <c r="Z331" i="3"/>
  <c r="Z309" i="3"/>
  <c r="Z264" i="3"/>
  <c r="Z243" i="3"/>
  <c r="Z216" i="3"/>
  <c r="Z165" i="3"/>
  <c r="Z159" i="3"/>
  <c r="Z152" i="3"/>
  <c r="Z146" i="3"/>
  <c r="Z133" i="3"/>
  <c r="Z127" i="3"/>
  <c r="Z102" i="3"/>
  <c r="Z97" i="3"/>
  <c r="Z90" i="3"/>
  <c r="Z139" i="3"/>
  <c r="Z77" i="3"/>
  <c r="Z60" i="3"/>
  <c r="Z55" i="3"/>
  <c r="Z44" i="3"/>
  <c r="Z19" i="3"/>
  <c r="Z13" i="3"/>
  <c r="Z69" i="3"/>
  <c r="Z64" i="3"/>
  <c r="Z54" i="3"/>
  <c r="Z30" i="3"/>
  <c r="Z12" i="3"/>
  <c r="Z5" i="3"/>
  <c r="Z112" i="3"/>
  <c r="Z106" i="3"/>
  <c r="Z95" i="3"/>
  <c r="Z81" i="3"/>
  <c r="Z35" i="3"/>
  <c r="Z18" i="3"/>
  <c r="Z70" i="3"/>
  <c r="Z8" i="3"/>
  <c r="Z50" i="3"/>
  <c r="Z25" i="3"/>
  <c r="V367" i="3"/>
  <c r="W367" i="3" s="1"/>
  <c r="V511" i="3"/>
  <c r="W511" i="3" s="1"/>
  <c r="O1255" i="2" s="1"/>
  <c r="V334" i="3"/>
  <c r="W334" i="3" s="1"/>
  <c r="V350" i="3"/>
  <c r="W350" i="3" s="1"/>
  <c r="V366" i="3"/>
  <c r="W366" i="3" s="1"/>
  <c r="O938" i="2" s="1"/>
  <c r="V462" i="3"/>
  <c r="W462" i="3" s="1"/>
  <c r="V494" i="3"/>
  <c r="W494" i="3" s="1"/>
  <c r="O1220" i="2" s="1"/>
  <c r="V606" i="3"/>
  <c r="W606" i="3" s="1"/>
  <c r="V622" i="3"/>
  <c r="W622" i="3" s="1"/>
  <c r="O1530" i="2" s="1"/>
  <c r="V638" i="3"/>
  <c r="W638" i="3" s="1"/>
  <c r="V670" i="3"/>
  <c r="W670" i="3" s="1"/>
  <c r="V26" i="3"/>
  <c r="W26" i="3" s="1"/>
  <c r="O66" i="2" s="1"/>
  <c r="V42" i="3"/>
  <c r="W42" i="3" s="1"/>
  <c r="V58" i="3"/>
  <c r="W58" i="3" s="1"/>
  <c r="V74" i="3"/>
  <c r="W74" i="3" s="1"/>
  <c r="O199" i="2" s="1"/>
  <c r="V106" i="3"/>
  <c r="W106" i="3" s="1"/>
  <c r="V122" i="3"/>
  <c r="W122" i="3" s="1"/>
  <c r="O324" i="2" s="1"/>
  <c r="V138" i="3"/>
  <c r="W138" i="3" s="1"/>
  <c r="O364" i="2" s="1"/>
  <c r="V154" i="3"/>
  <c r="W154" i="3" s="1"/>
  <c r="V43" i="3"/>
  <c r="W43" i="3" s="1"/>
  <c r="V59" i="3"/>
  <c r="W59" i="3" s="1"/>
  <c r="V253" i="3"/>
  <c r="W253" i="3" s="1"/>
  <c r="V692" i="3"/>
  <c r="W692" i="3" s="1"/>
  <c r="O1709" i="2" s="1"/>
  <c r="V740" i="3"/>
  <c r="W740" i="3" s="1"/>
  <c r="O1828" i="2" s="1"/>
  <c r="V5" i="3"/>
  <c r="W5" i="3" s="1"/>
  <c r="V21" i="3"/>
  <c r="W21" i="3" s="1"/>
  <c r="V37" i="3"/>
  <c r="W37" i="3" s="1"/>
  <c r="O95" i="2" s="1"/>
  <c r="V53" i="3"/>
  <c r="W53" i="3" s="1"/>
  <c r="V69" i="3"/>
  <c r="W69" i="3" s="1"/>
  <c r="V85" i="3"/>
  <c r="W85" i="3" s="1"/>
  <c r="O226" i="2" s="1"/>
  <c r="V101" i="3"/>
  <c r="W101" i="3" s="1"/>
  <c r="V117" i="3"/>
  <c r="W117" i="3" s="1"/>
  <c r="V133" i="3"/>
  <c r="W133" i="3" s="1"/>
  <c r="V149" i="3"/>
  <c r="W149" i="3" s="1"/>
  <c r="V165" i="3"/>
  <c r="W165" i="3" s="1"/>
  <c r="V181" i="3"/>
  <c r="W181" i="3" s="1"/>
  <c r="V197" i="3"/>
  <c r="W197" i="3" s="1"/>
  <c r="V213" i="3"/>
  <c r="W213" i="3" s="1"/>
  <c r="V229" i="3"/>
  <c r="W229" i="3" s="1"/>
  <c r="O587" i="2" s="1"/>
  <c r="V245" i="3"/>
  <c r="W245" i="3" s="1"/>
  <c r="V261" i="3"/>
  <c r="W261" i="3" s="1"/>
  <c r="O665" i="2" s="1"/>
  <c r="V277" i="3"/>
  <c r="W277" i="3" s="1"/>
  <c r="V293" i="3"/>
  <c r="W293" i="3" s="1"/>
  <c r="O737" i="2" s="1"/>
  <c r="V309" i="3"/>
  <c r="W309" i="3" s="1"/>
  <c r="V325" i="3"/>
  <c r="W325" i="3" s="1"/>
  <c r="V341" i="3"/>
  <c r="W341" i="3" s="1"/>
  <c r="V357" i="3"/>
  <c r="W357" i="3" s="1"/>
  <c r="O909" i="2" s="1"/>
  <c r="V373" i="3"/>
  <c r="W373" i="3" s="1"/>
  <c r="O956" i="2" s="1"/>
  <c r="V389" i="3"/>
  <c r="W389" i="3" s="1"/>
  <c r="V405" i="3"/>
  <c r="W405" i="3" s="1"/>
  <c r="V421" i="3"/>
  <c r="W421" i="3" s="1"/>
  <c r="V437" i="3"/>
  <c r="W437" i="3" s="1"/>
  <c r="O1094" i="2" s="1"/>
  <c r="V453" i="3"/>
  <c r="W453" i="3" s="1"/>
  <c r="V469" i="3"/>
  <c r="W469" i="3" s="1"/>
  <c r="V485" i="3"/>
  <c r="W485" i="3" s="1"/>
  <c r="O1197" i="2" s="1"/>
  <c r="V501" i="3"/>
  <c r="W501" i="3" s="1"/>
  <c r="V517" i="3"/>
  <c r="W517" i="3" s="1"/>
  <c r="V533" i="3"/>
  <c r="W533" i="3" s="1"/>
  <c r="V549" i="3"/>
  <c r="W549" i="3" s="1"/>
  <c r="V565" i="3"/>
  <c r="W565" i="3" s="1"/>
  <c r="V581" i="3"/>
  <c r="W581" i="3" s="1"/>
  <c r="O1427" i="2" s="1"/>
  <c r="V597" i="3"/>
  <c r="W597" i="3" s="1"/>
  <c r="V613" i="3"/>
  <c r="W613" i="3" s="1"/>
  <c r="V629" i="3"/>
  <c r="W629" i="3" s="1"/>
  <c r="V645" i="3"/>
  <c r="W645" i="3" s="1"/>
  <c r="O1586" i="2" s="1"/>
  <c r="V661" i="3"/>
  <c r="W661" i="3" s="1"/>
  <c r="V677" i="3"/>
  <c r="W677" i="3" s="1"/>
  <c r="V693" i="3"/>
  <c r="W693" i="3" s="1"/>
  <c r="V709" i="3"/>
  <c r="W709" i="3" s="1"/>
  <c r="O1750" i="2" s="1"/>
  <c r="V725" i="3"/>
  <c r="W725" i="3" s="1"/>
  <c r="O1794" i="2" s="1"/>
  <c r="V741" i="3"/>
  <c r="W741" i="3" s="1"/>
  <c r="V757" i="3"/>
  <c r="W757" i="3" s="1"/>
  <c r="V170" i="3"/>
  <c r="W170" i="3" s="1"/>
  <c r="V186" i="3"/>
  <c r="W186" i="3" s="1"/>
  <c r="V202" i="3"/>
  <c r="W202" i="3" s="1"/>
  <c r="O520" i="2" s="1"/>
  <c r="V218" i="3"/>
  <c r="W218" i="3" s="1"/>
  <c r="O563" i="2" s="1"/>
  <c r="V234" i="3"/>
  <c r="W234" i="3" s="1"/>
  <c r="O603" i="2" s="1"/>
  <c r="V250" i="3"/>
  <c r="W250" i="3" s="1"/>
  <c r="V298" i="3"/>
  <c r="W298" i="3" s="1"/>
  <c r="V314" i="3"/>
  <c r="W314" i="3" s="1"/>
  <c r="V571" i="3"/>
  <c r="W571" i="3" s="1"/>
  <c r="V653" i="3"/>
  <c r="W653" i="3" s="1"/>
  <c r="V61" i="3"/>
  <c r="W61" i="3" s="1"/>
  <c r="V77" i="3"/>
  <c r="W77" i="3" s="1"/>
  <c r="V317" i="3"/>
  <c r="W317" i="3" s="1"/>
  <c r="V333" i="3"/>
  <c r="W333" i="3" s="1"/>
  <c r="O854" i="2" s="1"/>
  <c r="V349" i="3"/>
  <c r="W349" i="3" s="1"/>
  <c r="V351" i="3"/>
  <c r="W351" i="3" s="1"/>
  <c r="V623" i="3"/>
  <c r="W623" i="3" s="1"/>
  <c r="V639" i="3"/>
  <c r="W639" i="3" s="1"/>
  <c r="O1572" i="2" s="1"/>
  <c r="V233" i="3"/>
  <c r="W233" i="3" s="1"/>
  <c r="V256" i="3"/>
  <c r="W256" i="3" s="1"/>
  <c r="O657" i="2" s="1"/>
  <c r="V352" i="3"/>
  <c r="W352" i="3" s="1"/>
  <c r="V496" i="3"/>
  <c r="W496" i="3" s="1"/>
  <c r="V512" i="3"/>
  <c r="W512" i="3" s="1"/>
  <c r="V640" i="3"/>
  <c r="W640" i="3" s="1"/>
  <c r="V34" i="3"/>
  <c r="W34" i="3" s="1"/>
  <c r="V50" i="3"/>
  <c r="W50" i="3" s="1"/>
  <c r="V114" i="3"/>
  <c r="W114" i="3" s="1"/>
  <c r="O302" i="2" s="1"/>
  <c r="V130" i="3"/>
  <c r="W130" i="3" s="1"/>
  <c r="V162" i="3"/>
  <c r="W162" i="3" s="1"/>
  <c r="O424" i="2" s="1"/>
  <c r="V242" i="3"/>
  <c r="W242" i="3" s="1"/>
  <c r="O621" i="2" s="1"/>
  <c r="V258" i="3"/>
  <c r="W258" i="3" s="1"/>
  <c r="O659" i="2" s="1"/>
  <c r="V306" i="3"/>
  <c r="W306" i="3" s="1"/>
  <c r="V322" i="3"/>
  <c r="W322" i="3" s="1"/>
  <c r="V338" i="3"/>
  <c r="W338" i="3" s="1"/>
  <c r="V354" i="3"/>
  <c r="W354" i="3" s="1"/>
  <c r="V434" i="3"/>
  <c r="W434" i="3" s="1"/>
  <c r="V450" i="3"/>
  <c r="W450" i="3" s="1"/>
  <c r="O1119" i="2" s="1"/>
  <c r="V466" i="3"/>
  <c r="W466" i="3" s="1"/>
  <c r="V482" i="3"/>
  <c r="W482" i="3" s="1"/>
  <c r="O1194" i="2" s="1"/>
  <c r="V546" i="3"/>
  <c r="W546" i="3" s="1"/>
  <c r="V562" i="3"/>
  <c r="W562" i="3" s="1"/>
  <c r="V578" i="3"/>
  <c r="W578" i="3" s="1"/>
  <c r="V594" i="3"/>
  <c r="W594" i="3" s="1"/>
  <c r="V610" i="3"/>
  <c r="W610" i="3" s="1"/>
  <c r="O1501" i="2" s="1"/>
  <c r="V626" i="3"/>
  <c r="W626" i="3" s="1"/>
  <c r="V642" i="3"/>
  <c r="W642" i="3" s="1"/>
  <c r="V759" i="3"/>
  <c r="W759" i="3" s="1"/>
  <c r="V551" i="3"/>
  <c r="W551" i="3" s="1"/>
  <c r="V439" i="3"/>
  <c r="W439" i="3" s="1"/>
  <c r="O1096" i="2" s="1"/>
  <c r="V407" i="3"/>
  <c r="W407" i="3" s="1"/>
  <c r="V483" i="3"/>
  <c r="W483" i="3" s="1"/>
  <c r="O1195" i="2" s="1"/>
  <c r="V499" i="3"/>
  <c r="W499" i="3" s="1"/>
  <c r="O1233" i="2" s="1"/>
  <c r="V515" i="3"/>
  <c r="W515" i="3" s="1"/>
  <c r="V531" i="3"/>
  <c r="W531" i="3" s="1"/>
  <c r="V547" i="3"/>
  <c r="W547" i="3" s="1"/>
  <c r="V563" i="3"/>
  <c r="W563" i="3" s="1"/>
  <c r="V579" i="3"/>
  <c r="W579" i="3" s="1"/>
  <c r="O1425" i="2" s="1"/>
  <c r="V611" i="3"/>
  <c r="W611" i="3" s="1"/>
  <c r="V627" i="3"/>
  <c r="W627" i="3" s="1"/>
  <c r="V643" i="3"/>
  <c r="W643" i="3" s="1"/>
  <c r="V659" i="3"/>
  <c r="W659" i="3" s="1"/>
  <c r="V675" i="3"/>
  <c r="W675" i="3" s="1"/>
  <c r="V691" i="3"/>
  <c r="W691" i="3" s="1"/>
  <c r="V707" i="3"/>
  <c r="W707" i="3" s="1"/>
  <c r="O1745" i="2" s="1"/>
  <c r="V723" i="3"/>
  <c r="W723" i="3" s="1"/>
  <c r="V554" i="3"/>
  <c r="W554" i="3" s="1"/>
  <c r="V586" i="3"/>
  <c r="W586" i="3" s="1"/>
  <c r="V634" i="3"/>
  <c r="W634" i="3" s="1"/>
  <c r="V762" i="3"/>
  <c r="W762" i="3" s="1"/>
  <c r="V6" i="3"/>
  <c r="W6" i="3" s="1"/>
  <c r="V22" i="3"/>
  <c r="W22" i="3" s="1"/>
  <c r="V38" i="3"/>
  <c r="W38" i="3" s="1"/>
  <c r="O96" i="2" s="1"/>
  <c r="V102" i="3"/>
  <c r="W102" i="3" s="1"/>
  <c r="V118" i="3"/>
  <c r="W118" i="3" s="1"/>
  <c r="O314" i="2" s="1"/>
  <c r="V214" i="3"/>
  <c r="W214" i="3" s="1"/>
  <c r="V278" i="3"/>
  <c r="W278" i="3" s="1"/>
  <c r="O706" i="2" s="1"/>
  <c r="V294" i="3"/>
  <c r="W294" i="3" s="1"/>
  <c r="V390" i="3"/>
  <c r="W390" i="3" s="1"/>
  <c r="O985" i="2" s="1"/>
  <c r="V422" i="3"/>
  <c r="W422" i="3" s="1"/>
  <c r="V518" i="3"/>
  <c r="W518" i="3" s="1"/>
  <c r="V534" i="3"/>
  <c r="W534" i="3" s="1"/>
  <c r="V566" i="3"/>
  <c r="W566" i="3" s="1"/>
  <c r="V726" i="3"/>
  <c r="W726" i="3" s="1"/>
  <c r="V742" i="3"/>
  <c r="W742" i="3" s="1"/>
  <c r="V758" i="3"/>
  <c r="W758" i="3" s="1"/>
  <c r="O1875" i="2" s="1"/>
  <c r="V200" i="3"/>
  <c r="W200" i="3" s="1"/>
  <c r="V312" i="3"/>
  <c r="W312" i="3" s="1"/>
  <c r="V265" i="3"/>
  <c r="W265" i="3" s="1"/>
  <c r="V489" i="3"/>
  <c r="W489" i="3" s="1"/>
  <c r="V601" i="3"/>
  <c r="W601" i="3" s="1"/>
  <c r="V458" i="3"/>
  <c r="W458" i="3" s="1"/>
  <c r="V602" i="3"/>
  <c r="W602" i="3" s="1"/>
  <c r="V81" i="3"/>
  <c r="W81" i="3" s="1"/>
  <c r="V193" i="3"/>
  <c r="W193" i="3" s="1"/>
  <c r="O499" i="2" s="1"/>
  <c r="V353" i="3"/>
  <c r="W353" i="3" s="1"/>
  <c r="O899" i="2" s="1"/>
  <c r="V385" i="3"/>
  <c r="W385" i="3" s="1"/>
  <c r="V497" i="3"/>
  <c r="W497" i="3" s="1"/>
  <c r="V513" i="3"/>
  <c r="W513" i="3" s="1"/>
  <c r="V657" i="3"/>
  <c r="W657" i="3" s="1"/>
  <c r="V689" i="3"/>
  <c r="W689" i="3" s="1"/>
  <c r="O1701" i="2" s="1"/>
  <c r="V705" i="3"/>
  <c r="W705" i="3" s="1"/>
  <c r="O1742" i="2" s="1"/>
  <c r="V721" i="3"/>
  <c r="W721" i="3" s="1"/>
  <c r="V553" i="3"/>
  <c r="W553" i="3" s="1"/>
  <c r="V137" i="3"/>
  <c r="W137" i="3" s="1"/>
  <c r="O363" i="2" s="1"/>
  <c r="V217" i="3"/>
  <c r="W217" i="3" s="1"/>
  <c r="V297" i="3"/>
  <c r="W297" i="3" s="1"/>
  <c r="V425" i="3"/>
  <c r="W425" i="3" s="1"/>
  <c r="V441" i="3"/>
  <c r="W441" i="3" s="1"/>
  <c r="V569" i="3"/>
  <c r="W569" i="3" s="1"/>
  <c r="V585" i="3"/>
  <c r="W585" i="3" s="1"/>
  <c r="V761" i="3"/>
  <c r="W761" i="3" s="1"/>
  <c r="O1882" i="2" s="1"/>
  <c r="V11" i="3"/>
  <c r="W11" i="3" s="1"/>
  <c r="V27" i="3"/>
  <c r="W27" i="3" s="1"/>
  <c r="V75" i="3"/>
  <c r="W75" i="3" s="1"/>
  <c r="V91" i="3"/>
  <c r="W91" i="3" s="1"/>
  <c r="O241" i="2" s="1"/>
  <c r="V107" i="3"/>
  <c r="W107" i="3" s="1"/>
  <c r="O283" i="2" s="1"/>
  <c r="V123" i="3"/>
  <c r="W123" i="3" s="1"/>
  <c r="O325" i="2" s="1"/>
  <c r="V155" i="3"/>
  <c r="W155" i="3" s="1"/>
  <c r="V171" i="3"/>
  <c r="W171" i="3" s="1"/>
  <c r="V187" i="3"/>
  <c r="W187" i="3" s="1"/>
  <c r="V219" i="3"/>
  <c r="W219" i="3" s="1"/>
  <c r="V235" i="3"/>
  <c r="W235" i="3" s="1"/>
  <c r="V251" i="3"/>
  <c r="W251" i="3" s="1"/>
  <c r="O643" i="2" s="1"/>
  <c r="V283" i="3"/>
  <c r="W283" i="3" s="1"/>
  <c r="V315" i="3"/>
  <c r="W315" i="3" s="1"/>
  <c r="O799" i="2" s="1"/>
  <c r="V347" i="3"/>
  <c r="W347" i="3" s="1"/>
  <c r="O888" i="2" s="1"/>
  <c r="V363" i="3"/>
  <c r="W363" i="3" s="1"/>
  <c r="V395" i="3"/>
  <c r="W395" i="3" s="1"/>
  <c r="V411" i="3"/>
  <c r="W411" i="3" s="1"/>
  <c r="V459" i="3"/>
  <c r="W459" i="3" s="1"/>
  <c r="V507" i="3"/>
  <c r="W507" i="3" s="1"/>
  <c r="O1250" i="2" s="1"/>
  <c r="V523" i="3"/>
  <c r="W523" i="3" s="1"/>
  <c r="O1284" i="2" s="1"/>
  <c r="V555" i="3"/>
  <c r="W555" i="3" s="1"/>
  <c r="V587" i="3"/>
  <c r="W587" i="3" s="1"/>
  <c r="V603" i="3"/>
  <c r="W603" i="3" s="1"/>
  <c r="V619" i="3"/>
  <c r="W619" i="3" s="1"/>
  <c r="V635" i="3"/>
  <c r="W635" i="3" s="1"/>
  <c r="V651" i="3"/>
  <c r="W651" i="3" s="1"/>
  <c r="V667" i="3"/>
  <c r="W667" i="3" s="1"/>
  <c r="O1640" i="2" s="1"/>
  <c r="V683" i="3"/>
  <c r="W683" i="3" s="1"/>
  <c r="O1688" i="2" s="1"/>
  <c r="V699" i="3"/>
  <c r="W699" i="3" s="1"/>
  <c r="V715" i="3"/>
  <c r="W715" i="3" s="1"/>
  <c r="V731" i="3"/>
  <c r="W731" i="3" s="1"/>
  <c r="V747" i="3"/>
  <c r="W747" i="3" s="1"/>
  <c r="V408" i="3"/>
  <c r="W408" i="3" s="1"/>
  <c r="V249" i="3"/>
  <c r="W249" i="3" s="1"/>
  <c r="V313" i="3"/>
  <c r="W313" i="3" s="1"/>
  <c r="V537" i="3"/>
  <c r="W537" i="3" s="1"/>
  <c r="V60" i="3"/>
  <c r="W60" i="3" s="1"/>
  <c r="V156" i="3"/>
  <c r="W156" i="3" s="1"/>
  <c r="V460" i="3"/>
  <c r="W460" i="3" s="1"/>
  <c r="O1143" i="2" s="1"/>
  <c r="V604" i="3"/>
  <c r="W604" i="3" s="1"/>
  <c r="O1489" i="2" s="1"/>
  <c r="V97" i="3"/>
  <c r="W97" i="3" s="1"/>
  <c r="V257" i="3"/>
  <c r="W257" i="3" s="1"/>
  <c r="O658" i="2" s="1"/>
  <c r="V369" i="3"/>
  <c r="W369" i="3" s="1"/>
  <c r="V121" i="3"/>
  <c r="W121" i="3" s="1"/>
  <c r="V345" i="3"/>
  <c r="W345" i="3" s="1"/>
  <c r="V457" i="3"/>
  <c r="W457" i="3" s="1"/>
  <c r="V141" i="3"/>
  <c r="W141" i="3" s="1"/>
  <c r="V157" i="3"/>
  <c r="W157" i="3" s="1"/>
  <c r="O409" i="2" s="1"/>
  <c r="V605" i="3"/>
  <c r="W605" i="3" s="1"/>
  <c r="O1490" i="2" s="1"/>
  <c r="V673" i="3"/>
  <c r="W673" i="3" s="1"/>
  <c r="V158" i="3"/>
  <c r="W158" i="3" s="1"/>
  <c r="V254" i="3"/>
  <c r="W254" i="3" s="1"/>
  <c r="V590" i="3"/>
  <c r="W590" i="3" s="1"/>
  <c r="V529" i="3"/>
  <c r="W529" i="3" s="1"/>
  <c r="V31" i="3"/>
  <c r="W31" i="3" s="1"/>
  <c r="V47" i="3"/>
  <c r="W47" i="3" s="1"/>
  <c r="V63" i="3"/>
  <c r="W63" i="3" s="1"/>
  <c r="V79" i="3"/>
  <c r="W79" i="3" s="1"/>
  <c r="O212" i="2" s="1"/>
  <c r="V95" i="3"/>
  <c r="W95" i="3" s="1"/>
  <c r="V111" i="3"/>
  <c r="W111" i="3" s="1"/>
  <c r="V127" i="3"/>
  <c r="W127" i="3" s="1"/>
  <c r="V143" i="3"/>
  <c r="W143" i="3" s="1"/>
  <c r="V175" i="3"/>
  <c r="W175" i="3" s="1"/>
  <c r="O453" i="2" s="1"/>
  <c r="V191" i="3"/>
  <c r="W191" i="3" s="1"/>
  <c r="V207" i="3"/>
  <c r="W207" i="3" s="1"/>
  <c r="O530" i="2" s="1"/>
  <c r="V223" i="3"/>
  <c r="W223" i="3" s="1"/>
  <c r="V239" i="3"/>
  <c r="W239" i="3" s="1"/>
  <c r="O614" i="2" s="1"/>
  <c r="V255" i="3"/>
  <c r="W255" i="3" s="1"/>
  <c r="V271" i="3"/>
  <c r="W271" i="3" s="1"/>
  <c r="O692" i="2" s="1"/>
  <c r="V287" i="3"/>
  <c r="W287" i="3" s="1"/>
  <c r="O724" i="2" s="1"/>
  <c r="V303" i="3"/>
  <c r="W303" i="3" s="1"/>
  <c r="O769" i="2" s="1"/>
  <c r="V319" i="3"/>
  <c r="W319" i="3" s="1"/>
  <c r="O811" i="2" s="1"/>
  <c r="V335" i="3"/>
  <c r="W335" i="3" s="1"/>
  <c r="V479" i="3"/>
  <c r="W479" i="3" s="1"/>
  <c r="V495" i="3"/>
  <c r="W495" i="3" s="1"/>
  <c r="V607" i="3"/>
  <c r="W607" i="3" s="1"/>
  <c r="V655" i="3"/>
  <c r="W655" i="3" s="1"/>
  <c r="V671" i="3"/>
  <c r="W671" i="3" s="1"/>
  <c r="V687" i="3"/>
  <c r="W687" i="3" s="1"/>
  <c r="V177" i="3"/>
  <c r="W177" i="3" s="1"/>
  <c r="O456" i="2" s="1"/>
  <c r="V688" i="3"/>
  <c r="W688" i="3" s="1"/>
  <c r="O1700" i="2" s="1"/>
  <c r="V290" i="3"/>
  <c r="W290" i="3" s="1"/>
  <c r="V386" i="3"/>
  <c r="W386" i="3" s="1"/>
  <c r="O978" i="2" s="1"/>
  <c r="V402" i="3"/>
  <c r="W402" i="3" s="1"/>
  <c r="O1010" i="2" s="1"/>
  <c r="V514" i="3"/>
  <c r="W514" i="3" s="1"/>
  <c r="O1260" i="2" s="1"/>
  <c r="V690" i="3"/>
  <c r="W690" i="3" s="1"/>
  <c r="V722" i="3"/>
  <c r="W722" i="3" s="1"/>
  <c r="V738" i="3"/>
  <c r="W738" i="3" s="1"/>
  <c r="V4" i="3"/>
  <c r="W4" i="3" s="1"/>
  <c r="V20" i="3"/>
  <c r="W20" i="3" s="1"/>
  <c r="O48" i="2" s="1"/>
  <c r="V36" i="3"/>
  <c r="W36" i="3" s="1"/>
  <c r="V52" i="3"/>
  <c r="W52" i="3" s="1"/>
  <c r="V68" i="3"/>
  <c r="W68" i="3" s="1"/>
  <c r="V84" i="3"/>
  <c r="W84" i="3" s="1"/>
  <c r="V100" i="3"/>
  <c r="W100" i="3" s="1"/>
  <c r="V116" i="3"/>
  <c r="W116" i="3" s="1"/>
  <c r="V132" i="3"/>
  <c r="W132" i="3" s="1"/>
  <c r="V148" i="3"/>
  <c r="W148" i="3" s="1"/>
  <c r="V164" i="3"/>
  <c r="W164" i="3" s="1"/>
  <c r="V180" i="3"/>
  <c r="W180" i="3" s="1"/>
  <c r="O465" i="2" s="1"/>
  <c r="V196" i="3"/>
  <c r="W196" i="3" s="1"/>
  <c r="O506" i="2" s="1"/>
  <c r="V212" i="3"/>
  <c r="W212" i="3" s="1"/>
  <c r="V228" i="3"/>
  <c r="W228" i="3" s="1"/>
  <c r="V244" i="3"/>
  <c r="W244" i="3" s="1"/>
  <c r="O625" i="2" s="1"/>
  <c r="V260" i="3"/>
  <c r="W260" i="3" s="1"/>
  <c r="O664" i="2" s="1"/>
  <c r="V276" i="3"/>
  <c r="W276" i="3" s="1"/>
  <c r="V292" i="3"/>
  <c r="W292" i="3" s="1"/>
  <c r="V308" i="3"/>
  <c r="W308" i="3" s="1"/>
  <c r="O781" i="2" s="1"/>
  <c r="V324" i="3"/>
  <c r="W324" i="3" s="1"/>
  <c r="V340" i="3"/>
  <c r="W340" i="3" s="1"/>
  <c r="V356" i="3"/>
  <c r="W356" i="3" s="1"/>
  <c r="O908" i="2" s="1"/>
  <c r="V372" i="3"/>
  <c r="W372" i="3" s="1"/>
  <c r="V388" i="3"/>
  <c r="W388" i="3" s="1"/>
  <c r="O980" i="2" s="1"/>
  <c r="V404" i="3"/>
  <c r="W404" i="3" s="1"/>
  <c r="V420" i="3"/>
  <c r="W420" i="3" s="1"/>
  <c r="V436" i="3"/>
  <c r="W436" i="3" s="1"/>
  <c r="V452" i="3"/>
  <c r="W452" i="3" s="1"/>
  <c r="V468" i="3"/>
  <c r="W468" i="3" s="1"/>
  <c r="V484" i="3"/>
  <c r="W484" i="3" s="1"/>
  <c r="O1196" i="2" s="1"/>
  <c r="V500" i="3"/>
  <c r="W500" i="3" s="1"/>
  <c r="V516" i="3"/>
  <c r="W516" i="3" s="1"/>
  <c r="O1265" i="2" s="1"/>
  <c r="V532" i="3"/>
  <c r="W532" i="3" s="1"/>
  <c r="V548" i="3"/>
  <c r="W548" i="3" s="1"/>
  <c r="V564" i="3"/>
  <c r="W564" i="3" s="1"/>
  <c r="O1391" i="2" s="1"/>
  <c r="V580" i="3"/>
  <c r="W580" i="3" s="1"/>
  <c r="O1426" i="2" s="1"/>
  <c r="V596" i="3"/>
  <c r="W596" i="3" s="1"/>
  <c r="V612" i="3"/>
  <c r="W612" i="3" s="1"/>
  <c r="V628" i="3"/>
  <c r="W628" i="3" s="1"/>
  <c r="O1546" i="2" s="1"/>
  <c r="V644" i="3"/>
  <c r="W644" i="3" s="1"/>
  <c r="O1585" i="2" s="1"/>
  <c r="V660" i="3"/>
  <c r="W660" i="3" s="1"/>
  <c r="O1621" i="2" s="1"/>
  <c r="V676" i="3"/>
  <c r="W676" i="3" s="1"/>
  <c r="V708" i="3"/>
  <c r="W708" i="3" s="1"/>
  <c r="V724" i="3"/>
  <c r="W724" i="3" s="1"/>
  <c r="V756" i="3"/>
  <c r="W756" i="3" s="1"/>
  <c r="V406" i="3"/>
  <c r="W406" i="3" s="1"/>
  <c r="V198" i="3"/>
  <c r="W198" i="3" s="1"/>
  <c r="V536" i="3"/>
  <c r="W536" i="3" s="1"/>
  <c r="V423" i="3"/>
  <c r="W423" i="3" s="1"/>
  <c r="V763" i="3"/>
  <c r="W763" i="3" s="1"/>
  <c r="V535" i="3"/>
  <c r="W535" i="3" s="1"/>
  <c r="V216" i="3"/>
  <c r="W216" i="3" s="1"/>
  <c r="V296" i="3"/>
  <c r="W296" i="3" s="1"/>
  <c r="V424" i="3"/>
  <c r="W424" i="3" s="1"/>
  <c r="V658" i="3"/>
  <c r="W658" i="3" s="1"/>
  <c r="V530" i="3"/>
  <c r="W530" i="3" s="1"/>
  <c r="V370" i="3"/>
  <c r="W370" i="3" s="1"/>
  <c r="V274" i="3"/>
  <c r="W274" i="3" s="1"/>
  <c r="V194" i="3"/>
  <c r="W194" i="3" s="1"/>
  <c r="V82" i="3"/>
  <c r="W82" i="3" s="1"/>
  <c r="O220" i="2" s="1"/>
  <c r="V10" i="3"/>
  <c r="W10" i="3" s="1"/>
  <c r="V41" i="3"/>
  <c r="W41" i="3" s="1"/>
  <c r="V220" i="3"/>
  <c r="W220" i="3" s="1"/>
  <c r="V280" i="3"/>
  <c r="W280" i="3" s="1"/>
  <c r="V616" i="3"/>
  <c r="W616" i="3" s="1"/>
  <c r="V760" i="3"/>
  <c r="W760" i="3" s="1"/>
  <c r="V706" i="3"/>
  <c r="W706" i="3" s="1"/>
  <c r="V674" i="3"/>
  <c r="W674" i="3" s="1"/>
  <c r="V24" i="3"/>
  <c r="W24" i="3" s="1"/>
  <c r="V136" i="3"/>
  <c r="W136" i="3" s="1"/>
  <c r="V25" i="3"/>
  <c r="W25" i="3" s="1"/>
  <c r="V18" i="3"/>
  <c r="W18" i="3" s="1"/>
  <c r="V140" i="3"/>
  <c r="W140" i="3" s="1"/>
  <c r="O369" i="2" s="1"/>
  <c r="V78" i="3"/>
  <c r="W78" i="3" s="1"/>
  <c r="V174" i="3"/>
  <c r="W174" i="3" s="1"/>
  <c r="V238" i="3"/>
  <c r="W238" i="3" s="1"/>
  <c r="V766" i="3"/>
  <c r="W766" i="3" s="1"/>
  <c r="V120" i="3"/>
  <c r="W120" i="3" s="1"/>
  <c r="V383" i="3"/>
  <c r="W383" i="3" s="1"/>
  <c r="O973" i="2" s="1"/>
  <c r="V399" i="3"/>
  <c r="W399" i="3" s="1"/>
  <c r="V415" i="3"/>
  <c r="W415" i="3" s="1"/>
  <c r="O1043" i="2" s="1"/>
  <c r="V431" i="3"/>
  <c r="W431" i="3" s="1"/>
  <c r="O1082" i="2" s="1"/>
  <c r="V463" i="3"/>
  <c r="W463" i="3" s="1"/>
  <c r="O1150" i="2" s="1"/>
  <c r="V527" i="3"/>
  <c r="W527" i="3" s="1"/>
  <c r="O1291" i="2" s="1"/>
  <c r="V543" i="3"/>
  <c r="W543" i="3" s="1"/>
  <c r="V559" i="3"/>
  <c r="W559" i="3" s="1"/>
  <c r="V591" i="3"/>
  <c r="W591" i="3" s="1"/>
  <c r="V703" i="3"/>
  <c r="W703" i="3" s="1"/>
  <c r="V719" i="3"/>
  <c r="W719" i="3" s="1"/>
  <c r="O1779" i="2" s="1"/>
  <c r="V735" i="3"/>
  <c r="W735" i="3" s="1"/>
  <c r="V767" i="3"/>
  <c r="W767" i="3" s="1"/>
  <c r="V743" i="3"/>
  <c r="W743" i="3" s="1"/>
  <c r="V40" i="3"/>
  <c r="W40" i="3" s="1"/>
  <c r="O100" i="2" s="1"/>
  <c r="V440" i="3"/>
  <c r="W440" i="3" s="1"/>
  <c r="V568" i="3"/>
  <c r="W568" i="3" s="1"/>
  <c r="V32" i="3"/>
  <c r="W32" i="3" s="1"/>
  <c r="V48" i="3"/>
  <c r="W48" i="3" s="1"/>
  <c r="V64" i="3"/>
  <c r="W64" i="3" s="1"/>
  <c r="V80" i="3"/>
  <c r="W80" i="3" s="1"/>
  <c r="V96" i="3"/>
  <c r="W96" i="3" s="1"/>
  <c r="V112" i="3"/>
  <c r="W112" i="3" s="1"/>
  <c r="V128" i="3"/>
  <c r="W128" i="3" s="1"/>
  <c r="O338" i="2" s="1"/>
  <c r="V144" i="3"/>
  <c r="W144" i="3" s="1"/>
  <c r="O377" i="2" s="1"/>
  <c r="V176" i="3"/>
  <c r="W176" i="3" s="1"/>
  <c r="V192" i="3"/>
  <c r="W192" i="3" s="1"/>
  <c r="V224" i="3"/>
  <c r="W224" i="3" s="1"/>
  <c r="O575" i="2" s="1"/>
  <c r="V240" i="3"/>
  <c r="W240" i="3" s="1"/>
  <c r="V272" i="3"/>
  <c r="W272" i="3" s="1"/>
  <c r="O693" i="2" s="1"/>
  <c r="V304" i="3"/>
  <c r="W304" i="3" s="1"/>
  <c r="V320" i="3"/>
  <c r="W320" i="3" s="1"/>
  <c r="V336" i="3"/>
  <c r="W336" i="3" s="1"/>
  <c r="V368" i="3"/>
  <c r="W368" i="3" s="1"/>
  <c r="V384" i="3"/>
  <c r="W384" i="3" s="1"/>
  <c r="O974" i="2" s="1"/>
  <c r="V400" i="3"/>
  <c r="W400" i="3" s="1"/>
  <c r="V416" i="3"/>
  <c r="W416" i="3" s="1"/>
  <c r="V432" i="3"/>
  <c r="W432" i="3" s="1"/>
  <c r="O1083" i="2" s="1"/>
  <c r="V448" i="3"/>
  <c r="W448" i="3" s="1"/>
  <c r="V464" i="3"/>
  <c r="W464" i="3" s="1"/>
  <c r="O1151" i="2" s="1"/>
  <c r="V480" i="3"/>
  <c r="W480" i="3" s="1"/>
  <c r="V528" i="3"/>
  <c r="W528" i="3" s="1"/>
  <c r="O1292" i="2" s="1"/>
  <c r="V544" i="3"/>
  <c r="W544" i="3" s="1"/>
  <c r="V560" i="3"/>
  <c r="W560" i="3" s="1"/>
  <c r="O1382" i="2" s="1"/>
  <c r="V576" i="3"/>
  <c r="W576" i="3" s="1"/>
  <c r="O1419" i="2" s="1"/>
  <c r="V592" i="3"/>
  <c r="W592" i="3" s="1"/>
  <c r="O1453" i="2" s="1"/>
  <c r="V608" i="3"/>
  <c r="W608" i="3" s="1"/>
  <c r="V624" i="3"/>
  <c r="W624" i="3" s="1"/>
  <c r="V656" i="3"/>
  <c r="W656" i="3" s="1"/>
  <c r="O1611" i="2" s="1"/>
  <c r="V704" i="3"/>
  <c r="W704" i="3" s="1"/>
  <c r="O1741" i="2" s="1"/>
  <c r="V720" i="3"/>
  <c r="W720" i="3" s="1"/>
  <c r="V736" i="3"/>
  <c r="W736" i="3" s="1"/>
  <c r="V752" i="3"/>
  <c r="W752" i="3" s="1"/>
  <c r="V768" i="3"/>
  <c r="W768" i="3" s="1"/>
  <c r="V232" i="3"/>
  <c r="W232" i="3" s="1"/>
  <c r="V182" i="3"/>
  <c r="W182" i="3" s="1"/>
  <c r="O470" i="2" s="1"/>
  <c r="V358" i="3"/>
  <c r="W358" i="3" s="1"/>
  <c r="V470" i="3"/>
  <c r="W470" i="3" s="1"/>
  <c r="V550" i="3"/>
  <c r="W550" i="3" s="1"/>
  <c r="V646" i="3"/>
  <c r="W646" i="3" s="1"/>
  <c r="V23" i="3"/>
  <c r="W23" i="3" s="1"/>
  <c r="V39" i="3"/>
  <c r="W39" i="3" s="1"/>
  <c r="V71" i="3"/>
  <c r="W71" i="3" s="1"/>
  <c r="V87" i="3"/>
  <c r="W87" i="3" s="1"/>
  <c r="O231" i="2" s="1"/>
  <c r="V103" i="3"/>
  <c r="W103" i="3" s="1"/>
  <c r="V119" i="3"/>
  <c r="W119" i="3" s="1"/>
  <c r="V135" i="3"/>
  <c r="W135" i="3" s="1"/>
  <c r="V151" i="3"/>
  <c r="W151" i="3" s="1"/>
  <c r="V167" i="3"/>
  <c r="W167" i="3" s="1"/>
  <c r="O436" i="2" s="1"/>
  <c r="V183" i="3"/>
  <c r="W183" i="3" s="1"/>
  <c r="O471" i="2" s="1"/>
  <c r="V199" i="3"/>
  <c r="W199" i="3" s="1"/>
  <c r="O513" i="2" s="1"/>
  <c r="V215" i="3"/>
  <c r="W215" i="3" s="1"/>
  <c r="V231" i="3"/>
  <c r="W231" i="3" s="1"/>
  <c r="V247" i="3"/>
  <c r="W247" i="3" s="1"/>
  <c r="V263" i="3"/>
  <c r="W263" i="3" s="1"/>
  <c r="V279" i="3"/>
  <c r="W279" i="3" s="1"/>
  <c r="V295" i="3"/>
  <c r="W295" i="3" s="1"/>
  <c r="V311" i="3"/>
  <c r="W311" i="3" s="1"/>
  <c r="V327" i="3"/>
  <c r="W327" i="3" s="1"/>
  <c r="V343" i="3"/>
  <c r="W343" i="3" s="1"/>
  <c r="V359" i="3"/>
  <c r="W359" i="3" s="1"/>
  <c r="V375" i="3"/>
  <c r="W375" i="3" s="1"/>
  <c r="O961" i="2" s="1"/>
  <c r="V391" i="3"/>
  <c r="W391" i="3" s="1"/>
  <c r="V455" i="3"/>
  <c r="W455" i="3" s="1"/>
  <c r="V471" i="3"/>
  <c r="W471" i="3" s="1"/>
  <c r="V487" i="3"/>
  <c r="W487" i="3" s="1"/>
  <c r="V503" i="3"/>
  <c r="W503" i="3" s="1"/>
  <c r="V519" i="3"/>
  <c r="W519" i="3" s="1"/>
  <c r="V567" i="3"/>
  <c r="W567" i="3" s="1"/>
  <c r="O1399" i="2" s="1"/>
  <c r="V583" i="3"/>
  <c r="W583" i="3" s="1"/>
  <c r="O1430" i="2" s="1"/>
  <c r="V599" i="3"/>
  <c r="W599" i="3" s="1"/>
  <c r="V615" i="3"/>
  <c r="W615" i="3" s="1"/>
  <c r="O1514" i="2" s="1"/>
  <c r="V631" i="3"/>
  <c r="W631" i="3" s="1"/>
  <c r="V647" i="3"/>
  <c r="W647" i="3" s="1"/>
  <c r="O1589" i="2" s="1"/>
  <c r="V663" i="3"/>
  <c r="W663" i="3" s="1"/>
  <c r="V679" i="3"/>
  <c r="W679" i="3" s="1"/>
  <c r="V695" i="3"/>
  <c r="W695" i="3" s="1"/>
  <c r="V711" i="3"/>
  <c r="W711" i="3" s="1"/>
  <c r="V727" i="3"/>
  <c r="W727" i="3" s="1"/>
  <c r="V230" i="3"/>
  <c r="W230" i="3" s="1"/>
  <c r="V310" i="3"/>
  <c r="W310" i="3" s="1"/>
  <c r="V502" i="3"/>
  <c r="W502" i="3" s="1"/>
  <c r="V598" i="3"/>
  <c r="W598" i="3" s="1"/>
  <c r="V662" i="3"/>
  <c r="W662" i="3" s="1"/>
  <c r="V55" i="3"/>
  <c r="W55" i="3" s="1"/>
  <c r="V8" i="3"/>
  <c r="W8" i="3" s="1"/>
  <c r="V56" i="3"/>
  <c r="W56" i="3" s="1"/>
  <c r="V88" i="3"/>
  <c r="W88" i="3" s="1"/>
  <c r="V104" i="3"/>
  <c r="W104" i="3" s="1"/>
  <c r="V152" i="3"/>
  <c r="W152" i="3" s="1"/>
  <c r="V184" i="3"/>
  <c r="W184" i="3" s="1"/>
  <c r="V248" i="3"/>
  <c r="W248" i="3" s="1"/>
  <c r="O636" i="2" s="1"/>
  <c r="V328" i="3"/>
  <c r="W328" i="3" s="1"/>
  <c r="V344" i="3"/>
  <c r="W344" i="3" s="1"/>
  <c r="V376" i="3"/>
  <c r="W376" i="3" s="1"/>
  <c r="O962" i="2" s="1"/>
  <c r="V392" i="3"/>
  <c r="W392" i="3" s="1"/>
  <c r="O989" i="2" s="1"/>
  <c r="V472" i="3"/>
  <c r="W472" i="3" s="1"/>
  <c r="O1169" i="2" s="1"/>
  <c r="V488" i="3"/>
  <c r="W488" i="3" s="1"/>
  <c r="V520" i="3"/>
  <c r="W520" i="3" s="1"/>
  <c r="V584" i="3"/>
  <c r="W584" i="3" s="1"/>
  <c r="V632" i="3"/>
  <c r="W632" i="3" s="1"/>
  <c r="O1554" i="2" s="1"/>
  <c r="V648" i="3"/>
  <c r="W648" i="3" s="1"/>
  <c r="V664" i="3"/>
  <c r="W664" i="3" s="1"/>
  <c r="V680" i="3"/>
  <c r="W680" i="3" s="1"/>
  <c r="V712" i="3"/>
  <c r="W712" i="3" s="1"/>
  <c r="V728" i="3"/>
  <c r="W728" i="3" s="1"/>
  <c r="O1800" i="2" s="1"/>
  <c r="V744" i="3"/>
  <c r="W744" i="3" s="1"/>
  <c r="V754" i="3"/>
  <c r="W754" i="3" s="1"/>
  <c r="V582" i="3"/>
  <c r="W582" i="3" s="1"/>
  <c r="V2" i="3"/>
  <c r="W2" i="3" s="1"/>
  <c r="V7" i="3"/>
  <c r="W7" i="3" s="1"/>
  <c r="O14" i="2" s="1"/>
  <c r="V72" i="3"/>
  <c r="W72" i="3" s="1"/>
  <c r="V168" i="3"/>
  <c r="W168" i="3" s="1"/>
  <c r="V264" i="3"/>
  <c r="W264" i="3" s="1"/>
  <c r="V360" i="3"/>
  <c r="W360" i="3" s="1"/>
  <c r="V456" i="3"/>
  <c r="W456" i="3" s="1"/>
  <c r="O1134" i="2" s="1"/>
  <c r="V504" i="3"/>
  <c r="W504" i="3" s="1"/>
  <c r="V600" i="3"/>
  <c r="W600" i="3" s="1"/>
  <c r="V696" i="3"/>
  <c r="W696" i="3" s="1"/>
  <c r="V9" i="3"/>
  <c r="W9" i="3" s="1"/>
  <c r="V57" i="3"/>
  <c r="W57" i="3" s="1"/>
  <c r="V89" i="3"/>
  <c r="W89" i="3" s="1"/>
  <c r="V105" i="3"/>
  <c r="W105" i="3" s="1"/>
  <c r="V153" i="3"/>
  <c r="W153" i="3" s="1"/>
  <c r="O400" i="2" s="1"/>
  <c r="V169" i="3"/>
  <c r="W169" i="3" s="1"/>
  <c r="O440" i="2" s="1"/>
  <c r="V185" i="3"/>
  <c r="W185" i="3" s="1"/>
  <c r="V281" i="3"/>
  <c r="W281" i="3" s="1"/>
  <c r="V329" i="3"/>
  <c r="W329" i="3" s="1"/>
  <c r="O841" i="2" s="1"/>
  <c r="V361" i="3"/>
  <c r="W361" i="3" s="1"/>
  <c r="V377" i="3"/>
  <c r="W377" i="3" s="1"/>
  <c r="O963" i="2" s="1"/>
  <c r="V393" i="3"/>
  <c r="W393" i="3" s="1"/>
  <c r="V409" i="3"/>
  <c r="W409" i="3" s="1"/>
  <c r="V473" i="3"/>
  <c r="W473" i="3" s="1"/>
  <c r="V505" i="3"/>
  <c r="W505" i="3" s="1"/>
  <c r="O1247" i="2" s="1"/>
  <c r="V521" i="3"/>
  <c r="W521" i="3" s="1"/>
  <c r="V617" i="3"/>
  <c r="W617" i="3" s="1"/>
  <c r="V633" i="3"/>
  <c r="W633" i="3" s="1"/>
  <c r="V649" i="3"/>
  <c r="W649" i="3" s="1"/>
  <c r="O1592" i="2" s="1"/>
  <c r="V665" i="3"/>
  <c r="W665" i="3" s="1"/>
  <c r="V681" i="3"/>
  <c r="W681" i="3" s="1"/>
  <c r="V697" i="3"/>
  <c r="W697" i="3" s="1"/>
  <c r="O1722" i="2" s="1"/>
  <c r="V713" i="3"/>
  <c r="W713" i="3" s="1"/>
  <c r="O1761" i="2" s="1"/>
  <c r="V729" i="3"/>
  <c r="W729" i="3" s="1"/>
  <c r="V745" i="3"/>
  <c r="W745" i="3" s="1"/>
  <c r="V737" i="3"/>
  <c r="W737" i="3" s="1"/>
  <c r="V54" i="3"/>
  <c r="W54" i="3" s="1"/>
  <c r="V246" i="3"/>
  <c r="W246" i="3" s="1"/>
  <c r="V438" i="3"/>
  <c r="W438" i="3" s="1"/>
  <c r="O1095" i="2" s="1"/>
  <c r="V630" i="3"/>
  <c r="W630" i="3" s="1"/>
  <c r="V266" i="3"/>
  <c r="W266" i="3" s="1"/>
  <c r="V282" i="3"/>
  <c r="W282" i="3" s="1"/>
  <c r="O715" i="2" s="1"/>
  <c r="V346" i="3"/>
  <c r="W346" i="3" s="1"/>
  <c r="O887" i="2" s="1"/>
  <c r="V378" i="3"/>
  <c r="W378" i="3" s="1"/>
  <c r="V394" i="3"/>
  <c r="W394" i="3" s="1"/>
  <c r="V474" i="3"/>
  <c r="W474" i="3" s="1"/>
  <c r="V490" i="3"/>
  <c r="W490" i="3" s="1"/>
  <c r="V506" i="3"/>
  <c r="W506" i="3" s="1"/>
  <c r="V522" i="3"/>
  <c r="W522" i="3" s="1"/>
  <c r="V538" i="3"/>
  <c r="W538" i="3" s="1"/>
  <c r="O1323" i="2" s="1"/>
  <c r="V618" i="3"/>
  <c r="W618" i="3" s="1"/>
  <c r="V650" i="3"/>
  <c r="W650" i="3" s="1"/>
  <c r="V666" i="3"/>
  <c r="W666" i="3" s="1"/>
  <c r="V682" i="3"/>
  <c r="W682" i="3" s="1"/>
  <c r="V698" i="3"/>
  <c r="W698" i="3" s="1"/>
  <c r="V714" i="3"/>
  <c r="W714" i="3" s="1"/>
  <c r="V730" i="3"/>
  <c r="W730" i="3" s="1"/>
  <c r="V746" i="3"/>
  <c r="W746" i="3" s="1"/>
  <c r="V374" i="3"/>
  <c r="W374" i="3" s="1"/>
  <c r="V694" i="3"/>
  <c r="W694" i="3" s="1"/>
  <c r="V12" i="3"/>
  <c r="W12" i="3" s="1"/>
  <c r="V76" i="3"/>
  <c r="W76" i="3" s="1"/>
  <c r="V172" i="3"/>
  <c r="W172" i="3" s="1"/>
  <c r="V268" i="3"/>
  <c r="W268" i="3" s="1"/>
  <c r="V284" i="3"/>
  <c r="W284" i="3" s="1"/>
  <c r="O718" i="2" s="1"/>
  <c r="V380" i="3"/>
  <c r="W380" i="3" s="1"/>
  <c r="O968" i="2" s="1"/>
  <c r="V412" i="3"/>
  <c r="W412" i="3" s="1"/>
  <c r="V492" i="3"/>
  <c r="W492" i="3" s="1"/>
  <c r="V524" i="3"/>
  <c r="W524" i="3" s="1"/>
  <c r="O1285" i="2" s="1"/>
  <c r="V540" i="3"/>
  <c r="W540" i="3" s="1"/>
  <c r="V556" i="3"/>
  <c r="W556" i="3" s="1"/>
  <c r="O1373" i="2" s="1"/>
  <c r="V652" i="3"/>
  <c r="W652" i="3" s="1"/>
  <c r="V668" i="3"/>
  <c r="W668" i="3" s="1"/>
  <c r="O1641" i="2" s="1"/>
  <c r="V684" i="3"/>
  <c r="W684" i="3" s="1"/>
  <c r="V700" i="3"/>
  <c r="W700" i="3" s="1"/>
  <c r="O1731" i="2" s="1"/>
  <c r="V716" i="3"/>
  <c r="W716" i="3" s="1"/>
  <c r="V732" i="3"/>
  <c r="W732" i="3" s="1"/>
  <c r="O1808" i="2" s="1"/>
  <c r="V748" i="3"/>
  <c r="W748" i="3" s="1"/>
  <c r="O1852" i="2" s="1"/>
  <c r="V764" i="3"/>
  <c r="W764" i="3" s="1"/>
  <c r="V166" i="3"/>
  <c r="W166" i="3" s="1"/>
  <c r="V326" i="3"/>
  <c r="W326" i="3" s="1"/>
  <c r="V28" i="3"/>
  <c r="W28" i="3" s="1"/>
  <c r="V124" i="3"/>
  <c r="W124" i="3" s="1"/>
  <c r="O326" i="2" s="1"/>
  <c r="V188" i="3"/>
  <c r="W188" i="3" s="1"/>
  <c r="V13" i="3"/>
  <c r="W13" i="3" s="1"/>
  <c r="V29" i="3"/>
  <c r="W29" i="3" s="1"/>
  <c r="V45" i="3"/>
  <c r="W45" i="3" s="1"/>
  <c r="V93" i="3"/>
  <c r="W93" i="3" s="1"/>
  <c r="V173" i="3"/>
  <c r="W173" i="3" s="1"/>
  <c r="O450" i="2" s="1"/>
  <c r="V205" i="3"/>
  <c r="W205" i="3" s="1"/>
  <c r="O527" i="2" s="1"/>
  <c r="V221" i="3"/>
  <c r="W221" i="3" s="1"/>
  <c r="O569" i="2" s="1"/>
  <c r="V269" i="3"/>
  <c r="W269" i="3" s="1"/>
  <c r="V301" i="3"/>
  <c r="W301" i="3" s="1"/>
  <c r="V365" i="3"/>
  <c r="W365" i="3" s="1"/>
  <c r="V381" i="3"/>
  <c r="W381" i="3" s="1"/>
  <c r="V397" i="3"/>
  <c r="W397" i="3" s="1"/>
  <c r="V445" i="3"/>
  <c r="W445" i="3" s="1"/>
  <c r="V509" i="3"/>
  <c r="W509" i="3" s="1"/>
  <c r="O1253" i="2" s="1"/>
  <c r="V525" i="3"/>
  <c r="W525" i="3" s="1"/>
  <c r="V541" i="3"/>
  <c r="W541" i="3" s="1"/>
  <c r="V557" i="3"/>
  <c r="W557" i="3" s="1"/>
  <c r="V573" i="3"/>
  <c r="W573" i="3" s="1"/>
  <c r="V669" i="3"/>
  <c r="W669" i="3" s="1"/>
  <c r="V701" i="3"/>
  <c r="W701" i="3" s="1"/>
  <c r="V717" i="3"/>
  <c r="W717" i="3" s="1"/>
  <c r="V733" i="3"/>
  <c r="W733" i="3" s="1"/>
  <c r="V749" i="3"/>
  <c r="W749" i="3" s="1"/>
  <c r="V765" i="3"/>
  <c r="W765" i="3" s="1"/>
  <c r="V86" i="3"/>
  <c r="W86" i="3" s="1"/>
  <c r="V262" i="3"/>
  <c r="W262" i="3" s="1"/>
  <c r="V710" i="3"/>
  <c r="W710" i="3" s="1"/>
  <c r="V14" i="3"/>
  <c r="W14" i="3" s="1"/>
  <c r="O32" i="2" s="1"/>
  <c r="V30" i="3"/>
  <c r="W30" i="3" s="1"/>
  <c r="V46" i="3"/>
  <c r="W46" i="3" s="1"/>
  <c r="O116" i="2" s="1"/>
  <c r="V94" i="3"/>
  <c r="W94" i="3" s="1"/>
  <c r="O248" i="2" s="1"/>
  <c r="V126" i="3"/>
  <c r="W126" i="3" s="1"/>
  <c r="V142" i="3"/>
  <c r="W142" i="3" s="1"/>
  <c r="O373" i="2" s="1"/>
  <c r="V190" i="3"/>
  <c r="W190" i="3" s="1"/>
  <c r="V206" i="3"/>
  <c r="W206" i="3" s="1"/>
  <c r="V286" i="3"/>
  <c r="W286" i="3" s="1"/>
  <c r="O723" i="2" s="1"/>
  <c r="V318" i="3"/>
  <c r="W318" i="3" s="1"/>
  <c r="V382" i="3"/>
  <c r="W382" i="3" s="1"/>
  <c r="V398" i="3"/>
  <c r="W398" i="3" s="1"/>
  <c r="V414" i="3"/>
  <c r="W414" i="3" s="1"/>
  <c r="O1042" i="2" s="1"/>
  <c r="V446" i="3"/>
  <c r="W446" i="3" s="1"/>
  <c r="O1112" i="2" s="1"/>
  <c r="V510" i="3"/>
  <c r="W510" i="3" s="1"/>
  <c r="O1254" i="2" s="1"/>
  <c r="V526" i="3"/>
  <c r="W526" i="3" s="1"/>
  <c r="V542" i="3"/>
  <c r="W542" i="3" s="1"/>
  <c r="V558" i="3"/>
  <c r="W558" i="3" s="1"/>
  <c r="V574" i="3"/>
  <c r="W574" i="3" s="1"/>
  <c r="V686" i="3"/>
  <c r="W686" i="3" s="1"/>
  <c r="O1697" i="2" s="1"/>
  <c r="V702" i="3"/>
  <c r="W702" i="3" s="1"/>
  <c r="V718" i="3"/>
  <c r="W718" i="3" s="1"/>
  <c r="V734" i="3"/>
  <c r="W734" i="3" s="1"/>
  <c r="V750" i="3"/>
  <c r="W750" i="3" s="1"/>
  <c r="O1855" i="2" s="1"/>
  <c r="V70" i="3"/>
  <c r="W70" i="3" s="1"/>
  <c r="V454" i="3"/>
  <c r="W454" i="3" s="1"/>
  <c r="V614" i="3"/>
  <c r="W614" i="3" s="1"/>
  <c r="V150" i="3"/>
  <c r="W150" i="3" s="1"/>
  <c r="V342" i="3"/>
  <c r="W342" i="3" s="1"/>
  <c r="V678" i="3"/>
  <c r="W678" i="3" s="1"/>
  <c r="V134" i="3"/>
  <c r="W134" i="3" s="1"/>
  <c r="V486" i="3"/>
  <c r="W486" i="3" s="1"/>
  <c r="V33" i="3"/>
  <c r="W33" i="3" s="1"/>
  <c r="V49" i="3"/>
  <c r="W49" i="3" s="1"/>
  <c r="V65" i="3"/>
  <c r="W65" i="3" s="1"/>
  <c r="V113" i="3"/>
  <c r="W113" i="3" s="1"/>
  <c r="O301" i="2" s="1"/>
  <c r="V161" i="3"/>
  <c r="W161" i="3" s="1"/>
  <c r="V209" i="3"/>
  <c r="W209" i="3" s="1"/>
  <c r="V225" i="3"/>
  <c r="W225" i="3" s="1"/>
  <c r="O576" i="2" s="1"/>
  <c r="V241" i="3"/>
  <c r="W241" i="3" s="1"/>
  <c r="V289" i="3"/>
  <c r="W289" i="3" s="1"/>
  <c r="V321" i="3"/>
  <c r="W321" i="3" s="1"/>
  <c r="V337" i="3"/>
  <c r="W337" i="3" s="1"/>
  <c r="V401" i="3"/>
  <c r="W401" i="3" s="1"/>
  <c r="V417" i="3"/>
  <c r="W417" i="3" s="1"/>
  <c r="O1047" i="2" s="1"/>
  <c r="V433" i="3"/>
  <c r="W433" i="3" s="1"/>
  <c r="V449" i="3"/>
  <c r="W449" i="3" s="1"/>
  <c r="V465" i="3"/>
  <c r="W465" i="3" s="1"/>
  <c r="V545" i="3"/>
  <c r="W545" i="3" s="1"/>
  <c r="O1344" i="2" s="1"/>
  <c r="V561" i="3"/>
  <c r="W561" i="3" s="1"/>
  <c r="V577" i="3"/>
  <c r="W577" i="3" s="1"/>
  <c r="V593" i="3"/>
  <c r="W593" i="3" s="1"/>
  <c r="V609" i="3"/>
  <c r="W609" i="3" s="1"/>
  <c r="O1500" i="2" s="1"/>
  <c r="V625" i="3"/>
  <c r="W625" i="3" s="1"/>
  <c r="V753" i="3"/>
  <c r="W753" i="3" s="1"/>
  <c r="O1861" i="2" s="1"/>
  <c r="V73" i="3"/>
  <c r="W73" i="3" s="1"/>
  <c r="V201" i="3"/>
  <c r="W201" i="3" s="1"/>
  <c r="V362" i="3"/>
  <c r="W362" i="3" s="1"/>
  <c r="V379" i="3"/>
  <c r="W379" i="3" s="1"/>
  <c r="V396" i="3"/>
  <c r="W396" i="3" s="1"/>
  <c r="O998" i="2" s="1"/>
  <c r="V109" i="3"/>
  <c r="W109" i="3" s="1"/>
  <c r="V413" i="3"/>
  <c r="W413" i="3" s="1"/>
  <c r="O1041" i="2" s="1"/>
  <c r="V430" i="3"/>
  <c r="W430" i="3" s="1"/>
  <c r="O1081" i="2" s="1"/>
  <c r="V447" i="3"/>
  <c r="W447" i="3" s="1"/>
  <c r="O1113" i="2" s="1"/>
  <c r="V17" i="3"/>
  <c r="W17" i="3" s="1"/>
  <c r="O40" i="2" s="1"/>
  <c r="V145" i="3"/>
  <c r="W145" i="3" s="1"/>
  <c r="V273" i="3"/>
  <c r="W273" i="3" s="1"/>
  <c r="V481" i="3"/>
  <c r="W481" i="3" s="1"/>
  <c r="V498" i="3"/>
  <c r="W498" i="3" s="1"/>
  <c r="O723" i="3"/>
  <c r="O323" i="3"/>
  <c r="O273" i="3"/>
  <c r="O216" i="3"/>
  <c r="O467" i="3"/>
  <c r="O427" i="3"/>
  <c r="O295" i="3"/>
  <c r="O249" i="3"/>
  <c r="O213" i="3"/>
  <c r="O41" i="3"/>
  <c r="O518" i="3"/>
  <c r="O429" i="3"/>
  <c r="O406" i="3"/>
  <c r="O549" i="3"/>
  <c r="O551" i="3"/>
  <c r="O325" i="3"/>
  <c r="O194" i="3"/>
  <c r="O6" i="3"/>
  <c r="O404" i="3"/>
  <c r="O759" i="3"/>
  <c r="O553" i="3"/>
  <c r="O433" i="3"/>
  <c r="O350" i="3"/>
  <c r="O263" i="3"/>
  <c r="O108" i="3"/>
  <c r="O745" i="3"/>
  <c r="O600" i="3"/>
  <c r="O419" i="3"/>
  <c r="O219" i="3"/>
  <c r="O491" i="3"/>
  <c r="O320" i="3"/>
  <c r="O185" i="3"/>
  <c r="O720" i="3"/>
  <c r="O235" i="3"/>
  <c r="O730" i="3"/>
  <c r="O582" i="3"/>
  <c r="O488" i="3"/>
  <c r="O395" i="3"/>
  <c r="O283" i="3"/>
  <c r="O188" i="3"/>
  <c r="O65" i="3"/>
  <c r="O626" i="3"/>
  <c r="O531" i="3"/>
  <c r="O422" i="3"/>
  <c r="O653" i="3"/>
  <c r="O541" i="3"/>
  <c r="O96" i="3"/>
  <c r="O22" i="3"/>
  <c r="O677" i="3"/>
  <c r="O569" i="3"/>
  <c r="O462" i="3"/>
  <c r="O378" i="3"/>
  <c r="O268" i="3"/>
  <c r="O734" i="3"/>
  <c r="O479" i="3"/>
  <c r="O416" i="3"/>
  <c r="O238" i="3"/>
  <c r="O104" i="3"/>
  <c r="O666" i="3"/>
  <c r="O617" i="3"/>
  <c r="O570" i="3"/>
  <c r="O525" i="3"/>
  <c r="O423" i="3"/>
  <c r="O379" i="3"/>
  <c r="O84" i="3"/>
  <c r="O50" i="3"/>
  <c r="O577" i="3"/>
  <c r="O474" i="3"/>
  <c r="O252" i="3"/>
  <c r="O24" i="3"/>
  <c r="O648" i="3"/>
  <c r="O611" i="3"/>
  <c r="O534" i="3"/>
  <c r="O486" i="3"/>
  <c r="O445" i="3"/>
  <c r="O434" i="3"/>
  <c r="O420" i="3"/>
  <c r="O401" i="3"/>
  <c r="O243" i="3"/>
  <c r="O186" i="3"/>
  <c r="O146" i="3"/>
  <c r="O595" i="3"/>
  <c r="O411" i="3"/>
  <c r="O155" i="3"/>
  <c r="O305" i="3"/>
  <c r="O209" i="3"/>
  <c r="O133" i="3"/>
  <c r="O97" i="3"/>
  <c r="O360" i="3"/>
  <c r="O276" i="3"/>
  <c r="O168" i="3"/>
  <c r="O83" i="3"/>
  <c r="O73" i="3"/>
  <c r="O679" i="3"/>
  <c r="O629" i="3"/>
  <c r="O591" i="3"/>
  <c r="O573" i="3"/>
  <c r="O547" i="3"/>
  <c r="O466" i="3"/>
  <c r="O408" i="3"/>
  <c r="O399" i="3"/>
  <c r="O367" i="3"/>
  <c r="O345" i="3"/>
  <c r="O322" i="3"/>
  <c r="O314" i="3"/>
  <c r="O279" i="3"/>
  <c r="O215" i="3"/>
  <c r="O208" i="3"/>
  <c r="O129" i="3"/>
  <c r="O89" i="3"/>
  <c r="O76" i="3"/>
  <c r="O67" i="3"/>
  <c r="O52" i="3"/>
  <c r="O43" i="3"/>
  <c r="O27" i="3"/>
  <c r="O698" i="3"/>
  <c r="O672" i="3"/>
  <c r="O646" i="3"/>
  <c r="O606" i="3"/>
  <c r="O559" i="3"/>
  <c r="O536" i="3"/>
  <c r="O508" i="3"/>
  <c r="O441" i="3"/>
  <c r="O403" i="3"/>
  <c r="O370" i="3"/>
  <c r="O327" i="3"/>
  <c r="O294" i="3"/>
  <c r="O275" i="3"/>
  <c r="O232" i="3"/>
  <c r="O212" i="3"/>
  <c r="O197" i="3"/>
  <c r="O151" i="3"/>
  <c r="O149" i="3"/>
  <c r="O132" i="3"/>
  <c r="O116" i="3"/>
  <c r="O101" i="3"/>
  <c r="O86" i="3"/>
  <c r="O72" i="3"/>
  <c r="O59" i="3"/>
  <c r="O49" i="3"/>
  <c r="O681" i="3"/>
  <c r="O665" i="3"/>
  <c r="O642" i="3"/>
  <c r="O616" i="3"/>
  <c r="O585" i="3"/>
  <c r="O563" i="3"/>
  <c r="O497" i="3"/>
  <c r="O436" i="3"/>
  <c r="O742" i="3"/>
  <c r="O532" i="3"/>
  <c r="O405" i="3"/>
  <c r="O296" i="3"/>
  <c r="O214" i="3"/>
  <c r="O154" i="3"/>
  <c r="O125" i="3"/>
  <c r="O106" i="3"/>
  <c r="O58" i="3"/>
  <c r="O51" i="3"/>
  <c r="O45" i="3"/>
  <c r="O659" i="3"/>
  <c r="O633" i="3"/>
  <c r="O623" i="3"/>
  <c r="O555" i="3"/>
  <c r="O533" i="3"/>
  <c r="O674" i="3"/>
  <c r="O550" i="3"/>
  <c r="O517" i="3"/>
  <c r="O490" i="3"/>
  <c r="O407" i="3"/>
  <c r="O381" i="3"/>
  <c r="O250" i="3"/>
  <c r="O762" i="3"/>
  <c r="O696" i="3"/>
  <c r="O506" i="3"/>
  <c r="O465" i="3"/>
  <c r="O454" i="3"/>
  <c r="O424" i="3"/>
  <c r="O277" i="3"/>
  <c r="O253" i="3"/>
  <c r="O195" i="3"/>
  <c r="O631" i="3"/>
  <c r="O461" i="3"/>
  <c r="O451" i="3"/>
  <c r="O340" i="3"/>
  <c r="O189" i="3"/>
  <c r="O105" i="3"/>
  <c r="O675" i="3"/>
  <c r="O726" i="3"/>
  <c r="O724" i="3"/>
  <c r="O557" i="3"/>
  <c r="O135" i="3"/>
  <c r="O70" i="3"/>
  <c r="O152" i="3"/>
  <c r="O722" i="3"/>
  <c r="O552" i="3"/>
  <c r="O473" i="3"/>
  <c r="O410" i="3"/>
  <c r="O349" i="3"/>
  <c r="O290" i="3"/>
  <c r="O222" i="3"/>
  <c r="O158" i="3"/>
  <c r="O64" i="3"/>
  <c r="O747" i="3"/>
  <c r="O669" i="3"/>
  <c r="O425" i="3"/>
  <c r="O364" i="3"/>
  <c r="O301" i="3"/>
  <c r="O245" i="3"/>
  <c r="O164" i="3"/>
  <c r="O103" i="3"/>
  <c r="O30" i="3"/>
  <c r="O678" i="3"/>
  <c r="O706" i="3"/>
  <c r="O489" i="3"/>
  <c r="O752" i="3"/>
  <c r="O687" i="3"/>
  <c r="O608" i="3"/>
  <c r="O513" i="3"/>
  <c r="O448" i="3"/>
  <c r="O310" i="3"/>
  <c r="O262" i="3"/>
  <c r="O187" i="3"/>
  <c r="O134" i="3"/>
  <c r="O233" i="3"/>
  <c r="O756" i="3"/>
  <c r="O471" i="3"/>
  <c r="O744" i="3"/>
  <c r="O650" i="3"/>
  <c r="O587" i="3"/>
  <c r="O503" i="3"/>
  <c r="O304" i="3"/>
  <c r="O166" i="3"/>
  <c r="O21" i="3"/>
  <c r="O664" i="3"/>
  <c r="O324" i="3"/>
  <c r="O23" i="3"/>
  <c r="O754" i="3"/>
  <c r="O765" i="3"/>
  <c r="O708" i="3"/>
  <c r="O625" i="3"/>
  <c r="O455" i="3"/>
  <c r="O332" i="3"/>
  <c r="O54" i="3"/>
  <c r="O241" i="3"/>
  <c r="O535" i="3"/>
  <c r="O321" i="3"/>
  <c r="O476" i="3"/>
  <c r="O341" i="3"/>
  <c r="O69" i="3"/>
  <c r="O530" i="3"/>
  <c r="O274" i="3"/>
  <c r="O741" i="3"/>
  <c r="O520" i="3"/>
  <c r="O452" i="3"/>
  <c r="O391" i="3"/>
  <c r="O330" i="3"/>
  <c r="O265" i="3"/>
  <c r="O190" i="3"/>
  <c r="O141" i="3"/>
  <c r="O676" i="3"/>
  <c r="O487" i="3"/>
  <c r="O237" i="3"/>
  <c r="O743" i="3"/>
  <c r="O736" i="3"/>
  <c r="O500" i="3"/>
  <c r="O359" i="3"/>
  <c r="O299" i="3"/>
  <c r="O160" i="3"/>
  <c r="O92" i="3"/>
  <c r="O382" i="3"/>
  <c r="O174" i="3"/>
  <c r="O126" i="3"/>
  <c r="O110" i="3"/>
  <c r="O62" i="3"/>
  <c r="O3" i="3"/>
  <c r="O714" i="3"/>
  <c r="O543" i="3"/>
  <c r="O469" i="3"/>
  <c r="O338" i="3"/>
  <c r="O267" i="3"/>
  <c r="O200" i="3"/>
  <c r="O145" i="3"/>
  <c r="O619" i="3"/>
  <c r="O755" i="3"/>
  <c r="O694" i="3"/>
  <c r="O613" i="3"/>
  <c r="O444" i="3"/>
  <c r="O306" i="3"/>
  <c r="O254" i="3"/>
  <c r="O181" i="3"/>
  <c r="O121" i="3"/>
  <c r="O12" i="3"/>
  <c r="O9" i="3"/>
  <c r="O5" i="3"/>
  <c r="O757" i="3"/>
  <c r="O729" i="3"/>
  <c r="O691" i="3"/>
  <c r="O618" i="3"/>
  <c r="O602" i="3"/>
  <c r="O599" i="3"/>
  <c r="O597" i="3"/>
  <c r="O562" i="3"/>
  <c r="O493" i="3"/>
  <c r="O468" i="3"/>
  <c r="O440" i="3"/>
  <c r="O385" i="3"/>
  <c r="O369" i="3"/>
  <c r="O361" i="3"/>
  <c r="O344" i="3"/>
  <c r="O313" i="3"/>
  <c r="O298" i="3"/>
  <c r="O281" i="3"/>
  <c r="O210" i="3"/>
  <c r="O178" i="3"/>
  <c r="O170" i="3"/>
  <c r="O150" i="3"/>
  <c r="O148" i="3"/>
  <c r="O136" i="3"/>
  <c r="O115" i="3"/>
  <c r="O109" i="3"/>
  <c r="O88" i="3"/>
  <c r="O71" i="3"/>
  <c r="O61" i="3"/>
  <c r="O53" i="3"/>
  <c r="O42" i="3"/>
  <c r="O39" i="3"/>
  <c r="O33" i="3"/>
  <c r="O29" i="3"/>
  <c r="O25" i="3"/>
  <c r="O18" i="3"/>
  <c r="O4" i="3"/>
  <c r="O421" i="3"/>
  <c r="O231" i="3"/>
  <c r="O217" i="3"/>
  <c r="O712" i="3"/>
  <c r="O630" i="3"/>
  <c r="O596" i="3"/>
  <c r="O537" i="3"/>
  <c r="O515" i="3"/>
  <c r="O453" i="3"/>
  <c r="O397" i="3"/>
  <c r="O365" i="3"/>
  <c r="O351" i="3"/>
  <c r="O337" i="3"/>
  <c r="O326" i="3"/>
  <c r="O312" i="3"/>
  <c r="O280" i="3"/>
  <c r="O240" i="3"/>
  <c r="O179" i="3"/>
  <c r="O117" i="3"/>
  <c r="O90" i="3"/>
  <c r="O66" i="3"/>
  <c r="O32" i="3"/>
  <c r="O8" i="3"/>
  <c r="O746" i="3"/>
  <c r="O727" i="3"/>
  <c r="O702" i="3"/>
  <c r="O693" i="3"/>
  <c r="O657" i="3"/>
  <c r="O643" i="3"/>
  <c r="O627" i="3"/>
  <c r="O584" i="3"/>
  <c r="O554" i="3"/>
  <c r="O492" i="3"/>
  <c r="O457" i="3"/>
  <c r="O443" i="3"/>
  <c r="O409" i="3"/>
  <c r="O389" i="3"/>
  <c r="O363" i="3"/>
  <c r="O358" i="3"/>
  <c r="O343" i="3"/>
  <c r="O339" i="3"/>
  <c r="O334" i="3"/>
  <c r="O317" i="3"/>
  <c r="O292" i="3"/>
  <c r="O269" i="3"/>
  <c r="O259" i="3"/>
  <c r="O230" i="3"/>
  <c r="O220" i="3"/>
  <c r="O211" i="3"/>
  <c r="O198" i="3"/>
  <c r="O171" i="3"/>
  <c r="O165" i="3"/>
  <c r="O130" i="3"/>
  <c r="O102" i="3"/>
  <c r="O68" i="3"/>
  <c r="O19" i="3"/>
  <c r="O10" i="3"/>
  <c r="O738" i="3"/>
  <c r="O721" i="3"/>
  <c r="O695" i="3"/>
  <c r="O673" i="3"/>
  <c r="O663" i="3"/>
  <c r="O620" i="3"/>
  <c r="O598" i="3"/>
  <c r="O578" i="3"/>
  <c r="O561" i="3"/>
  <c r="O529" i="3"/>
  <c r="O760" i="3"/>
  <c r="O749" i="3"/>
  <c r="O737" i="3"/>
  <c r="O711" i="3"/>
  <c r="O701" i="3"/>
  <c r="O690" i="3"/>
  <c r="O682" i="3"/>
  <c r="O661" i="3"/>
  <c r="O637" i="3"/>
  <c r="O634" i="3"/>
  <c r="O614" i="3"/>
  <c r="O593" i="3"/>
  <c r="O589" i="3"/>
  <c r="O586" i="3"/>
  <c r="O566" i="3"/>
  <c r="O548" i="3"/>
  <c r="O521" i="3"/>
  <c r="O501" i="3"/>
  <c r="O477" i="3"/>
  <c r="O459" i="3"/>
  <c r="O393" i="3"/>
  <c r="O374" i="3"/>
  <c r="O354" i="3"/>
  <c r="O331" i="3"/>
  <c r="O328" i="3"/>
  <c r="O311" i="3"/>
  <c r="O309" i="3"/>
  <c r="O266" i="3"/>
  <c r="O246" i="3"/>
  <c r="O227" i="3"/>
  <c r="O201" i="3"/>
  <c r="O161" i="3"/>
  <c r="O139" i="3"/>
  <c r="O119" i="3"/>
  <c r="O99" i="3"/>
  <c r="O77" i="3"/>
  <c r="O57" i="3"/>
  <c r="O55" i="3"/>
  <c r="O36" i="3"/>
  <c r="O34" i="3"/>
  <c r="O13" i="3"/>
  <c r="O739" i="3"/>
  <c r="O733" i="3"/>
  <c r="O662" i="3"/>
  <c r="O652" i="3"/>
  <c r="O522" i="3"/>
  <c r="O398" i="3"/>
  <c r="O352" i="3"/>
  <c r="O270" i="3"/>
  <c r="O226" i="3"/>
  <c r="O203" i="3"/>
  <c r="O192" i="3"/>
  <c r="O112" i="3"/>
  <c r="O98" i="3"/>
  <c r="O95" i="3"/>
  <c r="O81" i="3"/>
  <c r="O78" i="3"/>
  <c r="O56" i="3"/>
  <c r="O35" i="3"/>
  <c r="O15" i="3"/>
  <c r="O716" i="3"/>
  <c r="O638" i="3"/>
  <c r="O546" i="3"/>
  <c r="O458" i="3"/>
  <c r="O764" i="3"/>
  <c r="O671" i="3"/>
  <c r="O658" i="3"/>
  <c r="O612" i="3"/>
  <c r="O571" i="3"/>
  <c r="O558" i="3"/>
  <c r="O540" i="3"/>
  <c r="O519" i="3"/>
  <c r="O478" i="3"/>
  <c r="O394" i="3"/>
  <c r="O355" i="3"/>
  <c r="O318" i="3"/>
  <c r="O289" i="3"/>
  <c r="O184" i="3"/>
  <c r="O75" i="3"/>
  <c r="O11" i="3"/>
  <c r="O767" i="3"/>
  <c r="O703" i="3"/>
  <c r="O684" i="3"/>
  <c r="O655" i="3"/>
  <c r="O635" i="3"/>
  <c r="O435" i="3"/>
  <c r="O428" i="3"/>
  <c r="O335" i="3"/>
  <c r="O751" i="3"/>
  <c r="O718" i="3"/>
  <c r="O641" i="3"/>
  <c r="O594" i="3"/>
  <c r="O568" i="3"/>
  <c r="O565" i="3"/>
  <c r="O526" i="3"/>
  <c r="O512" i="3"/>
  <c r="O481" i="3"/>
  <c r="O418" i="3"/>
  <c r="O372" i="3"/>
  <c r="O316" i="3"/>
  <c r="O247" i="3"/>
  <c r="O206" i="3"/>
  <c r="O172" i="3"/>
  <c r="O48" i="3"/>
  <c r="O735" i="3"/>
  <c r="O710" i="3"/>
  <c r="O699" i="3"/>
  <c r="O680" i="3"/>
  <c r="O607" i="3"/>
  <c r="O590" i="3"/>
  <c r="O575" i="3"/>
  <c r="O502" i="3"/>
  <c r="O496" i="3"/>
  <c r="O475" i="3"/>
  <c r="O285" i="3"/>
  <c r="O264" i="3"/>
  <c r="O228" i="3"/>
  <c r="O120" i="3"/>
  <c r="O100" i="3"/>
  <c r="O63" i="3"/>
  <c r="O717" i="3"/>
  <c r="O654" i="3"/>
  <c r="O603" i="3"/>
  <c r="O542" i="3"/>
  <c r="O368" i="3"/>
  <c r="O176" i="3"/>
  <c r="O156" i="3"/>
  <c r="O127" i="3"/>
  <c r="O111" i="3"/>
  <c r="O768" i="3"/>
  <c r="O640" i="3"/>
  <c r="O624" i="3"/>
  <c r="O574" i="3"/>
  <c r="O544" i="3"/>
  <c r="O495" i="3"/>
  <c r="O300" i="3"/>
  <c r="O223" i="3"/>
  <c r="O191" i="3"/>
  <c r="O80" i="3"/>
  <c r="O47" i="3"/>
  <c r="O31" i="3"/>
  <c r="O16" i="3"/>
  <c r="O763" i="3"/>
  <c r="O731" i="3"/>
  <c r="O715" i="3"/>
  <c r="O685" i="3"/>
  <c r="O651" i="3"/>
  <c r="O539" i="3"/>
  <c r="O480" i="3"/>
  <c r="O412" i="3"/>
  <c r="O302" i="3"/>
  <c r="O159" i="3"/>
  <c r="O143" i="3"/>
  <c r="O28" i="3"/>
  <c r="O766" i="3"/>
  <c r="O670" i="3"/>
  <c r="O400" i="3"/>
  <c r="O336" i="3"/>
  <c r="O288" i="3"/>
  <c r="O255" i="3"/>
  <c r="O204" i="3"/>
  <c r="O60" i="3"/>
  <c r="O44" i="3"/>
  <c r="D7" i="7" l="1"/>
  <c r="J5" i="7"/>
  <c r="D5" i="7"/>
  <c r="L5" i="7"/>
  <c r="F5" i="7"/>
  <c r="H5" i="7"/>
  <c r="E5" i="7"/>
  <c r="G5" i="7" s="1"/>
  <c r="K5" i="7"/>
  <c r="O490" i="2"/>
  <c r="O491" i="2"/>
  <c r="O492" i="2"/>
  <c r="O73" i="2"/>
  <c r="O72" i="2"/>
  <c r="O631" i="2"/>
  <c r="O628" i="2"/>
  <c r="O629" i="2"/>
  <c r="O630" i="2"/>
  <c r="O918" i="2"/>
  <c r="O919" i="2"/>
  <c r="O917" i="2"/>
  <c r="O920" i="2"/>
  <c r="O1115" i="2"/>
  <c r="O1116" i="2"/>
  <c r="O1114" i="2"/>
  <c r="O1340" i="2"/>
  <c r="O1338" i="2"/>
  <c r="O1339" i="2"/>
  <c r="O745" i="2"/>
  <c r="O746" i="2"/>
  <c r="O747" i="2"/>
  <c r="O748" i="2"/>
  <c r="O223" i="2"/>
  <c r="O224" i="2"/>
  <c r="O225" i="2"/>
  <c r="O1663" i="2"/>
  <c r="O1664" i="2"/>
  <c r="O1661" i="2"/>
  <c r="O1662" i="2"/>
  <c r="O1163" i="2"/>
  <c r="O1164" i="2"/>
  <c r="O1162" i="2"/>
  <c r="O552" i="2"/>
  <c r="O551" i="2"/>
  <c r="O549" i="2"/>
  <c r="O550" i="2"/>
  <c r="O648" i="2"/>
  <c r="O649" i="2"/>
  <c r="O1149" i="2"/>
  <c r="O1148" i="2"/>
  <c r="O110" i="2"/>
  <c r="O109" i="2"/>
  <c r="O111" i="2"/>
  <c r="O112" i="2"/>
  <c r="O1638" i="2"/>
  <c r="O1639" i="2"/>
  <c r="O139" i="2"/>
  <c r="O138" i="2"/>
  <c r="O140" i="2"/>
  <c r="O673" i="2"/>
  <c r="O670" i="2"/>
  <c r="O671" i="2"/>
  <c r="O672" i="2"/>
  <c r="O1239" i="2"/>
  <c r="O1240" i="2"/>
  <c r="O1241" i="2"/>
  <c r="O1203" i="2"/>
  <c r="O1200" i="2"/>
  <c r="O1201" i="2"/>
  <c r="O1202" i="2"/>
  <c r="O1902" i="2"/>
  <c r="O1903" i="2"/>
  <c r="O1901" i="2"/>
  <c r="O826" i="2"/>
  <c r="O827" i="2"/>
  <c r="O825" i="2"/>
  <c r="O824" i="2"/>
  <c r="O1609" i="2"/>
  <c r="O1610" i="2"/>
  <c r="O337" i="2"/>
  <c r="O335" i="2"/>
  <c r="O336" i="2"/>
  <c r="O334" i="2"/>
  <c r="O883" i="2"/>
  <c r="O886" i="2"/>
  <c r="O884" i="2"/>
  <c r="O885" i="2"/>
  <c r="O1727" i="2"/>
  <c r="O1728" i="2"/>
  <c r="O1729" i="2"/>
  <c r="O1730" i="2"/>
  <c r="O1404" i="2"/>
  <c r="O1405" i="2"/>
  <c r="O217" i="2"/>
  <c r="O218" i="2"/>
  <c r="O219" i="2"/>
  <c r="O738" i="2"/>
  <c r="O739" i="2"/>
  <c r="O740" i="2"/>
  <c r="O1619" i="2"/>
  <c r="O1620" i="2"/>
  <c r="O1540" i="2"/>
  <c r="O1541" i="2"/>
  <c r="O1542" i="2"/>
  <c r="O804" i="2"/>
  <c r="O805" i="2"/>
  <c r="O806" i="2"/>
  <c r="O807" i="2"/>
  <c r="O1125" i="2"/>
  <c r="O1126" i="2"/>
  <c r="O1127" i="2"/>
  <c r="O507" i="2"/>
  <c r="O508" i="2"/>
  <c r="O509" i="2"/>
  <c r="O510" i="2"/>
  <c r="O156" i="2"/>
  <c r="O155" i="2"/>
  <c r="O579" i="2"/>
  <c r="O580" i="2"/>
  <c r="O581" i="2"/>
  <c r="O582" i="2"/>
  <c r="O1327" i="2"/>
  <c r="O1324" i="2"/>
  <c r="O1325" i="2"/>
  <c r="O1326" i="2"/>
  <c r="O725" i="2"/>
  <c r="O726" i="2"/>
  <c r="O727" i="2"/>
  <c r="O578" i="2"/>
  <c r="O577" i="2"/>
  <c r="O1231" i="2"/>
  <c r="O1232" i="2"/>
  <c r="O422" i="2"/>
  <c r="O423" i="2"/>
  <c r="O1736" i="2"/>
  <c r="O1735" i="2"/>
  <c r="O332" i="2"/>
  <c r="O333" i="2"/>
  <c r="O331" i="2"/>
  <c r="O1333" i="2"/>
  <c r="O1332" i="2"/>
  <c r="O487" i="2"/>
  <c r="O485" i="2"/>
  <c r="O484" i="2"/>
  <c r="O486" i="2"/>
  <c r="O1215" i="2"/>
  <c r="O1216" i="2"/>
  <c r="O1594" i="2"/>
  <c r="O1595" i="2"/>
  <c r="O1596" i="2"/>
  <c r="O1593" i="2"/>
  <c r="O1822" i="2"/>
  <c r="O1821" i="2"/>
  <c r="O1820" i="2"/>
  <c r="O923" i="2"/>
  <c r="O924" i="2"/>
  <c r="O921" i="2"/>
  <c r="O922" i="2"/>
  <c r="O437" i="2"/>
  <c r="O438" i="2"/>
  <c r="O439" i="2"/>
  <c r="O786" i="2"/>
  <c r="O787" i="2"/>
  <c r="O788" i="2"/>
  <c r="O1167" i="2"/>
  <c r="O1168" i="2"/>
  <c r="O1858" i="2"/>
  <c r="O1859" i="2"/>
  <c r="O1860" i="2"/>
  <c r="O1046" i="2"/>
  <c r="O1044" i="2"/>
  <c r="O1045" i="2"/>
  <c r="O215" i="2"/>
  <c r="O216" i="2"/>
  <c r="O213" i="2"/>
  <c r="O214" i="2"/>
  <c r="O1743" i="2"/>
  <c r="O1744" i="2"/>
  <c r="O1313" i="2"/>
  <c r="O1314" i="2"/>
  <c r="O1312" i="2"/>
  <c r="O131" i="2"/>
  <c r="O132" i="2"/>
  <c r="O133" i="2"/>
  <c r="O134" i="2"/>
  <c r="O1495" i="2"/>
  <c r="O1496" i="2"/>
  <c r="O1497" i="2"/>
  <c r="O296" i="2"/>
  <c r="O294" i="2"/>
  <c r="O295" i="2"/>
  <c r="O322" i="2"/>
  <c r="O323" i="2"/>
  <c r="O716" i="2"/>
  <c r="O717" i="2"/>
  <c r="O1099" i="2"/>
  <c r="O1100" i="2"/>
  <c r="O1484" i="2"/>
  <c r="O1481" i="2"/>
  <c r="O1482" i="2"/>
  <c r="O1483" i="2"/>
  <c r="O1583" i="2"/>
  <c r="O1584" i="2"/>
  <c r="O1582" i="2"/>
  <c r="O343" i="2"/>
  <c r="O344" i="2"/>
  <c r="O345" i="2"/>
  <c r="O208" i="2"/>
  <c r="O205" i="2"/>
  <c r="O206" i="2"/>
  <c r="O207" i="2"/>
  <c r="O1711" i="2"/>
  <c r="O1712" i="2"/>
  <c r="O1713" i="2"/>
  <c r="O1710" i="2"/>
  <c r="O466" i="2"/>
  <c r="O467" i="2"/>
  <c r="O469" i="2"/>
  <c r="O468" i="2"/>
  <c r="O108" i="2"/>
  <c r="O107" i="2"/>
  <c r="O894" i="2"/>
  <c r="O892" i="2"/>
  <c r="O893" i="2"/>
  <c r="O505" i="2"/>
  <c r="O504" i="2"/>
  <c r="O765" i="2"/>
  <c r="O766" i="2"/>
  <c r="O767" i="2"/>
  <c r="O768" i="2"/>
  <c r="O1212" i="2"/>
  <c r="O1213" i="2"/>
  <c r="O1214" i="2"/>
  <c r="O531" i="2"/>
  <c r="O533" i="2"/>
  <c r="O532" i="2"/>
  <c r="O258" i="2"/>
  <c r="O259" i="2"/>
  <c r="O257" i="2"/>
  <c r="O1192" i="2"/>
  <c r="O1193" i="2"/>
  <c r="O1454" i="2"/>
  <c r="O1455" i="2"/>
  <c r="O1286" i="2"/>
  <c r="O1287" i="2"/>
  <c r="O1038" i="2"/>
  <c r="O1039" i="2"/>
  <c r="O1040" i="2"/>
  <c r="O1521" i="2"/>
  <c r="O1522" i="2"/>
  <c r="O1845" i="2"/>
  <c r="O1844" i="2"/>
  <c r="O195" i="2"/>
  <c r="O196" i="2"/>
  <c r="O588" i="2"/>
  <c r="O589" i="2"/>
  <c r="O590" i="2"/>
  <c r="O591" i="2"/>
  <c r="O1132" i="2"/>
  <c r="O1133" i="2"/>
  <c r="O1130" i="2"/>
  <c r="O1131" i="2"/>
  <c r="O395" i="2"/>
  <c r="O396" i="2"/>
  <c r="O397" i="2"/>
  <c r="O1819" i="2"/>
  <c r="O1818" i="2"/>
  <c r="O1005" i="2"/>
  <c r="O1006" i="2"/>
  <c r="O170" i="2"/>
  <c r="O171" i="2"/>
  <c r="O1880" i="2"/>
  <c r="O1878" i="2"/>
  <c r="O1879" i="2"/>
  <c r="O1881" i="2"/>
  <c r="O1886" i="2"/>
  <c r="O1887" i="2"/>
  <c r="O1350" i="2"/>
  <c r="O1351" i="2"/>
  <c r="O1349" i="2"/>
  <c r="O734" i="2"/>
  <c r="O735" i="2"/>
  <c r="O736" i="2"/>
  <c r="O733" i="2"/>
  <c r="O91" i="2"/>
  <c r="O93" i="2"/>
  <c r="O92" i="2"/>
  <c r="O94" i="2"/>
  <c r="O1222" i="2"/>
  <c r="O1221" i="2"/>
  <c r="O249" i="2"/>
  <c r="O250" i="2"/>
  <c r="O251" i="2"/>
  <c r="O946" i="2"/>
  <c r="O945" i="2"/>
  <c r="O1067" i="2"/>
  <c r="O1066" i="2"/>
  <c r="O1137" i="2"/>
  <c r="O1138" i="2"/>
  <c r="O553" i="2"/>
  <c r="O554" i="2"/>
  <c r="O1544" i="2"/>
  <c r="O1545" i="2"/>
  <c r="O1543" i="2"/>
  <c r="O1457" i="2"/>
  <c r="O1458" i="2"/>
  <c r="O1459" i="2"/>
  <c r="O1456" i="2"/>
  <c r="O162" i="2"/>
  <c r="O161" i="2"/>
  <c r="O1668" i="2"/>
  <c r="O1669" i="2"/>
  <c r="O1670" i="2"/>
  <c r="O1671" i="2"/>
  <c r="O1058" i="2"/>
  <c r="O1059" i="2"/>
  <c r="O1057" i="2"/>
  <c r="O1056" i="2"/>
  <c r="O431" i="2"/>
  <c r="O430" i="2"/>
  <c r="O432" i="2"/>
  <c r="O433" i="2"/>
  <c r="O402" i="2"/>
  <c r="O403" i="2"/>
  <c r="O401" i="2"/>
  <c r="O856" i="2"/>
  <c r="O855" i="2"/>
  <c r="O1157" i="2"/>
  <c r="O1158" i="2"/>
  <c r="O1159" i="2"/>
  <c r="O461" i="2"/>
  <c r="O462" i="2"/>
  <c r="O464" i="2"/>
  <c r="O463" i="2"/>
  <c r="O690" i="2"/>
  <c r="O691" i="2"/>
  <c r="O689" i="2"/>
  <c r="O1174" i="2"/>
  <c r="O1177" i="2"/>
  <c r="O1175" i="2"/>
  <c r="O1176" i="2"/>
  <c r="O418" i="2"/>
  <c r="O419" i="2"/>
  <c r="O420" i="2"/>
  <c r="O421" i="2"/>
  <c r="O178" i="2"/>
  <c r="O175" i="2"/>
  <c r="O176" i="2"/>
  <c r="O177" i="2"/>
  <c r="O694" i="2"/>
  <c r="O695" i="2"/>
  <c r="O1422" i="2"/>
  <c r="O1420" i="2"/>
  <c r="O1421" i="2"/>
  <c r="O174" i="2"/>
  <c r="O172" i="2"/>
  <c r="O173" i="2"/>
  <c r="O1413" i="2"/>
  <c r="O1414" i="2"/>
  <c r="O71" i="2"/>
  <c r="O70" i="2"/>
  <c r="O1803" i="2"/>
  <c r="O1801" i="2"/>
  <c r="O1802" i="2"/>
  <c r="O713" i="2"/>
  <c r="O714" i="2"/>
  <c r="O1797" i="2"/>
  <c r="O1799" i="2"/>
  <c r="O1798" i="2"/>
  <c r="O986" i="2"/>
  <c r="O987" i="2"/>
  <c r="O988" i="2"/>
  <c r="O359" i="2"/>
  <c r="O358" i="2"/>
  <c r="O1782" i="2"/>
  <c r="O1780" i="2"/>
  <c r="O1781" i="2"/>
  <c r="O121" i="2"/>
  <c r="O122" i="2"/>
  <c r="O120" i="2"/>
  <c r="O1518" i="2"/>
  <c r="O1517" i="2"/>
  <c r="O1515" i="2"/>
  <c r="O1516" i="2"/>
  <c r="O1063" i="2"/>
  <c r="O1062" i="2"/>
  <c r="O1303" i="2"/>
  <c r="O1305" i="2"/>
  <c r="O1306" i="2"/>
  <c r="O1304" i="2"/>
  <c r="O701" i="2"/>
  <c r="O703" i="2"/>
  <c r="O702" i="2"/>
  <c r="O1188" i="2"/>
  <c r="O1189" i="2"/>
  <c r="O1599" i="2"/>
  <c r="O1600" i="2"/>
  <c r="O1598" i="2"/>
  <c r="O1597" i="2"/>
  <c r="O606" i="2"/>
  <c r="O604" i="2"/>
  <c r="O605" i="2"/>
  <c r="O749" i="2"/>
  <c r="O750" i="2"/>
  <c r="O1479" i="2"/>
  <c r="O1480" i="2"/>
  <c r="O1502" i="2"/>
  <c r="O1503" i="2"/>
  <c r="O1423" i="2"/>
  <c r="O1424" i="2"/>
  <c r="O126" i="2"/>
  <c r="O127" i="2"/>
  <c r="O128" i="2"/>
  <c r="O1604" i="2"/>
  <c r="O1605" i="2"/>
  <c r="O1623" i="2"/>
  <c r="O1624" i="2"/>
  <c r="O1622" i="2"/>
  <c r="O1018" i="2"/>
  <c r="O1019" i="2"/>
  <c r="O1020" i="2"/>
  <c r="O387" i="2"/>
  <c r="O388" i="2"/>
  <c r="O389" i="2"/>
  <c r="O390" i="2"/>
  <c r="O1121" i="2"/>
  <c r="O1120" i="2"/>
  <c r="O291" i="2"/>
  <c r="O293" i="2"/>
  <c r="O292" i="2"/>
  <c r="O1105" i="2"/>
  <c r="O1103" i="2"/>
  <c r="O1104" i="2"/>
  <c r="O38" i="2"/>
  <c r="O39" i="2"/>
  <c r="O37" i="2"/>
  <c r="O1826" i="2"/>
  <c r="O1827" i="2"/>
  <c r="O1825" i="2"/>
  <c r="O378" i="2"/>
  <c r="O381" i="2"/>
  <c r="O379" i="2"/>
  <c r="O380" i="2"/>
  <c r="O1384" i="2"/>
  <c r="O1383" i="2"/>
  <c r="O123" i="2"/>
  <c r="O125" i="2"/>
  <c r="O124" i="2"/>
  <c r="O1377" i="2"/>
  <c r="O1376" i="2"/>
  <c r="O1378" i="2"/>
  <c r="O74" i="2"/>
  <c r="O75" i="2"/>
  <c r="O76" i="2"/>
  <c r="O1110" i="2"/>
  <c r="O1111" i="2"/>
  <c r="O834" i="2"/>
  <c r="O833" i="2"/>
  <c r="O832" i="2"/>
  <c r="O831" i="2"/>
  <c r="O1283" i="2"/>
  <c r="O1282" i="2"/>
  <c r="O1281" i="2"/>
  <c r="O478" i="2"/>
  <c r="O476" i="2"/>
  <c r="O477" i="2"/>
  <c r="O2" i="2"/>
  <c r="O3" i="2"/>
  <c r="O882" i="2"/>
  <c r="O881" i="2"/>
  <c r="O1758" i="2"/>
  <c r="O1757" i="2"/>
  <c r="O1755" i="2"/>
  <c r="O1756" i="2"/>
  <c r="O315" i="2"/>
  <c r="O316" i="2"/>
  <c r="O317" i="2"/>
  <c r="O318" i="2"/>
  <c r="O943" i="2"/>
  <c r="O942" i="2"/>
  <c r="O944" i="2"/>
  <c r="O79" i="2"/>
  <c r="O80" i="2"/>
  <c r="O1003" i="2"/>
  <c r="O1004" i="2"/>
  <c r="O710" i="2"/>
  <c r="O711" i="2"/>
  <c r="O712" i="2"/>
  <c r="O709" i="2"/>
  <c r="O1315" i="2"/>
  <c r="O1318" i="2"/>
  <c r="O1316" i="2"/>
  <c r="O1317" i="2"/>
  <c r="O9" i="2"/>
  <c r="O6" i="2"/>
  <c r="O7" i="2"/>
  <c r="O8" i="2"/>
  <c r="O857" i="2"/>
  <c r="O858" i="2"/>
  <c r="O859" i="2"/>
  <c r="O860" i="2"/>
  <c r="O169" i="2"/>
  <c r="O167" i="2"/>
  <c r="O168" i="2"/>
  <c r="O254" i="2"/>
  <c r="O255" i="2"/>
  <c r="O256" i="2"/>
  <c r="O1562" i="2"/>
  <c r="O1561" i="2"/>
  <c r="O1563" i="2"/>
  <c r="O1564" i="2"/>
  <c r="O564" i="2"/>
  <c r="O565" i="2"/>
  <c r="O566" i="2"/>
  <c r="O562" i="2"/>
  <c r="O561" i="2"/>
  <c r="O560" i="2"/>
  <c r="O1208" i="2"/>
  <c r="O1207" i="2"/>
  <c r="O1209" i="2"/>
  <c r="O270" i="2"/>
  <c r="O271" i="2"/>
  <c r="O272" i="2"/>
  <c r="O273" i="2"/>
  <c r="O1386" i="2"/>
  <c r="O1385" i="2"/>
  <c r="O86" i="2"/>
  <c r="O87" i="2"/>
  <c r="O88" i="2"/>
  <c r="O85" i="2"/>
  <c r="O1409" i="2"/>
  <c r="O1408" i="2"/>
  <c r="O981" i="2"/>
  <c r="O983" i="2"/>
  <c r="O984" i="2"/>
  <c r="O982" i="2"/>
  <c r="O350" i="2"/>
  <c r="O351" i="2"/>
  <c r="O352" i="2"/>
  <c r="O353" i="2"/>
  <c r="O939" i="2"/>
  <c r="O940" i="2"/>
  <c r="O941" i="2"/>
  <c r="O1406" i="2"/>
  <c r="O1407" i="2"/>
  <c r="O1089" i="2"/>
  <c r="O1090" i="2"/>
  <c r="O1695" i="2"/>
  <c r="O1696" i="2"/>
  <c r="O1693" i="2"/>
  <c r="O1694" i="2"/>
  <c r="O1071" i="2"/>
  <c r="O1069" i="2"/>
  <c r="O1070" i="2"/>
  <c r="O1072" i="2"/>
  <c r="O34" i="2"/>
  <c r="O35" i="2"/>
  <c r="O33" i="2"/>
  <c r="O36" i="2"/>
  <c r="O1462" i="2"/>
  <c r="O1460" i="2"/>
  <c r="O1461" i="2"/>
  <c r="O82" i="2"/>
  <c r="O83" i="2"/>
  <c r="O81" i="2"/>
  <c r="O84" i="2"/>
  <c r="O1337" i="2"/>
  <c r="O1334" i="2"/>
  <c r="O1335" i="2"/>
  <c r="O1336" i="2"/>
  <c r="O999" i="2"/>
  <c r="O1000" i="2"/>
  <c r="O434" i="2"/>
  <c r="O435" i="2"/>
  <c r="O684" i="2"/>
  <c r="O685" i="2"/>
  <c r="O686" i="2"/>
  <c r="O1249" i="2"/>
  <c r="O1248" i="2"/>
  <c r="O1428" i="2"/>
  <c r="O1429" i="2"/>
  <c r="O838" i="2"/>
  <c r="O839" i="2"/>
  <c r="O840" i="2"/>
  <c r="O1716" i="2"/>
  <c r="O1718" i="2"/>
  <c r="O1719" i="2"/>
  <c r="O1717" i="2"/>
  <c r="O914" i="2"/>
  <c r="O915" i="2"/>
  <c r="O916" i="2"/>
  <c r="O274" i="2"/>
  <c r="O275" i="2"/>
  <c r="O862" i="2"/>
  <c r="O861" i="2"/>
  <c r="O1400" i="2"/>
  <c r="O1401" i="2"/>
  <c r="O1402" i="2"/>
  <c r="O1403" i="2"/>
  <c r="O567" i="2"/>
  <c r="O568" i="2"/>
  <c r="O511" i="2"/>
  <c r="O512" i="2"/>
  <c r="O1235" i="2"/>
  <c r="O1234" i="2"/>
  <c r="O1236" i="2"/>
  <c r="O1823" i="2"/>
  <c r="O1824" i="2"/>
  <c r="O118" i="2"/>
  <c r="O119" i="2"/>
  <c r="O117" i="2"/>
  <c r="O1523" i="2"/>
  <c r="O1524" i="2"/>
  <c r="O1525" i="2"/>
  <c r="O1526" i="2"/>
  <c r="O482" i="2"/>
  <c r="O483" i="2"/>
  <c r="O481" i="2"/>
  <c r="O674" i="2"/>
  <c r="O675" i="2"/>
  <c r="O676" i="2"/>
  <c r="O677" i="2"/>
  <c r="O1387" i="2"/>
  <c r="O1390" i="2"/>
  <c r="O1388" i="2"/>
  <c r="O1389" i="2"/>
  <c r="O1345" i="2"/>
  <c r="O1346" i="2"/>
  <c r="O1573" i="2"/>
  <c r="O1574" i="2"/>
  <c r="O1575" i="2"/>
  <c r="O797" i="2"/>
  <c r="O795" i="2"/>
  <c r="O796" i="2"/>
  <c r="O798" i="2"/>
  <c r="O1547" i="2"/>
  <c r="O1548" i="2"/>
  <c r="O313" i="2"/>
  <c r="O312" i="2"/>
  <c r="O310" i="2"/>
  <c r="O311" i="2"/>
  <c r="O281" i="2"/>
  <c r="O282" i="2"/>
  <c r="O1101" i="2"/>
  <c r="O1102" i="2"/>
  <c r="O1053" i="2"/>
  <c r="O1052" i="2"/>
  <c r="O1079" i="2"/>
  <c r="O1080" i="2"/>
  <c r="O1077" i="2"/>
  <c r="O1078" i="2"/>
  <c r="O846" i="2"/>
  <c r="O847" i="2"/>
  <c r="O848" i="2"/>
  <c r="O849" i="2"/>
  <c r="O1607" i="2"/>
  <c r="O1606" i="2"/>
  <c r="O1608" i="2"/>
  <c r="O624" i="2"/>
  <c r="O622" i="2"/>
  <c r="O623" i="2"/>
  <c r="O1154" i="2"/>
  <c r="O1153" i="2"/>
  <c r="O1152" i="2"/>
  <c r="O1198" i="2"/>
  <c r="O1199" i="2"/>
  <c r="O1290" i="2"/>
  <c r="O1288" i="2"/>
  <c r="O1289" i="2"/>
  <c r="O1751" i="2"/>
  <c r="O1752" i="2"/>
  <c r="O1753" i="2"/>
  <c r="O1754" i="2"/>
  <c r="O969" i="2"/>
  <c r="O970" i="2"/>
  <c r="O1888" i="2"/>
  <c r="O1889" i="2"/>
  <c r="O449" i="2"/>
  <c r="O448" i="2"/>
  <c r="O1210" i="2"/>
  <c r="O1211" i="2"/>
  <c r="O1684" i="2"/>
  <c r="O1685" i="2"/>
  <c r="O1683" i="2"/>
  <c r="O1864" i="2"/>
  <c r="O1865" i="2"/>
  <c r="O1862" i="2"/>
  <c r="O1863" i="2"/>
  <c r="O1677" i="2"/>
  <c r="O1678" i="2"/>
  <c r="O1675" i="2"/>
  <c r="O1676" i="2"/>
  <c r="O880" i="2"/>
  <c r="O879" i="2"/>
  <c r="O1535" i="2"/>
  <c r="O1536" i="2"/>
  <c r="O1533" i="2"/>
  <c r="O1534" i="2"/>
  <c r="O815" i="2"/>
  <c r="O812" i="2"/>
  <c r="O813" i="2"/>
  <c r="O814" i="2"/>
  <c r="O1098" i="2"/>
  <c r="O1097" i="2"/>
  <c r="O321" i="2"/>
  <c r="O319" i="2"/>
  <c r="O320" i="2"/>
  <c r="O102" i="2"/>
  <c r="O103" i="2"/>
  <c r="O101" i="2"/>
  <c r="O1022" i="2"/>
  <c r="O1023" i="2"/>
  <c r="O1021" i="2"/>
  <c r="O585" i="2"/>
  <c r="O586" i="2"/>
  <c r="O583" i="2"/>
  <c r="O584" i="2"/>
  <c r="O1786" i="2"/>
  <c r="O1787" i="2"/>
  <c r="O1789" i="2"/>
  <c r="O1788" i="2"/>
  <c r="O77" i="2"/>
  <c r="O78" i="2"/>
  <c r="O1485" i="2"/>
  <c r="O1488" i="2"/>
  <c r="O1487" i="2"/>
  <c r="O1486" i="2"/>
  <c r="O444" i="2"/>
  <c r="O447" i="2"/>
  <c r="O445" i="2"/>
  <c r="O446" i="2"/>
  <c r="O1364" i="2"/>
  <c r="O1365" i="2"/>
  <c r="O1366" i="2"/>
  <c r="O791" i="2"/>
  <c r="O792" i="2"/>
  <c r="O52" i="2"/>
  <c r="O54" i="2"/>
  <c r="O55" i="2"/>
  <c r="O53" i="2"/>
  <c r="O1347" i="2"/>
  <c r="O1348" i="2"/>
  <c r="O1257" i="2"/>
  <c r="O1256" i="2"/>
  <c r="O752" i="2"/>
  <c r="O753" i="2"/>
  <c r="O751" i="2"/>
  <c r="O1506" i="2"/>
  <c r="O1507" i="2"/>
  <c r="O1508" i="2"/>
  <c r="O1509" i="2"/>
  <c r="O267" i="2"/>
  <c r="O268" i="2"/>
  <c r="O269" i="2"/>
  <c r="O1011" i="2"/>
  <c r="O1012" i="2"/>
  <c r="O1013" i="2"/>
  <c r="O306" i="2"/>
  <c r="O303" i="2"/>
  <c r="O304" i="2"/>
  <c r="O305" i="2"/>
  <c r="O610" i="2"/>
  <c r="O611" i="2"/>
  <c r="O608" i="2"/>
  <c r="O609" i="2"/>
  <c r="O754" i="2"/>
  <c r="O755" i="2"/>
  <c r="O756" i="2"/>
  <c r="O570" i="2"/>
  <c r="O571" i="2"/>
  <c r="O572" i="2"/>
  <c r="O541" i="2"/>
  <c r="O542" i="2"/>
  <c r="O543" i="2"/>
  <c r="O544" i="2"/>
  <c r="O1117" i="2"/>
  <c r="O1118" i="2"/>
  <c r="O354" i="2"/>
  <c r="O355" i="2"/>
  <c r="O357" i="2"/>
  <c r="O356" i="2"/>
  <c r="O666" i="2"/>
  <c r="O667" i="2"/>
  <c r="O936" i="2"/>
  <c r="O937" i="2"/>
  <c r="O934" i="2"/>
  <c r="O935" i="2"/>
  <c r="O203" i="2"/>
  <c r="O204" i="2"/>
  <c r="O1173" i="2"/>
  <c r="O1172" i="2"/>
  <c r="O1635" i="2"/>
  <c r="O1636" i="2"/>
  <c r="O1637" i="2"/>
  <c r="O279" i="2"/>
  <c r="O280" i="2"/>
  <c r="O1841" i="2"/>
  <c r="O1842" i="2"/>
  <c r="O1843" i="2"/>
  <c r="O473" i="2"/>
  <c r="O474" i="2"/>
  <c r="O475" i="2"/>
  <c r="O472" i="2"/>
  <c r="O1631" i="2"/>
  <c r="O1630" i="2"/>
  <c r="O1629" i="2"/>
  <c r="O835" i="2"/>
  <c r="O836" i="2"/>
  <c r="O837" i="2"/>
  <c r="O194" i="2"/>
  <c r="O193" i="2"/>
  <c r="O1498" i="2"/>
  <c r="O1499" i="2"/>
  <c r="O770" i="2"/>
  <c r="O771" i="2"/>
  <c r="O772" i="2"/>
  <c r="O773" i="2"/>
  <c r="O1896" i="2"/>
  <c r="O1895" i="2"/>
  <c r="O1893" i="2"/>
  <c r="O1894" i="2"/>
  <c r="O23" i="2"/>
  <c r="O20" i="2"/>
  <c r="O21" i="2"/>
  <c r="O22" i="2"/>
  <c r="O1870" i="2"/>
  <c r="O1871" i="2"/>
  <c r="O1872" i="2"/>
  <c r="O1869" i="2"/>
  <c r="O1160" i="2"/>
  <c r="O1161" i="2"/>
  <c r="O546" i="2"/>
  <c r="O547" i="2"/>
  <c r="O545" i="2"/>
  <c r="O548" i="2"/>
  <c r="O1704" i="2"/>
  <c r="O1702" i="2"/>
  <c r="O1703" i="2"/>
  <c r="O1293" i="2"/>
  <c r="O1294" i="2"/>
  <c r="O1295" i="2"/>
  <c r="O406" i="2"/>
  <c r="O407" i="2"/>
  <c r="O408" i="2"/>
  <c r="O1443" i="2"/>
  <c r="O1442" i="2"/>
  <c r="O405" i="2"/>
  <c r="O404" i="2"/>
  <c r="O1785" i="2"/>
  <c r="O1784" i="2"/>
  <c r="O1783" i="2"/>
  <c r="O514" i="2"/>
  <c r="O515" i="2"/>
  <c r="O516" i="2"/>
  <c r="O517" i="2"/>
  <c r="O12" i="2"/>
  <c r="O13" i="2"/>
  <c r="O1302" i="2"/>
  <c r="O1300" i="2"/>
  <c r="O1301" i="2"/>
  <c r="O1155" i="2"/>
  <c r="O1156" i="2"/>
  <c r="O1225" i="2"/>
  <c r="O1223" i="2"/>
  <c r="O1224" i="2"/>
  <c r="O1226" i="2"/>
  <c r="O642" i="2"/>
  <c r="O641" i="2"/>
  <c r="O1467" i="2"/>
  <c r="O1468" i="2"/>
  <c r="O1465" i="2"/>
  <c r="O1466" i="2"/>
  <c r="O874" i="2"/>
  <c r="O875" i="2"/>
  <c r="O153" i="2"/>
  <c r="O151" i="2"/>
  <c r="O152" i="2"/>
  <c r="O154" i="2"/>
  <c r="O1527" i="2"/>
  <c r="O1528" i="2"/>
  <c r="O1445" i="2"/>
  <c r="O1446" i="2"/>
  <c r="O260" i="2"/>
  <c r="O261" i="2"/>
  <c r="O262" i="2"/>
  <c r="O1251" i="2"/>
  <c r="O1252" i="2"/>
  <c r="O682" i="2"/>
  <c r="O683" i="2"/>
  <c r="O163" i="2"/>
  <c r="O164" i="2"/>
  <c r="O165" i="2"/>
  <c r="O166" i="2"/>
  <c r="O1050" i="2"/>
  <c r="O1051" i="2"/>
  <c r="O1049" i="2"/>
  <c r="O1048" i="2"/>
  <c r="O1814" i="2"/>
  <c r="O1812" i="2"/>
  <c r="O1813" i="2"/>
  <c r="O1412" i="2"/>
  <c r="O1411" i="2"/>
  <c r="O1331" i="2"/>
  <c r="O1329" i="2"/>
  <c r="O1328" i="2"/>
  <c r="O1330" i="2"/>
  <c r="O1686" i="2"/>
  <c r="O1687" i="2"/>
  <c r="O990" i="2"/>
  <c r="O991" i="2"/>
  <c r="O1276" i="2"/>
  <c r="O1274" i="2"/>
  <c r="O1275" i="2"/>
  <c r="O1472" i="2"/>
  <c r="O1469" i="2"/>
  <c r="O1470" i="2"/>
  <c r="O1471" i="2"/>
  <c r="O1242" i="2"/>
  <c r="O1243" i="2"/>
  <c r="O1244" i="2"/>
  <c r="O595" i="2"/>
  <c r="O597" i="2"/>
  <c r="O598" i="2"/>
  <c r="O596" i="2"/>
  <c r="O297" i="2"/>
  <c r="O300" i="2"/>
  <c r="O298" i="2"/>
  <c r="O299" i="2"/>
  <c r="O60" i="2"/>
  <c r="O61" i="2"/>
  <c r="O1463" i="2"/>
  <c r="O1464" i="2"/>
  <c r="O872" i="2"/>
  <c r="O873" i="2"/>
  <c r="O1648" i="2"/>
  <c r="O1650" i="2"/>
  <c r="O1649" i="2"/>
  <c r="O374" i="2"/>
  <c r="O375" i="2"/>
  <c r="O376" i="2"/>
  <c r="O1135" i="2"/>
  <c r="O1136" i="2"/>
  <c r="O1766" i="2"/>
  <c r="O1767" i="2"/>
  <c r="O1768" i="2"/>
  <c r="O1435" i="2"/>
  <c r="O1436" i="2"/>
  <c r="O1437" i="2"/>
  <c r="O1579" i="2"/>
  <c r="O1580" i="2"/>
  <c r="O1581" i="2"/>
  <c r="O662" i="2"/>
  <c r="O663" i="2"/>
  <c r="O660" i="2"/>
  <c r="O661" i="2"/>
  <c r="O414" i="2"/>
  <c r="O415" i="2"/>
  <c r="O416" i="2"/>
  <c r="O417" i="2"/>
  <c r="O1651" i="2"/>
  <c r="O1652" i="2"/>
  <c r="O1653" i="2"/>
  <c r="O1866" i="2"/>
  <c r="O1868" i="2"/>
  <c r="O1867" i="2"/>
  <c r="O1537" i="2"/>
  <c r="O1538" i="2"/>
  <c r="O1539" i="2"/>
  <c r="O534" i="2"/>
  <c r="O535" i="2"/>
  <c r="O536" i="2"/>
  <c r="O1776" i="2"/>
  <c r="O1777" i="2"/>
  <c r="O1778" i="2"/>
  <c r="O1374" i="2"/>
  <c r="O1375" i="2"/>
  <c r="O31" i="2"/>
  <c r="O29" i="2"/>
  <c r="O30" i="2"/>
  <c r="O28" i="2"/>
  <c r="O1206" i="2"/>
  <c r="O1205" i="2"/>
  <c r="O1204" i="2"/>
  <c r="O252" i="2"/>
  <c r="O253" i="2"/>
  <c r="O1657" i="2"/>
  <c r="O1658" i="2"/>
  <c r="O1659" i="2"/>
  <c r="O1660" i="2"/>
  <c r="O559" i="2"/>
  <c r="O558" i="2"/>
  <c r="O185" i="2"/>
  <c r="O182" i="2"/>
  <c r="O183" i="2"/>
  <c r="O184" i="2"/>
  <c r="O1187" i="2"/>
  <c r="O1184" i="2"/>
  <c r="O1185" i="2"/>
  <c r="O1186" i="2"/>
  <c r="O1086" i="2"/>
  <c r="O1084" i="2"/>
  <c r="O1085" i="2"/>
  <c r="O1673" i="2"/>
  <c r="O1674" i="2"/>
  <c r="O1672" i="2"/>
  <c r="O227" i="2"/>
  <c r="O229" i="2"/>
  <c r="O228" i="2"/>
  <c r="O230" i="2"/>
  <c r="O761" i="2"/>
  <c r="O763" i="2"/>
  <c r="O762" i="2"/>
  <c r="O764" i="2"/>
  <c r="O26" i="2"/>
  <c r="O27" i="2"/>
  <c r="O994" i="2"/>
  <c r="O995" i="2"/>
  <c r="O992" i="2"/>
  <c r="O993" i="2"/>
  <c r="O235" i="2"/>
  <c r="O237" i="2"/>
  <c r="O236" i="2"/>
  <c r="O399" i="2"/>
  <c r="O398" i="2"/>
  <c r="O790" i="2"/>
  <c r="O789" i="2"/>
  <c r="O98" i="2"/>
  <c r="O99" i="2"/>
  <c r="O97" i="2"/>
  <c r="O1838" i="2"/>
  <c r="O1839" i="2"/>
  <c r="O1840" i="2"/>
  <c r="O1837" i="2"/>
  <c r="O612" i="2"/>
  <c r="O613" i="2"/>
  <c r="O1792" i="2"/>
  <c r="O1793" i="2"/>
  <c r="O1123" i="2"/>
  <c r="O1122" i="2"/>
  <c r="O1124" i="2"/>
  <c r="O1450" i="2"/>
  <c r="O1448" i="2"/>
  <c r="O1449" i="2"/>
  <c r="O1447" i="2"/>
  <c r="O160" i="2"/>
  <c r="O157" i="2"/>
  <c r="O158" i="2"/>
  <c r="O159" i="2"/>
  <c r="O1371" i="2"/>
  <c r="O1372" i="2"/>
  <c r="O1883" i="2"/>
  <c r="O1884" i="2"/>
  <c r="O1885" i="2"/>
  <c r="O1264" i="2"/>
  <c r="O1263" i="2"/>
  <c r="O1262" i="2"/>
  <c r="O1261" i="2"/>
  <c r="O898" i="2"/>
  <c r="O897" i="2"/>
  <c r="O828" i="2"/>
  <c r="O829" i="2"/>
  <c r="O830" i="2"/>
  <c r="O189" i="2"/>
  <c r="O187" i="2"/>
  <c r="O188" i="2"/>
  <c r="O186" i="2"/>
  <c r="O105" i="2"/>
  <c r="O104" i="2"/>
  <c r="O106" i="2"/>
  <c r="O1219" i="2"/>
  <c r="O1217" i="2"/>
  <c r="O1218" i="2"/>
  <c r="O1361" i="2"/>
  <c r="O1363" i="2"/>
  <c r="O1362" i="2"/>
  <c r="O1360" i="2"/>
  <c r="O221" i="2"/>
  <c r="O222" i="2"/>
  <c r="O1107" i="2"/>
  <c r="O1106" i="2"/>
  <c r="O1108" i="2"/>
  <c r="O1109" i="2"/>
  <c r="O523" i="2"/>
  <c r="O521" i="2"/>
  <c r="O522" i="2"/>
  <c r="O524" i="2"/>
  <c r="O1567" i="2"/>
  <c r="O1568" i="2"/>
  <c r="O1566" i="2"/>
  <c r="O540" i="2"/>
  <c r="O538" i="2"/>
  <c r="O539" i="2"/>
  <c r="O537" i="2"/>
  <c r="O290" i="2"/>
  <c r="O287" i="2"/>
  <c r="O288" i="2"/>
  <c r="O289" i="2"/>
  <c r="O877" i="2"/>
  <c r="O878" i="2"/>
  <c r="O876" i="2"/>
  <c r="O1890" i="2"/>
  <c r="O1891" i="2"/>
  <c r="O1892" i="2"/>
  <c r="O687" i="2"/>
  <c r="O688" i="2"/>
  <c r="O1769" i="2"/>
  <c r="O1770" i="2"/>
  <c r="O1771" i="2"/>
  <c r="O1772" i="2"/>
  <c r="O1714" i="2"/>
  <c r="O1715" i="2"/>
  <c r="O964" i="2"/>
  <c r="O965" i="2"/>
  <c r="O1556" i="2"/>
  <c r="O1555" i="2"/>
  <c r="O150" i="2"/>
  <c r="O149" i="2"/>
  <c r="O1759" i="2"/>
  <c r="O1760" i="2"/>
  <c r="O278" i="2"/>
  <c r="O276" i="2"/>
  <c r="O277" i="2"/>
  <c r="O1552" i="2"/>
  <c r="O1553" i="2"/>
  <c r="O743" i="2"/>
  <c r="O744" i="2"/>
  <c r="O741" i="2"/>
  <c r="O742" i="2"/>
  <c r="O57" i="2"/>
  <c r="O56" i="2"/>
  <c r="O58" i="2"/>
  <c r="O59" i="2"/>
  <c r="O615" i="2"/>
  <c r="O616" i="2"/>
  <c r="O1897" i="2"/>
  <c r="O1898" i="2"/>
  <c r="O1900" i="2"/>
  <c r="O1899" i="2"/>
  <c r="O451" i="2"/>
  <c r="O452" i="2"/>
  <c r="O500" i="2"/>
  <c r="O501" i="2"/>
  <c r="O502" i="2"/>
  <c r="O503" i="2"/>
  <c r="O1747" i="2"/>
  <c r="O1748" i="2"/>
  <c r="O1749" i="2"/>
  <c r="O1746" i="2"/>
  <c r="O1091" i="2"/>
  <c r="O1092" i="2"/>
  <c r="O1093" i="2"/>
  <c r="O653" i="2"/>
  <c r="O654" i="2"/>
  <c r="O655" i="2"/>
  <c r="O656" i="2"/>
  <c r="O651" i="2"/>
  <c r="O650" i="2"/>
  <c r="O652" i="2"/>
  <c r="O1320" i="2"/>
  <c r="O1319" i="2"/>
  <c r="O1321" i="2"/>
  <c r="O1322" i="2"/>
  <c r="O1836" i="2"/>
  <c r="O1834" i="2"/>
  <c r="O1835" i="2"/>
  <c r="O1833" i="2"/>
  <c r="O1558" i="2"/>
  <c r="O1559" i="2"/>
  <c r="O1560" i="2"/>
  <c r="O1557" i="2"/>
  <c r="O1088" i="2"/>
  <c r="O1087" i="2"/>
  <c r="O1393" i="2"/>
  <c r="O1392" i="2"/>
  <c r="O1394" i="2"/>
  <c r="O782" i="2"/>
  <c r="O785" i="2"/>
  <c r="O784" i="2"/>
  <c r="O783" i="2"/>
  <c r="O137" i="2"/>
  <c r="O135" i="2"/>
  <c r="O136" i="2"/>
  <c r="O1144" i="2"/>
  <c r="O1145" i="2"/>
  <c r="O1147" i="2"/>
  <c r="O1146" i="2"/>
  <c r="O907" i="2"/>
  <c r="O904" i="2"/>
  <c r="O905" i="2"/>
  <c r="O906" i="2"/>
  <c r="O179" i="2"/>
  <c r="O181" i="2"/>
  <c r="O180" i="2"/>
  <c r="O1075" i="2"/>
  <c r="O1076" i="2"/>
  <c r="O1074" i="2"/>
  <c r="O1073" i="2"/>
  <c r="O368" i="2"/>
  <c r="O366" i="2"/>
  <c r="O367" i="2"/>
  <c r="O365" i="2"/>
  <c r="O1183" i="2"/>
  <c r="O1180" i="2"/>
  <c r="O1181" i="2"/>
  <c r="O1182" i="2"/>
  <c r="O460" i="2"/>
  <c r="O457" i="2"/>
  <c r="O458" i="2"/>
  <c r="O459" i="2"/>
  <c r="O1008" i="2"/>
  <c r="O1009" i="2"/>
  <c r="O1007" i="2"/>
  <c r="O391" i="2"/>
  <c r="O392" i="2"/>
  <c r="O393" i="2"/>
  <c r="O394" i="2"/>
  <c r="O1001" i="2"/>
  <c r="O1002" i="2"/>
  <c r="O1854" i="2"/>
  <c r="O1853" i="2"/>
  <c r="O957" i="2"/>
  <c r="O958" i="2"/>
  <c r="O959" i="2"/>
  <c r="O960" i="2"/>
  <c r="O1519" i="2"/>
  <c r="O1520" i="2"/>
  <c r="O18" i="2"/>
  <c r="O19" i="2"/>
  <c r="O17" i="2"/>
  <c r="O1679" i="2"/>
  <c r="O1680" i="2"/>
  <c r="O1681" i="2"/>
  <c r="O1682" i="2"/>
  <c r="O233" i="2"/>
  <c r="O232" i="2"/>
  <c r="O234" i="2"/>
  <c r="O707" i="2"/>
  <c r="O708" i="2"/>
  <c r="O1588" i="2"/>
  <c r="O1587" i="2"/>
  <c r="O1815" i="2"/>
  <c r="O1816" i="2"/>
  <c r="O1817" i="2"/>
  <c r="O210" i="2"/>
  <c r="O211" i="2"/>
  <c r="O209" i="2"/>
  <c r="O698" i="2"/>
  <c r="O697" i="2"/>
  <c r="O696" i="2"/>
  <c r="O1667" i="2"/>
  <c r="O1666" i="2"/>
  <c r="O1665" i="2"/>
  <c r="O1054" i="2"/>
  <c r="O1055" i="2"/>
  <c r="O428" i="2"/>
  <c r="O429" i="2"/>
  <c r="O427" i="2"/>
  <c r="O426" i="2"/>
  <c r="O413" i="2"/>
  <c r="O411" i="2"/>
  <c r="O412" i="2"/>
  <c r="O410" i="2"/>
  <c r="O793" i="2"/>
  <c r="O794" i="2"/>
  <c r="O1615" i="2"/>
  <c r="O1612" i="2"/>
  <c r="O1613" i="2"/>
  <c r="O1614" i="2"/>
  <c r="O1795" i="2"/>
  <c r="O1796" i="2"/>
  <c r="O1441" i="2"/>
  <c r="O1439" i="2"/>
  <c r="O1440" i="2"/>
  <c r="O1438" i="2"/>
  <c r="O900" i="2"/>
  <c r="O901" i="2"/>
  <c r="O902" i="2"/>
  <c r="O903" i="2"/>
  <c r="O599" i="2"/>
  <c r="O600" i="2"/>
  <c r="O601" i="2"/>
  <c r="O602" i="2"/>
  <c r="O1352" i="2"/>
  <c r="O1353" i="2"/>
  <c r="O1647" i="2"/>
  <c r="O1646" i="2"/>
  <c r="O1645" i="2"/>
  <c r="O1179" i="2"/>
  <c r="O1178" i="2"/>
  <c r="O871" i="2"/>
  <c r="O870" i="2"/>
  <c r="O868" i="2"/>
  <c r="O869" i="2"/>
  <c r="O130" i="2"/>
  <c r="O129" i="2"/>
  <c r="O930" i="2"/>
  <c r="O931" i="2"/>
  <c r="O933" i="2"/>
  <c r="O932" i="2"/>
  <c r="O1035" i="2"/>
  <c r="O1032" i="2"/>
  <c r="O1033" i="2"/>
  <c r="O1034" i="2"/>
  <c r="O722" i="2"/>
  <c r="O720" i="2"/>
  <c r="O721" i="2"/>
  <c r="O719" i="2"/>
  <c r="O382" i="2"/>
  <c r="O383" i="2"/>
  <c r="O966" i="2"/>
  <c r="O967" i="2"/>
  <c r="O863" i="2"/>
  <c r="O865" i="2"/>
  <c r="O864" i="2"/>
  <c r="O1513" i="2"/>
  <c r="O1511" i="2"/>
  <c r="O1510" i="2"/>
  <c r="O1512" i="2"/>
  <c r="O972" i="2"/>
  <c r="O971" i="2"/>
  <c r="O1809" i="2"/>
  <c r="O1810" i="2"/>
  <c r="O1811" i="2"/>
  <c r="O1689" i="2"/>
  <c r="O1690" i="2"/>
  <c r="O1691" i="2"/>
  <c r="O1692" i="2"/>
  <c r="O1846" i="2"/>
  <c r="O1847" i="2"/>
  <c r="O1848" i="2"/>
  <c r="O1849" i="2"/>
  <c r="O1277" i="2"/>
  <c r="O1278" i="2"/>
  <c r="O1279" i="2"/>
  <c r="O1280" i="2"/>
  <c r="O1721" i="2"/>
  <c r="O1720" i="2"/>
  <c r="O1632" i="2"/>
  <c r="O1633" i="2"/>
  <c r="O1634" i="2"/>
  <c r="O146" i="2"/>
  <c r="O147" i="2"/>
  <c r="O145" i="2"/>
  <c r="O148" i="2"/>
  <c r="O1473" i="2"/>
  <c r="O1474" i="2"/>
  <c r="O1475" i="2"/>
  <c r="O669" i="2"/>
  <c r="O668" i="2"/>
  <c r="O1354" i="2"/>
  <c r="O1355" i="2"/>
  <c r="O1356" i="2"/>
  <c r="O1343" i="2"/>
  <c r="O1341" i="2"/>
  <c r="O1342" i="2"/>
  <c r="O498" i="2"/>
  <c r="O497" i="2"/>
  <c r="O947" i="2"/>
  <c r="O948" i="2"/>
  <c r="O949" i="2"/>
  <c r="O950" i="2"/>
  <c r="O1017" i="2"/>
  <c r="O1014" i="2"/>
  <c r="O1015" i="2"/>
  <c r="O1016" i="2"/>
  <c r="O386" i="2"/>
  <c r="O385" i="2"/>
  <c r="O731" i="2"/>
  <c r="O730" i="2"/>
  <c r="O573" i="2"/>
  <c r="O574" i="2"/>
  <c r="O1656" i="2"/>
  <c r="O1655" i="2"/>
  <c r="O1654" i="2"/>
  <c r="O637" i="2"/>
  <c r="O638" i="2"/>
  <c r="O639" i="2"/>
  <c r="O640" i="2"/>
  <c r="O1139" i="2"/>
  <c r="O1140" i="2"/>
  <c r="O1141" i="2"/>
  <c r="O1142" i="2"/>
  <c r="O201" i="2"/>
  <c r="O200" i="2"/>
  <c r="O202" i="2"/>
  <c r="O1259" i="2"/>
  <c r="O1258" i="2"/>
  <c r="O1398" i="2"/>
  <c r="O1396" i="2"/>
  <c r="O1397" i="2"/>
  <c r="O1395" i="2"/>
  <c r="O1370" i="2"/>
  <c r="O1368" i="2"/>
  <c r="O1369" i="2"/>
  <c r="O1367" i="2"/>
  <c r="O1026" i="2"/>
  <c r="O1024" i="2"/>
  <c r="O1025" i="2"/>
  <c r="O866" i="2"/>
  <c r="O867" i="2"/>
  <c r="O479" i="2"/>
  <c r="O480" i="2"/>
  <c r="O1307" i="2"/>
  <c r="O1308" i="2"/>
  <c r="O1309" i="2"/>
  <c r="O705" i="2"/>
  <c r="O704" i="2"/>
  <c r="O50" i="2"/>
  <c r="O51" i="2"/>
  <c r="O49" i="2"/>
  <c r="O1569" i="2"/>
  <c r="O1570" i="2"/>
  <c r="O1571" i="2"/>
  <c r="O823" i="2"/>
  <c r="O822" i="2"/>
  <c r="O89" i="2"/>
  <c r="O90" i="2"/>
  <c r="O757" i="2"/>
  <c r="O760" i="2"/>
  <c r="O758" i="2"/>
  <c r="O759" i="2"/>
  <c r="O1576" i="2"/>
  <c r="O1577" i="2"/>
  <c r="O1578" i="2"/>
  <c r="O488" i="2"/>
  <c r="O489" i="2"/>
  <c r="O925" i="2"/>
  <c r="O926" i="2"/>
  <c r="O818" i="2"/>
  <c r="O816" i="2"/>
  <c r="O817" i="2"/>
  <c r="O1129" i="2"/>
  <c r="O1128" i="2"/>
  <c r="O808" i="2"/>
  <c r="O809" i="2"/>
  <c r="O810" i="2"/>
  <c r="O1774" i="2"/>
  <c r="O1775" i="2"/>
  <c r="O1773" i="2"/>
  <c r="O1804" i="2"/>
  <c r="O1805" i="2"/>
  <c r="O680" i="2"/>
  <c r="O681" i="2"/>
  <c r="O678" i="2"/>
  <c r="O679" i="2"/>
  <c r="O1478" i="2"/>
  <c r="O1476" i="2"/>
  <c r="O1477" i="2"/>
  <c r="O1590" i="2"/>
  <c r="O1591" i="2"/>
  <c r="O15" i="2"/>
  <c r="O16" i="2"/>
  <c r="O633" i="2"/>
  <c r="O632" i="2"/>
  <c r="O634" i="2"/>
  <c r="O635" i="2"/>
  <c r="O1166" i="2"/>
  <c r="O1165" i="2"/>
  <c r="O454" i="2"/>
  <c r="O455" i="2"/>
  <c r="O1740" i="2"/>
  <c r="O1737" i="2"/>
  <c r="O1738" i="2"/>
  <c r="O1739" i="2"/>
  <c r="O41" i="2"/>
  <c r="O43" i="2"/>
  <c r="O42" i="2"/>
  <c r="O1299" i="2"/>
  <c r="O1296" i="2"/>
  <c r="O1297" i="2"/>
  <c r="O1298" i="2"/>
  <c r="O347" i="2"/>
  <c r="O348" i="2"/>
  <c r="O349" i="2"/>
  <c r="O1027" i="2"/>
  <c r="O1028" i="2"/>
  <c r="O1036" i="2"/>
  <c r="O1037" i="2"/>
  <c r="O67" i="2"/>
  <c r="O68" i="2"/>
  <c r="O69" i="2"/>
  <c r="O1227" i="2"/>
  <c r="O1228" i="2"/>
  <c r="O1230" i="2"/>
  <c r="O1229" i="2"/>
  <c r="O1310" i="2"/>
  <c r="O1311" i="2"/>
  <c r="O1790" i="2"/>
  <c r="O1791" i="2"/>
  <c r="O819" i="2"/>
  <c r="O821" i="2"/>
  <c r="O820" i="2"/>
  <c r="O1531" i="2"/>
  <c r="O1532" i="2"/>
  <c r="O442" i="2"/>
  <c r="O443" i="2"/>
  <c r="O441" i="2"/>
  <c r="O1267" i="2"/>
  <c r="O1266" i="2"/>
  <c r="O1268" i="2"/>
  <c r="O10" i="2"/>
  <c r="O11" i="2"/>
  <c r="O850" i="2"/>
  <c r="O851" i="2"/>
  <c r="O853" i="2"/>
  <c r="O852" i="2"/>
  <c r="O44" i="2"/>
  <c r="O47" i="2"/>
  <c r="O45" i="2"/>
  <c r="O46" i="2"/>
  <c r="O525" i="2"/>
  <c r="O526" i="2"/>
  <c r="O775" i="2"/>
  <c r="O776" i="2"/>
  <c r="O777" i="2"/>
  <c r="O774" i="2"/>
  <c r="O329" i="2"/>
  <c r="O330" i="2"/>
  <c r="O327" i="2"/>
  <c r="O328" i="2"/>
  <c r="O519" i="2"/>
  <c r="O518" i="2"/>
  <c r="O729" i="2"/>
  <c r="O728" i="2"/>
  <c r="O190" i="2"/>
  <c r="O192" i="2"/>
  <c r="O191" i="2"/>
  <c r="O1732" i="2"/>
  <c r="O1733" i="2"/>
  <c r="O1734" i="2"/>
  <c r="O247" i="2"/>
  <c r="O246" i="2"/>
  <c r="O1602" i="2"/>
  <c r="O1603" i="2"/>
  <c r="O1601" i="2"/>
  <c r="O1764" i="2"/>
  <c r="O1765" i="2"/>
  <c r="O1762" i="2"/>
  <c r="O1763" i="2"/>
  <c r="O1551" i="2"/>
  <c r="O1549" i="2"/>
  <c r="O1550" i="2"/>
  <c r="O1171" i="2"/>
  <c r="O1170" i="2"/>
  <c r="O1246" i="2"/>
  <c r="O1245" i="2"/>
  <c r="O141" i="2"/>
  <c r="O142" i="2"/>
  <c r="O144" i="2"/>
  <c r="O143" i="2"/>
  <c r="O594" i="2"/>
  <c r="O593" i="2"/>
  <c r="O592" i="2"/>
  <c r="O911" i="2"/>
  <c r="O912" i="2"/>
  <c r="O913" i="2"/>
  <c r="O910" i="2"/>
  <c r="O1191" i="2"/>
  <c r="O1190" i="2"/>
  <c r="O1451" i="2"/>
  <c r="O1452" i="2"/>
  <c r="O62" i="2"/>
  <c r="O63" i="2"/>
  <c r="O64" i="2"/>
  <c r="O65" i="2"/>
  <c r="O1616" i="2"/>
  <c r="O1618" i="2"/>
  <c r="O1617" i="2"/>
  <c r="O954" i="2"/>
  <c r="O955" i="2"/>
  <c r="O952" i="2"/>
  <c r="O953" i="2"/>
  <c r="O307" i="2"/>
  <c r="O308" i="2"/>
  <c r="O309" i="2"/>
  <c r="O496" i="2"/>
  <c r="O494" i="2"/>
  <c r="O495" i="2"/>
  <c r="O493" i="2"/>
  <c r="O1850" i="2"/>
  <c r="O1851" i="2"/>
  <c r="O997" i="2"/>
  <c r="O996" i="2"/>
  <c r="O25" i="2"/>
  <c r="O24" i="2"/>
  <c r="O975" i="2"/>
  <c r="O976" i="2"/>
  <c r="O977" i="2"/>
  <c r="O1269" i="2"/>
  <c r="O1270" i="2"/>
  <c r="O1271" i="2"/>
  <c r="O1357" i="2"/>
  <c r="O1358" i="2"/>
  <c r="O1359" i="2"/>
  <c r="O779" i="2"/>
  <c r="O778" i="2"/>
  <c r="O896" i="2"/>
  <c r="O895" i="2"/>
  <c r="O1873" i="2"/>
  <c r="O1874" i="2"/>
  <c r="O1237" i="2"/>
  <c r="O1238" i="2"/>
  <c r="O626" i="2"/>
  <c r="O627" i="2"/>
  <c r="O1491" i="2"/>
  <c r="O1492" i="2"/>
  <c r="O1493" i="2"/>
  <c r="O1494" i="2"/>
  <c r="O802" i="2"/>
  <c r="O803" i="2"/>
  <c r="O800" i="2"/>
  <c r="O801" i="2"/>
  <c r="O1856" i="2"/>
  <c r="O1857" i="2"/>
  <c r="O285" i="2"/>
  <c r="O284" i="2"/>
  <c r="O286" i="2"/>
  <c r="O339" i="2"/>
  <c r="O341" i="2"/>
  <c r="O340" i="2"/>
  <c r="O342" i="2"/>
  <c r="O844" i="2"/>
  <c r="O845" i="2"/>
  <c r="O843" i="2"/>
  <c r="O842" i="2"/>
  <c r="O198" i="2"/>
  <c r="O197" i="2"/>
  <c r="O620" i="2"/>
  <c r="O619" i="2"/>
  <c r="O618" i="2"/>
  <c r="O617" i="2"/>
  <c r="O528" i="2"/>
  <c r="O529" i="2"/>
  <c r="O1642" i="2"/>
  <c r="O1643" i="2"/>
  <c r="O1644" i="2"/>
  <c r="O114" i="2"/>
  <c r="O115" i="2"/>
  <c r="O113" i="2"/>
  <c r="O1723" i="2"/>
  <c r="O1724" i="2"/>
  <c r="O1725" i="2"/>
  <c r="O1726" i="2"/>
  <c r="O1029" i="2"/>
  <c r="O1030" i="2"/>
  <c r="O1031" i="2"/>
  <c r="O1433" i="2"/>
  <c r="O1434" i="2"/>
  <c r="O1431" i="2"/>
  <c r="O1432" i="2"/>
  <c r="O1626" i="2"/>
  <c r="O1627" i="2"/>
  <c r="O1628" i="2"/>
  <c r="O1625" i="2"/>
  <c r="O1272" i="2"/>
  <c r="O1273" i="2"/>
  <c r="O555" i="2"/>
  <c r="O556" i="2"/>
  <c r="O557" i="2"/>
  <c r="O1381" i="2"/>
  <c r="O1379" i="2"/>
  <c r="O1380" i="2"/>
  <c r="O361" i="2"/>
  <c r="O362" i="2"/>
  <c r="O360" i="2"/>
  <c r="O1064" i="2"/>
  <c r="O1065" i="2"/>
  <c r="O1505" i="2"/>
  <c r="O1504" i="2"/>
  <c r="O265" i="2"/>
  <c r="O266" i="2"/>
  <c r="O263" i="2"/>
  <c r="O264" i="2"/>
  <c r="O1698" i="2"/>
  <c r="O1699" i="2"/>
  <c r="O370" i="2"/>
  <c r="O371" i="2"/>
  <c r="O372" i="2"/>
  <c r="O1806" i="2"/>
  <c r="O1807" i="2"/>
  <c r="O929" i="2"/>
  <c r="O927" i="2"/>
  <c r="O928" i="2"/>
  <c r="O1060" i="2"/>
  <c r="O1061" i="2"/>
  <c r="O1705" i="2"/>
  <c r="O1706" i="2"/>
  <c r="O1707" i="2"/>
  <c r="O1708" i="2"/>
  <c r="O1876" i="2"/>
  <c r="O1877" i="2"/>
  <c r="O890" i="2"/>
  <c r="O891" i="2"/>
  <c r="O1829" i="2"/>
  <c r="O1830" i="2"/>
  <c r="O1831" i="2"/>
  <c r="O1832" i="2"/>
  <c r="O644" i="2"/>
  <c r="O645" i="2"/>
  <c r="O646" i="2"/>
  <c r="O647" i="2"/>
  <c r="O699" i="2"/>
  <c r="O700" i="2"/>
  <c r="O1416" i="2"/>
  <c r="O1417" i="2"/>
  <c r="O1415" i="2"/>
  <c r="O1418" i="2"/>
  <c r="O242" i="2"/>
  <c r="O243" i="2"/>
  <c r="O245" i="2"/>
  <c r="O244" i="2"/>
  <c r="O4" i="2"/>
  <c r="O5" i="2"/>
  <c r="O239" i="2"/>
  <c r="O240" i="2"/>
  <c r="O238" i="2"/>
  <c r="I5" i="7" l="1"/>
  <c r="B7" i="7"/>
  <c r="M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Vanessa Flores Rivera</author>
  </authors>
  <commentList>
    <comment ref="T1" authorId="0" shapeId="0" xr:uid="{01FA3657-4C12-43CC-B5FF-EFC4B900E6C5}">
      <text>
        <r>
          <rPr>
            <b/>
            <sz val="9"/>
            <color indexed="81"/>
            <rFont val="Tahoma"/>
            <family val="2"/>
          </rPr>
          <t>Vanessa Flores Rivera:</t>
        </r>
        <r>
          <rPr>
            <sz val="9"/>
            <color indexed="81"/>
            <rFont val="Tahoma"/>
            <family val="2"/>
          </rPr>
          <t xml:space="preserve">
Incluyo esta columna porque entiendo que si un cliente está esperando mesa aún no ha realizado el pedido y por tanto no cuenta como tiempo para degustación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DEE87DE-DB3F-41C3-92B0-D1912D79D0EA}"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8D2E5D7-292F-42D9-9AFD-BF22CC2E3D51}" name="WorksheetConnection_Ejercicio de Excel.xlsx!Tabla1" type="102" refreshedVersion="7" minRefreshableVersion="5">
    <extLst>
      <ext xmlns:x15="http://schemas.microsoft.com/office/spreadsheetml/2010/11/main" uri="{DE250136-89BD-433C-8126-D09CA5730AF9}">
        <x15:connection id="Tabla1">
          <x15:rangePr sourceName="_xlcn.WorksheetConnection_EjerciciodeExcel.xlsxTabla11"/>
        </x15:connection>
      </ext>
    </extLst>
  </connection>
  <connection id="3" xr16:uid="{D979FF1F-38F9-4794-BE01-75E970A79CE1}" name="WorksheetConnection_Ejercicio de Excel.xlsx!Tabla2" type="102" refreshedVersion="7" minRefreshableVersion="5">
    <extLst>
      <ext xmlns:x15="http://schemas.microsoft.com/office/spreadsheetml/2010/11/main" uri="{DE250136-89BD-433C-8126-D09CA5730AF9}">
        <x15:connection id="Tabla2">
          <x15:rangePr sourceName="_xlcn.WorksheetConnection_EjerciciodeExcel.xlsxTabla21"/>
        </x15:connection>
      </ext>
    </extLst>
  </connection>
  <connection id="4" xr16:uid="{6E37EA08-35F1-4D7C-B111-18A7C67AA2AA}" name="WorksheetConnection_Sala!$A:$Y" type="102" refreshedVersion="7" minRefreshableVersion="5">
    <extLst>
      <ext xmlns:x15="http://schemas.microsoft.com/office/spreadsheetml/2010/11/main" uri="{DE250136-89BD-433C-8126-D09CA5730AF9}">
        <x15:connection id="Rango" autoDelete="1">
          <x15:rangePr sourceName="_xlcn.WorksheetConnection_SalaAY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<sst xmlns="http://schemas.openxmlformats.org/spreadsheetml/2006/main" count="11550" uniqueCount="1277">
  <si>
    <t>Nombre del Cliente</t>
  </si>
  <si>
    <t>Hora de Llegada</t>
  </si>
  <si>
    <t>Hora de Salida</t>
  </si>
  <si>
    <t>Mesero Asignado</t>
  </si>
  <si>
    <t>Tipo de Servicio</t>
  </si>
  <si>
    <t>Propina</t>
  </si>
  <si>
    <t>Estado de la Mesa</t>
  </si>
  <si>
    <t>Platos Ordenados</t>
  </si>
  <si>
    <t>Cliente_724</t>
  </si>
  <si>
    <t>Mesero_3</t>
  </si>
  <si>
    <t>Almuerzo</t>
  </si>
  <si>
    <t>Reservada</t>
  </si>
  <si>
    <t>Plato_7, Plato_2</t>
  </si>
  <si>
    <t>Cliente_538</t>
  </si>
  <si>
    <t>Mesero_1</t>
  </si>
  <si>
    <t>Desayuno</t>
  </si>
  <si>
    <t>Efectivo</t>
  </si>
  <si>
    <t>Colombia</t>
  </si>
  <si>
    <t>Plato_17, Plato_6</t>
  </si>
  <si>
    <t>Cliente_911</t>
  </si>
  <si>
    <t>Mesero_2</t>
  </si>
  <si>
    <t>Libre</t>
  </si>
  <si>
    <t>Brasil</t>
  </si>
  <si>
    <t>Plato_20, Plato_17, Plato_19, Plato_9</t>
  </si>
  <si>
    <t>Cliente_129</t>
  </si>
  <si>
    <t>Mesero_5</t>
  </si>
  <si>
    <t>Paraguay</t>
  </si>
  <si>
    <t>Plato_11, Plato_16</t>
  </si>
  <si>
    <t>Cliente_938</t>
  </si>
  <si>
    <t>Mesero_4</t>
  </si>
  <si>
    <t>Plato_12, Plato_7</t>
  </si>
  <si>
    <t>Cliente_965</t>
  </si>
  <si>
    <t>Cena</t>
  </si>
  <si>
    <t>Plato_8</t>
  </si>
  <si>
    <t>Cliente_306</t>
  </si>
  <si>
    <t>Ocupada</t>
  </si>
  <si>
    <t>Venezuela</t>
  </si>
  <si>
    <t>Plato_15, Plato_19</t>
  </si>
  <si>
    <t>Cliente_974</t>
  </si>
  <si>
    <t>Plato_5, Plato_16, Plato_20</t>
  </si>
  <si>
    <t>Cliente_740</t>
  </si>
  <si>
    <t>Bolivia</t>
  </si>
  <si>
    <t>Plato_2, Plato_7, Plato_12, Plato_15</t>
  </si>
  <si>
    <t>Cliente_33</t>
  </si>
  <si>
    <t>Uruguay</t>
  </si>
  <si>
    <t>Plato_18, Plato_20</t>
  </si>
  <si>
    <t>Cliente_881</t>
  </si>
  <si>
    <t>Plato_16, Plato_2</t>
  </si>
  <si>
    <t>Cliente_890</t>
  </si>
  <si>
    <t>Plato_16, Plato_19, Plato_8, Plato_20</t>
  </si>
  <si>
    <t>Cliente_873</t>
  </si>
  <si>
    <t>Plato_9</t>
  </si>
  <si>
    <t>Cliente_780</t>
  </si>
  <si>
    <t>Plato_3, Plato_11, Plato_14, Plato_2</t>
  </si>
  <si>
    <t>Cliente_728</t>
  </si>
  <si>
    <t>Plato_16, Plato_13, Plato_8</t>
  </si>
  <si>
    <t>Cliente_175</t>
  </si>
  <si>
    <t>Plato_16</t>
  </si>
  <si>
    <t>Cliente_200</t>
  </si>
  <si>
    <t>Ecuador</t>
  </si>
  <si>
    <t>Plato_8, Plato_4, Plato_5</t>
  </si>
  <si>
    <t>Cliente_190</t>
  </si>
  <si>
    <t>Plato_9, Plato_20, Plato_10, Plato_15</t>
  </si>
  <si>
    <t>Cliente_290</t>
  </si>
  <si>
    <t>Chile</t>
  </si>
  <si>
    <t>Plato_20</t>
  </si>
  <si>
    <t>Cliente_972</t>
  </si>
  <si>
    <t>Plato_8, Plato_1, Plato_14</t>
  </si>
  <si>
    <t>Cliente_210</t>
  </si>
  <si>
    <t>Plato_20, Plato_3, Plato_15, Plato_1</t>
  </si>
  <si>
    <t>Cliente_88</t>
  </si>
  <si>
    <t>Plato_4, Plato_18, Plato_9, Plato_8</t>
  </si>
  <si>
    <t>Cliente_427</t>
  </si>
  <si>
    <t>Plato_12, Plato_6</t>
  </si>
  <si>
    <t>Cliente_424</t>
  </si>
  <si>
    <t>Plato_10, Plato_9, Plato_14, Plato_20</t>
  </si>
  <si>
    <t>Cliente_824</t>
  </si>
  <si>
    <t>Plato_18</t>
  </si>
  <si>
    <t>Cliente_107</t>
  </si>
  <si>
    <t>Plato_4, Plato_13, Plato_7</t>
  </si>
  <si>
    <t>Cliente_775</t>
  </si>
  <si>
    <t>Plato_8, Plato_10</t>
  </si>
  <si>
    <t>Cliente_358</t>
  </si>
  <si>
    <t>Argentina</t>
  </si>
  <si>
    <t>Plato_4, Plato_9</t>
  </si>
  <si>
    <t>Cliente_377</t>
  </si>
  <si>
    <t>Plato_1, Plato_4, Plato_17</t>
  </si>
  <si>
    <t>Cliente_361</t>
  </si>
  <si>
    <t>Plato_10, Plato_3</t>
  </si>
  <si>
    <t>Cliente_229</t>
  </si>
  <si>
    <t>Plato_9, Plato_12</t>
  </si>
  <si>
    <t>Cliente_27</t>
  </si>
  <si>
    <t>Plato_15, Plato_11, Plato_10, Plato_4</t>
  </si>
  <si>
    <t>Cliente_103</t>
  </si>
  <si>
    <t>Plato_8, Plato_6, Plato_15, Plato_10</t>
  </si>
  <si>
    <t>Cliente_1</t>
  </si>
  <si>
    <t>Plato_18, Plato_10</t>
  </si>
  <si>
    <t>Cliente_828</t>
  </si>
  <si>
    <t>Plato_2, Plato_9, Plato_11, Plato_17</t>
  </si>
  <si>
    <t>Cliente_874</t>
  </si>
  <si>
    <t>Plato_2</t>
  </si>
  <si>
    <t>Cliente_999</t>
  </si>
  <si>
    <t>Plato_13</t>
  </si>
  <si>
    <t>Cliente_167</t>
  </si>
  <si>
    <t>Plato_17, Plato_8, Plato_19</t>
  </si>
  <si>
    <t>Cliente_606</t>
  </si>
  <si>
    <t>Plato_19</t>
  </si>
  <si>
    <t>Cliente_710</t>
  </si>
  <si>
    <t>Plato_9, Plato_11, Plato_16</t>
  </si>
  <si>
    <t>Cliente_870</t>
  </si>
  <si>
    <t>Plato_15, Plato_10, Plato_2</t>
  </si>
  <si>
    <t>Cliente_230</t>
  </si>
  <si>
    <t>Plato_5, Plato_20</t>
  </si>
  <si>
    <t>Cliente_814</t>
  </si>
  <si>
    <t>Plato_15, Plato_18, Plato_7, Plato_17</t>
  </si>
  <si>
    <t>Plato_10, Plato_1, Plato_13</t>
  </si>
  <si>
    <t>Cliente_640</t>
  </si>
  <si>
    <t>Plato_4</t>
  </si>
  <si>
    <t>Cliente_623</t>
  </si>
  <si>
    <t>Plato_2, Plato_18, Plato_14</t>
  </si>
  <si>
    <t>Cliente_72</t>
  </si>
  <si>
    <t>Plato_11, Plato_14, Plato_3</t>
  </si>
  <si>
    <t>Cliente_963</t>
  </si>
  <si>
    <t>Plato_6, Plato_5, Plato_11</t>
  </si>
  <si>
    <t>Cliente_929</t>
  </si>
  <si>
    <t>Plato_7, Plato_15, Plato_4</t>
  </si>
  <si>
    <t>Cliente_708</t>
  </si>
  <si>
    <t>Plato_15, Plato_5</t>
  </si>
  <si>
    <t>Cliente_631</t>
  </si>
  <si>
    <t>Plato_14, Plato_11, Plato_5, Plato_4</t>
  </si>
  <si>
    <t>Cliente_894</t>
  </si>
  <si>
    <t>Plato_11, Plato_17, Plato_18</t>
  </si>
  <si>
    <t>Cliente_63</t>
  </si>
  <si>
    <t>Plato_14, Plato_2, Plato_19</t>
  </si>
  <si>
    <t>Cliente_144</t>
  </si>
  <si>
    <t>Plato_8, Plato_17, Plato_4, Plato_11</t>
  </si>
  <si>
    <t>Cliente_390</t>
  </si>
  <si>
    <t>Plato_11, Plato_7, Plato_19, Plato_15</t>
  </si>
  <si>
    <t>Cliente_886</t>
  </si>
  <si>
    <t>Plato_8, Plato_20, Plato_5, Plato_19</t>
  </si>
  <si>
    <t>Cliente_510</t>
  </si>
  <si>
    <t>Plato_5, Plato_3</t>
  </si>
  <si>
    <t>Cliente_878</t>
  </si>
  <si>
    <t>Plato_12, Plato_14, Plato_4, Plato_20</t>
  </si>
  <si>
    <t>Cliente_977</t>
  </si>
  <si>
    <t>Plato_4, Plato_11</t>
  </si>
  <si>
    <t>Cliente_553</t>
  </si>
  <si>
    <t>Plato_20, Plato_4, Plato_2, Plato_16</t>
  </si>
  <si>
    <t>Cliente_792</t>
  </si>
  <si>
    <t>Plato_2, Plato_12, Plato_17</t>
  </si>
  <si>
    <t>Plato_3, Plato_8</t>
  </si>
  <si>
    <t>Cliente_265</t>
  </si>
  <si>
    <t>Plato_3, Plato_20, Plato_19</t>
  </si>
  <si>
    <t>Cliente_946</t>
  </si>
  <si>
    <t>Plato_16, Plato_17, Plato_12, Plato_20</t>
  </si>
  <si>
    <t>Cliente_614</t>
  </si>
  <si>
    <t>Plato_19, Plato_20, Plato_4</t>
  </si>
  <si>
    <t>Cliente_352</t>
  </si>
  <si>
    <t>Plato_20, Plato_19, Plato_10, Plato_2</t>
  </si>
  <si>
    <t>Cliente_784</t>
  </si>
  <si>
    <t>Plato_14, Plato_16, Plato_15, Plato_1</t>
  </si>
  <si>
    <t>Cliente_118</t>
  </si>
  <si>
    <t>Plato_13, Plato_7, Plato_11</t>
  </si>
  <si>
    <t>Cliente_61</t>
  </si>
  <si>
    <t>Plato_1, Plato_18</t>
  </si>
  <si>
    <t>Cliente_440</t>
  </si>
  <si>
    <t>Plato_2, Plato_14</t>
  </si>
  <si>
    <t>Cliente_258</t>
  </si>
  <si>
    <t>Plato_13, Plato_4</t>
  </si>
  <si>
    <t>Cliente_742</t>
  </si>
  <si>
    <t>Plato_6</t>
  </si>
  <si>
    <t>Cliente_865</t>
  </si>
  <si>
    <t>Plato_10, Plato_18, Plato_15</t>
  </si>
  <si>
    <t>Cliente_79</t>
  </si>
  <si>
    <t>Plato_20, Plato_14</t>
  </si>
  <si>
    <t>Cliente_42</t>
  </si>
  <si>
    <t>Plato_2, Plato_4, Plato_7, Plato_10</t>
  </si>
  <si>
    <t>Cliente_374</t>
  </si>
  <si>
    <t>Plato_4, Plato_7, Plato_11</t>
  </si>
  <si>
    <t>Cliente_636</t>
  </si>
  <si>
    <t>Plato_12</t>
  </si>
  <si>
    <t>Cliente_753</t>
  </si>
  <si>
    <t>Plato_9, Plato_11, Plato_3, Plato_13</t>
  </si>
  <si>
    <t>Cliente_632</t>
  </si>
  <si>
    <t>Plato_5, Plato_9, Plato_7</t>
  </si>
  <si>
    <t>Cliente_969</t>
  </si>
  <si>
    <t>Plato_17</t>
  </si>
  <si>
    <t>Cliente_574</t>
  </si>
  <si>
    <t>Plato_1, Plato_2</t>
  </si>
  <si>
    <t>Cliente_292</t>
  </si>
  <si>
    <t>Plato_6, Plato_3, Plato_15</t>
  </si>
  <si>
    <t>Cliente_148</t>
  </si>
  <si>
    <t>Cliente_747</t>
  </si>
  <si>
    <t>Plato_16, Plato_19, Plato_3, Plato_15</t>
  </si>
  <si>
    <t>Cliente_501</t>
  </si>
  <si>
    <t>Plato_1</t>
  </si>
  <si>
    <t>Cliente_733</t>
  </si>
  <si>
    <t>Plato_4, Plato_15, Plato_17</t>
  </si>
  <si>
    <t>Cliente_36</t>
  </si>
  <si>
    <t>Plato_20, Plato_12, Plato_10</t>
  </si>
  <si>
    <t>Plato_14, Plato_18, Plato_5</t>
  </si>
  <si>
    <t>Cliente_1000</t>
  </si>
  <si>
    <t>Cliente_607</t>
  </si>
  <si>
    <t>Plato_8, Plato_13, Plato_5, Plato_6</t>
  </si>
  <si>
    <t>Cliente_378</t>
  </si>
  <si>
    <t>Plato_9, Plato_7</t>
  </si>
  <si>
    <t>Cliente_612</t>
  </si>
  <si>
    <t>Cliente_452</t>
  </si>
  <si>
    <t>Plato_2, Plato_15, Plato_11</t>
  </si>
  <si>
    <t>Cliente_244</t>
  </si>
  <si>
    <t>Plato_12, Plato_15</t>
  </si>
  <si>
    <t>Cliente_840</t>
  </si>
  <si>
    <t>Plato_11, Plato_12, Plato_7</t>
  </si>
  <si>
    <t>Cliente_993</t>
  </si>
  <si>
    <t>Plato_10, Plato_3, Plato_18</t>
  </si>
  <si>
    <t>Cliente_29</t>
  </si>
  <si>
    <t>Plato_3, Plato_9, Plato_12</t>
  </si>
  <si>
    <t>Plato_2, Plato_17, Plato_12, Plato_9</t>
  </si>
  <si>
    <t>Plato_7, Plato_5, Plato_1</t>
  </si>
  <si>
    <t>Cliente_313</t>
  </si>
  <si>
    <t>Plato_17, Plato_1, Plato_5, Plato_8</t>
  </si>
  <si>
    <t>Cliente_520</t>
  </si>
  <si>
    <t>Plato_16, Plato_9</t>
  </si>
  <si>
    <t>Cliente_388</t>
  </si>
  <si>
    <t>Plato_13, Plato_18, Plato_4</t>
  </si>
  <si>
    <t>Cliente_384</t>
  </si>
  <si>
    <t>Plato_14, Plato_17</t>
  </si>
  <si>
    <t>Cliente_517</t>
  </si>
  <si>
    <t>Plato_3, Plato_6</t>
  </si>
  <si>
    <t>Cliente_711</t>
  </si>
  <si>
    <t>Cliente_651</t>
  </si>
  <si>
    <t>Plato_15, Plato_9, Plato_18</t>
  </si>
  <si>
    <t>Cliente_545</t>
  </si>
  <si>
    <t>Plato_9, Plato_4, Plato_3, Plato_16</t>
  </si>
  <si>
    <t>Cliente_116</t>
  </si>
  <si>
    <t>Plato_18, Plato_14, Plato_5</t>
  </si>
  <si>
    <t>Cliente_170</t>
  </si>
  <si>
    <t>Plato_9, Plato_10, Plato_6</t>
  </si>
  <si>
    <t>Cliente_92</t>
  </si>
  <si>
    <t>Plato_15, Plato_5, Plato_7, Plato_9</t>
  </si>
  <si>
    <t>Cliente_552</t>
  </si>
  <si>
    <t>Plato_3</t>
  </si>
  <si>
    <t>Cliente_627</t>
  </si>
  <si>
    <t>Cliente_588</t>
  </si>
  <si>
    <t>Plato_2, Plato_9, Plato_4, Plato_5</t>
  </si>
  <si>
    <t>Plato_6, Plato_2, Plato_15</t>
  </si>
  <si>
    <t>Cliente_949</t>
  </si>
  <si>
    <t>Plato_15, Plato_8, Plato_19, Plato_18</t>
  </si>
  <si>
    <t>Cliente_863</t>
  </si>
  <si>
    <t>Cliente_140</t>
  </si>
  <si>
    <t>Plato_4, Plato_14, Plato_6, Plato_15</t>
  </si>
  <si>
    <t>Cliente_523</t>
  </si>
  <si>
    <t>Plato_10, Plato_19, Plato_4</t>
  </si>
  <si>
    <t>Cliente_916</t>
  </si>
  <si>
    <t>Plato_17, Plato_10</t>
  </si>
  <si>
    <t>Cliente_416</t>
  </si>
  <si>
    <t>Plato_10</t>
  </si>
  <si>
    <t>Cliente_346</t>
  </si>
  <si>
    <t>Cliente_381</t>
  </si>
  <si>
    <t>Plato_7</t>
  </si>
  <si>
    <t>Cliente_791</t>
  </si>
  <si>
    <t>Plato_3, Plato_1, Plato_11, Plato_9</t>
  </si>
  <si>
    <t>Cliente_697</t>
  </si>
  <si>
    <t>Plato_16, Plato_18, Plato_3</t>
  </si>
  <si>
    <t>Cliente_516</t>
  </si>
  <si>
    <t>Plato_16, Plato_8, Plato_7, Plato_2</t>
  </si>
  <si>
    <t>Cliente_541</t>
  </si>
  <si>
    <t>Cliente_830</t>
  </si>
  <si>
    <t>Plato_1, Plato_4, Plato_7, Plato_17</t>
  </si>
  <si>
    <t>Cliente_656</t>
  </si>
  <si>
    <t>Plato_12, Plato_3, Plato_9</t>
  </si>
  <si>
    <t>Cliente_486</t>
  </si>
  <si>
    <t>Plato_20, Plato_4, Plato_13</t>
  </si>
  <si>
    <t>Cliente_774</t>
  </si>
  <si>
    <t>Plato_14, Plato_19, Plato_13, Plato_8</t>
  </si>
  <si>
    <t>Cliente_26</t>
  </si>
  <si>
    <t>Plato_15, Plato_18, Plato_17, Plato_4</t>
  </si>
  <si>
    <t>Cliente_273</t>
  </si>
  <si>
    <t>Plato_7, Plato_15</t>
  </si>
  <si>
    <t>Cliente_798</t>
  </si>
  <si>
    <t>Plato_17, Plato_20, Plato_9</t>
  </si>
  <si>
    <t>Cliente_8</t>
  </si>
  <si>
    <t>Cliente_31</t>
  </si>
  <si>
    <t>Cliente_658</t>
  </si>
  <si>
    <t>Plato_17, Plato_12, Plato_10, Plato_2</t>
  </si>
  <si>
    <t>Cliente_773</t>
  </si>
  <si>
    <t>Cliente_158</t>
  </si>
  <si>
    <t>Plato_1, Plato_8, Plato_4</t>
  </si>
  <si>
    <t>Cliente_569</t>
  </si>
  <si>
    <t>Cliente_286</t>
  </si>
  <si>
    <t>Plato_7, Plato_14, Plato_20</t>
  </si>
  <si>
    <t>Cliente_199</t>
  </si>
  <si>
    <t>Cliente_712</t>
  </si>
  <si>
    <t>Plato_19, Plato_12, Plato_9, Plato_18</t>
  </si>
  <si>
    <t>Cliente_56</t>
  </si>
  <si>
    <t>Plato_5, Plato_2</t>
  </si>
  <si>
    <t>Cliente_670</t>
  </si>
  <si>
    <t>Cliente_909</t>
  </si>
  <si>
    <t>Plato_20, Plato_5</t>
  </si>
  <si>
    <t>Cliente_402</t>
  </si>
  <si>
    <t>Plato_9, Plato_18, Plato_3, Plato_10</t>
  </si>
  <si>
    <t>Cliente_709</t>
  </si>
  <si>
    <t>Plato_18, Plato_2, Plato_4, Plato_9</t>
  </si>
  <si>
    <t>Cliente_533</t>
  </si>
  <si>
    <t>Plato_5, Plato_11, Plato_3</t>
  </si>
  <si>
    <t>Cliente_953</t>
  </si>
  <si>
    <t>Plato_14, Plato_13</t>
  </si>
  <si>
    <t>Cliente_380</t>
  </si>
  <si>
    <t>Plato_11, Plato_7, Plato_20</t>
  </si>
  <si>
    <t>Cliente_964</t>
  </si>
  <si>
    <t>Plato_19, Plato_4</t>
  </si>
  <si>
    <t>Cliente_939</t>
  </si>
  <si>
    <t>Plato_6, Plato_17, Plato_3</t>
  </si>
  <si>
    <t>Cliente_536</t>
  </si>
  <si>
    <t>Cliente_5</t>
  </si>
  <si>
    <t>Plato_1, Plato_16, Plato_2, Plato_19</t>
  </si>
  <si>
    <t>Cliente_115</t>
  </si>
  <si>
    <t>Plato_12, Plato_10, Plato_19, Plato_8</t>
  </si>
  <si>
    <t>Cliente_580</t>
  </si>
  <si>
    <t>Plato_9, Plato_17, Plato_4, Plato_11</t>
  </si>
  <si>
    <t>Cliente_788</t>
  </si>
  <si>
    <t>Plato_19, Plato_7</t>
  </si>
  <si>
    <t>Cliente_892</t>
  </si>
  <si>
    <t>Cliente_406</t>
  </si>
  <si>
    <t>Cliente_295</t>
  </si>
  <si>
    <t>Plato_17, Plato_2, Plato_11, Plato_5</t>
  </si>
  <si>
    <t>Cliente_547</t>
  </si>
  <si>
    <t>Plato_5, Plato_19, Plato_15, Plato_7</t>
  </si>
  <si>
    <t>Cliente_156</t>
  </si>
  <si>
    <t>Plato_7, Plato_13</t>
  </si>
  <si>
    <t>Cliente_768</t>
  </si>
  <si>
    <t>Plato_14</t>
  </si>
  <si>
    <t>Cliente_359</t>
  </si>
  <si>
    <t>Plato_12, Plato_18, Plato_17</t>
  </si>
  <si>
    <t>Cliente_131</t>
  </si>
  <si>
    <t>Plato_5</t>
  </si>
  <si>
    <t>Cliente_485</t>
  </si>
  <si>
    <t>Plato_13, Plato_18, Plato_5</t>
  </si>
  <si>
    <t>Cliente_493</t>
  </si>
  <si>
    <t>Plato_3, Plato_9, Plato_19, Plato_2</t>
  </si>
  <si>
    <t>Cliente_282</t>
  </si>
  <si>
    <t>Plato_10, Plato_9</t>
  </si>
  <si>
    <t>Cliente_850</t>
  </si>
  <si>
    <t>Cliente_301</t>
  </si>
  <si>
    <t>Plato_6, Plato_15</t>
  </si>
  <si>
    <t>Cliente_124</t>
  </si>
  <si>
    <t>Plato_15, Plato_7</t>
  </si>
  <si>
    <t>Cliente_741</t>
  </si>
  <si>
    <t>Cliente_610</t>
  </si>
  <si>
    <t>Plato_7, Plato_10, Plato_13, Plato_12</t>
  </si>
  <si>
    <t>Cliente_681</t>
  </si>
  <si>
    <t>Plato_2, Plato_8, Plato_5, Plato_11</t>
  </si>
  <si>
    <t>Cliente_173</t>
  </si>
  <si>
    <t>Cliente_55</t>
  </si>
  <si>
    <t>Plato_9, Plato_2, Plato_3, Plato_6</t>
  </si>
  <si>
    <t>Cliente_653</t>
  </si>
  <si>
    <t>Cliente_628</t>
  </si>
  <si>
    <t>Cliente_715</t>
  </si>
  <si>
    <t>Plato_15, Plato_10, Plato_3, Plato_8</t>
  </si>
  <si>
    <t>Cliente_321</t>
  </si>
  <si>
    <t>Plato_16, Plato_6, Plato_3</t>
  </si>
  <si>
    <t>Plato_13, Plato_16</t>
  </si>
  <si>
    <t>Cliente_442</t>
  </si>
  <si>
    <t>Plato_6, Plato_15, Plato_17</t>
  </si>
  <si>
    <t>Cliente_752</t>
  </si>
  <si>
    <t>Plato_18, Plato_10, Plato_9, Plato_6</t>
  </si>
  <si>
    <t>Cliente_727</t>
  </si>
  <si>
    <t>Cliente_548</t>
  </si>
  <si>
    <t>Plato_18, Plato_10, Plato_7</t>
  </si>
  <si>
    <t>Plato_4, Plato_20, Plato_8, Plato_14</t>
  </si>
  <si>
    <t>Cliente_30</t>
  </si>
  <si>
    <t>Plato_1, Plato_9</t>
  </si>
  <si>
    <t>Cliente_412</t>
  </si>
  <si>
    <t>Cliente_646</t>
  </si>
  <si>
    <t>Plato_10, Plato_19, Plato_6, Plato_14</t>
  </si>
  <si>
    <t>Cliente_151</t>
  </si>
  <si>
    <t>Plato_11, Plato_2</t>
  </si>
  <si>
    <t>Cliente_318</t>
  </si>
  <si>
    <t>Plato_3, Plato_14, Plato_9, Plato_16</t>
  </si>
  <si>
    <t>Cliente_336</t>
  </si>
  <si>
    <t>Plato_18, Plato_6</t>
  </si>
  <si>
    <t>Cliente_560</t>
  </si>
  <si>
    <t>Cliente_367</t>
  </si>
  <si>
    <t>Plato_9, Plato_8, Plato_13, Plato_6</t>
  </si>
  <si>
    <t>Cliente_765</t>
  </si>
  <si>
    <t>Plato_12, Plato_1</t>
  </si>
  <si>
    <t>Cliente_679</t>
  </si>
  <si>
    <t>Cliente_512</t>
  </si>
  <si>
    <t>Plato_19, Plato_20, Plato_7, Plato_2</t>
  </si>
  <si>
    <t>Cliente_701</t>
  </si>
  <si>
    <t>Plato_17, Plato_13</t>
  </si>
  <si>
    <t>Cliente_331</t>
  </si>
  <si>
    <t>Cliente_83</t>
  </si>
  <si>
    <t>Plato_15, Plato_9</t>
  </si>
  <si>
    <t>Cliente_339</t>
  </si>
  <si>
    <t>Cliente_323</t>
  </si>
  <si>
    <t>Plato_10, Plato_8, Plato_17</t>
  </si>
  <si>
    <t>Cliente_678</t>
  </si>
  <si>
    <t>Plato_15, Plato_19, Plato_3</t>
  </si>
  <si>
    <t>Cliente_74</t>
  </si>
  <si>
    <t>Plato_14, Plato_18, Plato_1, Plato_10</t>
  </si>
  <si>
    <t>Cliente_146</t>
  </si>
  <si>
    <t>Plato_13, Plato_2, Plato_7, Plato_20</t>
  </si>
  <si>
    <t>Cliente_212</t>
  </si>
  <si>
    <t>Plato_13, Plato_4, Plato_1, Plato_3</t>
  </si>
  <si>
    <t>Plato_2, Plato_10, Plato_13, Plato_16</t>
  </si>
  <si>
    <t>Cliente_3</t>
  </si>
  <si>
    <t>Plato_6, Plato_2</t>
  </si>
  <si>
    <t>Cliente_176</t>
  </si>
  <si>
    <t>Plato_18, Plato_20, Plato_3</t>
  </si>
  <si>
    <t>Cliente_551</t>
  </si>
  <si>
    <t>Plato_18, Plato_2</t>
  </si>
  <si>
    <t>Cliente_240</t>
  </si>
  <si>
    <t>Plato_1, Plato_13, Plato_6</t>
  </si>
  <si>
    <t>Plato_15</t>
  </si>
  <si>
    <t>Cliente_759</t>
  </si>
  <si>
    <t>Plato_12, Plato_6, Plato_14</t>
  </si>
  <si>
    <t>Cliente_959</t>
  </si>
  <si>
    <t>Cliente_744</t>
  </si>
  <si>
    <t>Plato_15, Plato_18, Plato_9</t>
  </si>
  <si>
    <t>Cliente_189</t>
  </si>
  <si>
    <t>Plato_14, Plato_16</t>
  </si>
  <si>
    <t>Cliente_576</t>
  </si>
  <si>
    <t>Cliente_474</t>
  </si>
  <si>
    <t>Cliente_990</t>
  </si>
  <si>
    <t>Plato_11, Plato_14</t>
  </si>
  <si>
    <t>Cliente_67</t>
  </si>
  <si>
    <t>Plato_3, Plato_13, Plato_6, Plato_9</t>
  </si>
  <si>
    <t>Plato_7, Plato_17, Plato_16, Plato_11</t>
  </si>
  <si>
    <t>Cliente_445</t>
  </si>
  <si>
    <t>Cliente_984</t>
  </si>
  <si>
    <t>Plato_1, Plato_8, Plato_19, Plato_16</t>
  </si>
  <si>
    <t>Plato_15, Plato_16, Plato_17</t>
  </si>
  <si>
    <t>Cliente_877</t>
  </si>
  <si>
    <t>Plato_13, Plato_18, Plato_17, Plato_11</t>
  </si>
  <si>
    <t>Cliente_494</t>
  </si>
  <si>
    <t>Plato_7, Plato_6, Plato_2, Plato_10</t>
  </si>
  <si>
    <t>Cliente_264</t>
  </si>
  <si>
    <t>Plato_2, Plato_7, Plato_17</t>
  </si>
  <si>
    <t>Plato_11</t>
  </si>
  <si>
    <t>Cliente_142</t>
  </si>
  <si>
    <t>Plato_11, Plato_5, Plato_8, Plato_15</t>
  </si>
  <si>
    <t>Plato_14, Plato_2</t>
  </si>
  <si>
    <t>Cliente_599</t>
  </si>
  <si>
    <t>Cliente_856</t>
  </si>
  <si>
    <t>Plato_10, Plato_7</t>
  </si>
  <si>
    <t>Cliente_722</t>
  </si>
  <si>
    <t>Plato_17, Plato_14, Plato_4, Plato_15</t>
  </si>
  <si>
    <t>Cliente_935</t>
  </si>
  <si>
    <t>Cliente_961</t>
  </si>
  <si>
    <t>Plato_10, Plato_1, Plato_11</t>
  </si>
  <si>
    <t>Cliente_924</t>
  </si>
  <si>
    <t>Plato_20, Plato_12</t>
  </si>
  <si>
    <t>Cliente_579</t>
  </si>
  <si>
    <t>Plato_4, Plato_17, Plato_20, Plato_19</t>
  </si>
  <si>
    <t>Plato_6, Plato_7, Plato_8, Plato_17</t>
  </si>
  <si>
    <t>Cliente_567</t>
  </si>
  <si>
    <t>Plato_18, Plato_9, Plato_6, Plato_1</t>
  </si>
  <si>
    <t>Cliente_927</t>
  </si>
  <si>
    <t>Plato_5, Plato_4</t>
  </si>
  <si>
    <t>Cliente_539</t>
  </si>
  <si>
    <t>Cliente_872</t>
  </si>
  <si>
    <t>Plato_10, Plato_5, Plato_14, Plato_12</t>
  </si>
  <si>
    <t>Cliente_425</t>
  </si>
  <si>
    <t>Plato_1, Plato_10</t>
  </si>
  <si>
    <t>Cliente_700</t>
  </si>
  <si>
    <t>Plato_1, Plato_13, Plato_9</t>
  </si>
  <si>
    <t>Cliente_665</t>
  </si>
  <si>
    <t>Plato_17, Plato_10, Plato_18, Plato_16</t>
  </si>
  <si>
    <t>Cliente_978</t>
  </si>
  <si>
    <t>Cliente_577</t>
  </si>
  <si>
    <t>Cliente_429</t>
  </si>
  <si>
    <t>Cliente_811</t>
  </si>
  <si>
    <t>Plato_1, Plato_3, Plato_15, Plato_20</t>
  </si>
  <si>
    <t>Cliente_228</t>
  </si>
  <si>
    <t>Cliente_249</t>
  </si>
  <si>
    <t>Cliente_326</t>
  </si>
  <si>
    <t>Plato_5, Plato_17</t>
  </si>
  <si>
    <t>Plato_15, Plato_8, Plato_2, Plato_7</t>
  </si>
  <si>
    <t>Cliente_281</t>
  </si>
  <si>
    <t>Plato_8, Plato_15, Plato_2, Plato_1</t>
  </si>
  <si>
    <t>Cliente_686</t>
  </si>
  <si>
    <t>Plato_14, Plato_17, Plato_6, Plato_2</t>
  </si>
  <si>
    <t>Cliente_418</t>
  </si>
  <si>
    <t>Plato_7, Plato_1</t>
  </si>
  <si>
    <t>Cliente_397</t>
  </si>
  <si>
    <t>Plato_15, Plato_16, Plato_2</t>
  </si>
  <si>
    <t>Cliente_477</t>
  </si>
  <si>
    <t>Plato_7, Plato_5</t>
  </si>
  <si>
    <t>Cliente_300</t>
  </si>
  <si>
    <t>Plato_19, Plato_20, Plato_18</t>
  </si>
  <si>
    <t>Cliente_928</t>
  </si>
  <si>
    <t>Cliente_132</t>
  </si>
  <si>
    <t>Plato_7, Plato_8</t>
  </si>
  <si>
    <t>Plato_15, Plato_5, Plato_1</t>
  </si>
  <si>
    <t>Cliente_53</t>
  </si>
  <si>
    <t>Plato_10, Plato_12</t>
  </si>
  <si>
    <t>Plato_11, Plato_17, Plato_10</t>
  </si>
  <si>
    <t>Cliente_673</t>
  </si>
  <si>
    <t>Plato_5, Plato_10</t>
  </si>
  <si>
    <t>Cliente_243</t>
  </si>
  <si>
    <t>Plato_17, Plato_7</t>
  </si>
  <si>
    <t>Plato_20, Plato_8, Plato_4, Plato_16</t>
  </si>
  <si>
    <t>Cliente_730</t>
  </si>
  <si>
    <t>Plato_7, Plato_14</t>
  </si>
  <si>
    <t>Cliente_617</t>
  </si>
  <si>
    <t>Cliente_827</t>
  </si>
  <si>
    <t>Plato_4, Plato_3</t>
  </si>
  <si>
    <t>Cliente_184</t>
  </si>
  <si>
    <t>Cliente_345</t>
  </si>
  <si>
    <t>Plato_3, Plato_6, Plato_12, Plato_11</t>
  </si>
  <si>
    <t>Cliente_277</t>
  </si>
  <si>
    <t>Plato_15, Plato_14, Plato_2</t>
  </si>
  <si>
    <t>Cliente_981</t>
  </si>
  <si>
    <t>Plato_7, Plato_12</t>
  </si>
  <si>
    <t>Cliente_24</t>
  </si>
  <si>
    <t>Plato_3, Plato_10</t>
  </si>
  <si>
    <t>Cliente_463</t>
  </si>
  <si>
    <t>Plato_18, Plato_1, Plato_8, Plato_17</t>
  </si>
  <si>
    <t>Cliente_746</t>
  </si>
  <si>
    <t>Cliente_409</t>
  </si>
  <si>
    <t>Plato_16, Plato_2, Plato_19</t>
  </si>
  <si>
    <t>Plato_17, Plato_19, Plato_4, Plato_18</t>
  </si>
  <si>
    <t>Cliente_729</t>
  </si>
  <si>
    <t>Plato_15, Plato_2, Plato_17, Plato_13</t>
  </si>
  <si>
    <t>Cliente_565</t>
  </si>
  <si>
    <t>Plato_14, Plato_19</t>
  </si>
  <si>
    <t>Plato_9, Plato_4, Plato_13</t>
  </si>
  <si>
    <t>Cliente_195</t>
  </si>
  <si>
    <t>Plato_6, Plato_19, Plato_5</t>
  </si>
  <si>
    <t>Cliente_211</t>
  </si>
  <si>
    <t>Plato_3, Plato_19, Plato_7, Plato_4</t>
  </si>
  <si>
    <t>Plato_20, Plato_4, Plato_10, Plato_2</t>
  </si>
  <si>
    <t>Cliente_385</t>
  </si>
  <si>
    <t>Plato_17, Plato_10, Plato_9, Plato_3</t>
  </si>
  <si>
    <t>Cliente_986</t>
  </si>
  <si>
    <t>Plato_3, Plato_20, Plato_10, Plato_7</t>
  </si>
  <si>
    <t>Cliente_994</t>
  </si>
  <si>
    <t>Plato_15, Plato_13, Plato_20, Plato_17</t>
  </si>
  <si>
    <t>Cliente_648</t>
  </si>
  <si>
    <t>Plato_8, Plato_14</t>
  </si>
  <si>
    <t>Cliente_702</t>
  </si>
  <si>
    <t>Cliente_846</t>
  </si>
  <si>
    <t>Plato_18, Plato_8, Plato_17, Plato_16</t>
  </si>
  <si>
    <t>Cliente_620</t>
  </si>
  <si>
    <t>Plato_20, Plato_17, Plato_8</t>
  </si>
  <si>
    <t>Cliente_672</t>
  </si>
  <si>
    <t>Plato_10, Plato_2</t>
  </si>
  <si>
    <t>Cliente_735</t>
  </si>
  <si>
    <t>Plato_7, Plato_9</t>
  </si>
  <si>
    <t>Cliente_268</t>
  </si>
  <si>
    <t>Plato_15, Plato_8</t>
  </si>
  <si>
    <t>Plato_12, Plato_17, Plato_19, Plato_7</t>
  </si>
  <si>
    <t>Cliente_161</t>
  </si>
  <si>
    <t>Cliente_600</t>
  </si>
  <si>
    <t>Plato_1, Plato_16, Plato_9, Plato_13</t>
  </si>
  <si>
    <t>Cliente_654</t>
  </si>
  <si>
    <t>Plato_4, Plato_13, Plato_6, Plato_20</t>
  </si>
  <si>
    <t>Plato_5, Plato_18, Plato_15</t>
  </si>
  <si>
    <t>Cliente_269</t>
  </si>
  <si>
    <t>Cliente_12</t>
  </si>
  <si>
    <t>Plato_15, Plato_8, Plato_20, Plato_17</t>
  </si>
  <si>
    <t>Cliente_294</t>
  </si>
  <si>
    <t>Plato_13, Plato_5, Plato_18</t>
  </si>
  <si>
    <t>Cliente_659</t>
  </si>
  <si>
    <t>Plato_16, Plato_5, Plato_14</t>
  </si>
  <si>
    <t>Cliente_47</t>
  </si>
  <si>
    <t>Plato_15, Plato_13</t>
  </si>
  <si>
    <t>Cliente_544</t>
  </si>
  <si>
    <t>Plato_5, Plato_9, Plato_7, Plato_4</t>
  </si>
  <si>
    <t>Cliente_633</t>
  </si>
  <si>
    <t>Plato_2, Plato_6, Plato_10</t>
  </si>
  <si>
    <t>Cliente_154</t>
  </si>
  <si>
    <t>Plato_13, Plato_17, Plato_8, Plato_15</t>
  </si>
  <si>
    <t>Cliente_489</t>
  </si>
  <si>
    <t>Plato_8, Plato_4, Plato_16</t>
  </si>
  <si>
    <t>Plato_18, Plato_4, Plato_6</t>
  </si>
  <si>
    <t>Cliente_350</t>
  </si>
  <si>
    <t>Cliente_797</t>
  </si>
  <si>
    <t>Plato_13, Plato_20, Plato_17, Plato_14</t>
  </si>
  <si>
    <t>Cliente_436</t>
  </si>
  <si>
    <t>Plato_1, Plato_16, Plato_14, Plato_13</t>
  </si>
  <si>
    <t>Cliente_597</t>
  </si>
  <si>
    <t>Plato_12, Plato_8, Plato_7, Plato_1</t>
  </si>
  <si>
    <t>Cliente_823</t>
  </si>
  <si>
    <t>Cliente_690</t>
  </si>
  <si>
    <t>Cliente_216</t>
  </si>
  <si>
    <t>Plato_13, Plato_14, Plato_7, Plato_2</t>
  </si>
  <si>
    <t>Cliente_546</t>
  </si>
  <si>
    <t>Plato_2, Plato_16</t>
  </si>
  <si>
    <t>Cliente_524</t>
  </si>
  <si>
    <t>Plato_13, Plato_12, Plato_10</t>
  </si>
  <si>
    <t>Cliente_193</t>
  </si>
  <si>
    <t>Plato_7, Plato_16</t>
  </si>
  <si>
    <t>Cliente_794</t>
  </si>
  <si>
    <t>Plato_18, Plato_13, Plato_15, Plato_3</t>
  </si>
  <si>
    <t>Cliente_602</t>
  </si>
  <si>
    <t>Plato_9, Plato_14</t>
  </si>
  <si>
    <t>Cliente_296</t>
  </si>
  <si>
    <t>Plato_20, Plato_16</t>
  </si>
  <si>
    <t>Cliente_568</t>
  </si>
  <si>
    <t>Plato_16, Plato_5, Plato_8</t>
  </si>
  <si>
    <t>Cliente_897</t>
  </si>
  <si>
    <t>Cliente_816</t>
  </si>
  <si>
    <t>Plato_18, Plato_14</t>
  </si>
  <si>
    <t>Cliente_221</t>
  </si>
  <si>
    <t>Plato_8, Plato_17, Plato_15, Plato_5</t>
  </si>
  <si>
    <t>Cliente_755</t>
  </si>
  <si>
    <t>Cliente_289</t>
  </si>
  <si>
    <t>Cliente_476</t>
  </si>
  <si>
    <t>Cliente_940</t>
  </si>
  <si>
    <t>Cliente_707</t>
  </si>
  <si>
    <t>Plato_2, Plato_12, Plato_8</t>
  </si>
  <si>
    <t>Cliente_644</t>
  </si>
  <si>
    <t>Cliente_619</t>
  </si>
  <si>
    <t>Cliente_833</t>
  </si>
  <si>
    <t>Plato_5, Plato_2, Plato_8, Plato_18</t>
  </si>
  <si>
    <t>Cliente_899</t>
  </si>
  <si>
    <t>Plato_12, Plato_15, Plato_4, Plato_7</t>
  </si>
  <si>
    <t>Cliente_498</t>
  </si>
  <si>
    <t>Cliente_470</t>
  </si>
  <si>
    <t>Plato_1, Plato_3, Plato_6, Plato_5</t>
  </si>
  <si>
    <t>Plato_10, Plato_4, Plato_3</t>
  </si>
  <si>
    <t>Plato_5, Plato_16, Plato_9, Plato_10</t>
  </si>
  <si>
    <t>Cliente_191</t>
  </si>
  <si>
    <t>Plato_13, Plato_2, Plato_10, Plato_15</t>
  </si>
  <si>
    <t>Cliente_183</t>
  </si>
  <si>
    <t>Plato_3, Plato_7, Plato_4</t>
  </si>
  <si>
    <t>Cliente_499</t>
  </si>
  <si>
    <t>Plato_2, Plato_7, Plato_19, Plato_11</t>
  </si>
  <si>
    <t>Cliente_495</t>
  </si>
  <si>
    <t>Plato_16, Plato_5, Plato_1, Plato_9</t>
  </si>
  <si>
    <t>Cliente_54</t>
  </si>
  <si>
    <t>Cliente_923</t>
  </si>
  <si>
    <t>Plato_6, Plato_8, Plato_20</t>
  </si>
  <si>
    <t>Cliente_453</t>
  </si>
  <si>
    <t>Plato_10, Plato_9, Plato_3</t>
  </si>
  <si>
    <t>Cliente_14</t>
  </si>
  <si>
    <t>Plato_11, Plato_7</t>
  </si>
  <si>
    <t>Cliente_611</t>
  </si>
  <si>
    <t>Plato_17, Plato_14, Plato_16, Plato_10</t>
  </si>
  <si>
    <t>Cliente_666</t>
  </si>
  <si>
    <t>Cliente_505</t>
  </si>
  <si>
    <t>Plato_17, Plato_19, Plato_16, Plato_14</t>
  </si>
  <si>
    <t>Cliente_858</t>
  </si>
  <si>
    <t>Cliente_882</t>
  </si>
  <si>
    <t>Plato_13, Plato_8, Plato_5, Plato_3</t>
  </si>
  <si>
    <t>Cliente_275</t>
  </si>
  <si>
    <t>Cliente_871</t>
  </si>
  <si>
    <t>Cliente_841</t>
  </si>
  <si>
    <t>Plato_18, Plato_15</t>
  </si>
  <si>
    <t>Cliente_789</t>
  </si>
  <si>
    <t>Plato_2, Plato_12</t>
  </si>
  <si>
    <t>Plato_11, Plato_12</t>
  </si>
  <si>
    <t>Cliente_141</t>
  </si>
  <si>
    <t>Plato_10, Plato_11</t>
  </si>
  <si>
    <t>Cliente_992</t>
  </si>
  <si>
    <t>Cliente_622</t>
  </si>
  <si>
    <t>Plato_4, Plato_12, Plato_6</t>
  </si>
  <si>
    <t>Cliente_508</t>
  </si>
  <si>
    <t>Cliente_676</t>
  </si>
  <si>
    <t>Plato_17, Plato_19, Plato_9, Plato_11</t>
  </si>
  <si>
    <t>Cliente_667</t>
  </si>
  <si>
    <t>Plato_5, Plato_10, Plato_13</t>
  </si>
  <si>
    <t>Cliente_609</t>
  </si>
  <si>
    <t>Cliente_471</t>
  </si>
  <si>
    <t>Cliente_196</t>
  </si>
  <si>
    <t>Plato_12, Plato_8, Plato_13, Plato_5</t>
  </si>
  <si>
    <t>Cliente_563</t>
  </si>
  <si>
    <t>Cliente_991</t>
  </si>
  <si>
    <t>Plato_3, Plato_13</t>
  </si>
  <si>
    <t>Plato_6, Plato_17</t>
  </si>
  <si>
    <t>Cliente_330</t>
  </si>
  <si>
    <t>Plato_16, Plato_11</t>
  </si>
  <si>
    <t>Cliente_943</t>
  </si>
  <si>
    <t>Plato_11, Plato_19</t>
  </si>
  <si>
    <t>Cliente_285</t>
  </si>
  <si>
    <t>Plato_20, Plato_16, Plato_17</t>
  </si>
  <si>
    <t>Cliente_905</t>
  </si>
  <si>
    <t>Plato_1, Plato_12, Plato_5</t>
  </si>
  <si>
    <t>Cliente_543</t>
  </si>
  <si>
    <t>Plato_5, Plato_4, Plato_15, Plato_7</t>
  </si>
  <si>
    <t>Plato_13, Plato_3, Plato_20</t>
  </si>
  <si>
    <t>Cliente_239</t>
  </si>
  <si>
    <t>Plato_10, Plato_20, Plato_3</t>
  </si>
  <si>
    <t>Plato_3, Plato_8, Plato_1</t>
  </si>
  <si>
    <t>Cliente_315</t>
  </si>
  <si>
    <t>Plato_1, Plato_7, Plato_18</t>
  </si>
  <si>
    <t>Cliente_166</t>
  </si>
  <si>
    <t>Plato_13, Plato_20, Plato_16, Plato_7</t>
  </si>
  <si>
    <t>Cliente_157</t>
  </si>
  <si>
    <t>Plato_3, Plato_19</t>
  </si>
  <si>
    <t>Plato_20, Plato_4, Plato_6</t>
  </si>
  <si>
    <t>Cliente_912</t>
  </si>
  <si>
    <t>Cliente_736</t>
  </si>
  <si>
    <t>Cliente_328</t>
  </si>
  <si>
    <t>Cliente_919</t>
  </si>
  <si>
    <t>Plato_6, Plato_18, Plato_19</t>
  </si>
  <si>
    <t>Cliente_958</t>
  </si>
  <si>
    <t>Cliente_395</t>
  </si>
  <si>
    <t>Plato_9, Plato_20, Plato_12, Plato_6</t>
  </si>
  <si>
    <t>Cliente_287</t>
  </si>
  <si>
    <t>Plato_1, Plato_17</t>
  </si>
  <si>
    <t>Cliente_479</t>
  </si>
  <si>
    <t>Plato_18, Plato_11</t>
  </si>
  <si>
    <t>Plato_18, Plato_3, Plato_1, Plato_15</t>
  </si>
  <si>
    <t>Cliente_160</t>
  </si>
  <si>
    <t>Plato_17, Plato_4</t>
  </si>
  <si>
    <t>Cliente_109</t>
  </si>
  <si>
    <t>Plato_10, Plato_19</t>
  </si>
  <si>
    <t>Plato_16, Plato_15</t>
  </si>
  <si>
    <t>Cliente_342</t>
  </si>
  <si>
    <t>Plato_5, Plato_6</t>
  </si>
  <si>
    <t>Cliente_332</t>
  </si>
  <si>
    <t>Cliente_689</t>
  </si>
  <si>
    <t>Plato_11, Plato_16, Plato_1, Plato_19</t>
  </si>
  <si>
    <t>Plato_1, Plato_8, Plato_14, Plato_12</t>
  </si>
  <si>
    <t>Cliente_518</t>
  </si>
  <si>
    <t>Plato_20, Plato_14, Plato_1, Plato_17</t>
  </si>
  <si>
    <t>Cliente_348</t>
  </si>
  <si>
    <t>Cliente_259</t>
  </si>
  <si>
    <t>Cliente_869</t>
  </si>
  <si>
    <t>Plato_3, Plato_13, Plato_16</t>
  </si>
  <si>
    <t>Plato_2, Plato_7</t>
  </si>
  <si>
    <t>Cliente_842</t>
  </si>
  <si>
    <t>Plato_10, Plato_5</t>
  </si>
  <si>
    <t>Cliente_349</t>
  </si>
  <si>
    <t>Plato_10, Plato_13, Plato_2</t>
  </si>
  <si>
    <t>Cliente_316</t>
  </si>
  <si>
    <t>Cliente_732</t>
  </si>
  <si>
    <t>Cliente_807</t>
  </si>
  <si>
    <t>Plato_11, Plato_10</t>
  </si>
  <si>
    <t>Cliente_900</t>
  </si>
  <si>
    <t>Plato_14, Plato_12</t>
  </si>
  <si>
    <t>Cliente_143</t>
  </si>
  <si>
    <t>Cliente_405</t>
  </si>
  <si>
    <t>Plato_18, Plato_1, Plato_19</t>
  </si>
  <si>
    <t>Plato_14, Plato_15, Plato_10, Plato_16</t>
  </si>
  <si>
    <t>Plato_14, Plato_7</t>
  </si>
  <si>
    <t>Cliente_473</t>
  </si>
  <si>
    <t>Cliente_404</t>
  </si>
  <si>
    <t>Plato_3, Plato_12, Plato_16</t>
  </si>
  <si>
    <t>Plato_12, Plato_11</t>
  </si>
  <si>
    <t>Cliente_717</t>
  </si>
  <si>
    <t>Cliente_783</t>
  </si>
  <si>
    <t>Plato_4, Plato_19</t>
  </si>
  <si>
    <t>Plato_8, Plato_14, Plato_18</t>
  </si>
  <si>
    <t>Cliente_589</t>
  </si>
  <si>
    <t>Plato_17, Plato_5, Plato_13</t>
  </si>
  <si>
    <t>Cliente_284</t>
  </si>
  <si>
    <t>Plato_6, Plato_12, Plato_19, Plato_1</t>
  </si>
  <si>
    <t>Cliente_207</t>
  </si>
  <si>
    <t>Plato_20, Plato_18</t>
  </si>
  <si>
    <t>Cliente_531</t>
  </si>
  <si>
    <t>Cliente_420</t>
  </si>
  <si>
    <t>Plato_16, Plato_18, Plato_11, Plato_5</t>
  </si>
  <si>
    <t>Cliente_989</t>
  </si>
  <si>
    <t>Plato_16, Plato_10, Plato_1, Plato_7</t>
  </si>
  <si>
    <t>Cliente_421</t>
  </si>
  <si>
    <t>Plato_8, Plato_9</t>
  </si>
  <si>
    <t>Cliente_194</t>
  </si>
  <si>
    <t>Plato_10, Plato_6, Plato_5</t>
  </si>
  <si>
    <t>Cliente_876</t>
  </si>
  <si>
    <t>Plato_1, Plato_14</t>
  </si>
  <si>
    <t>Cliente_365</t>
  </si>
  <si>
    <t>Plato_5, Plato_2, Plato_16</t>
  </si>
  <si>
    <t>Cliente_185</t>
  </si>
  <si>
    <t>Plato_11, Plato_5</t>
  </si>
  <si>
    <t>Cliente_558</t>
  </si>
  <si>
    <t>Plato_12, Plato_3, Plato_16</t>
  </si>
  <si>
    <t>Cliente_535</t>
  </si>
  <si>
    <t>Plato_8, Plato_15</t>
  </si>
  <si>
    <t>Cliente_18</t>
  </si>
  <si>
    <t>Plato_7, Plato_4</t>
  </si>
  <si>
    <t>Cliente_696</t>
  </si>
  <si>
    <t>Cliente_704</t>
  </si>
  <si>
    <t>Plato_8, Plato_5</t>
  </si>
  <si>
    <t>Cliente_720</t>
  </si>
  <si>
    <t>Plato_5, Plato_8</t>
  </si>
  <si>
    <t>Cliente_624</t>
  </si>
  <si>
    <t>Plato_18, Plato_9, Plato_17, Plato_16</t>
  </si>
  <si>
    <t>Plato_7, Plato_18</t>
  </si>
  <si>
    <t>Cliente_434</t>
  </si>
  <si>
    <t>Plato_7, Plato_18, Plato_15, Plato_20</t>
  </si>
  <si>
    <t>Cliente_149</t>
  </si>
  <si>
    <t>Plato_18, Plato_14, Plato_7, Plato_13</t>
  </si>
  <si>
    <t>Plato_2, Plato_9</t>
  </si>
  <si>
    <t>Plato_4, Plato_18</t>
  </si>
  <si>
    <t>Cliente_125</t>
  </si>
  <si>
    <t>Plato_8, Plato_6</t>
  </si>
  <si>
    <t>Cliente_618</t>
  </si>
  <si>
    <t>Cliente_527</t>
  </si>
  <si>
    <t>Cliente_71</t>
  </si>
  <si>
    <t>Plato_7, Plato_19</t>
  </si>
  <si>
    <t>Cliente_437</t>
  </si>
  <si>
    <t>Plato_19, Plato_3, Plato_18, Plato_7</t>
  </si>
  <si>
    <t>Plato_18, Plato_17, Plato_5</t>
  </si>
  <si>
    <t>Cliente_719</t>
  </si>
  <si>
    <t>Plato_4, Plato_14, Plato_17</t>
  </si>
  <si>
    <t>Cliente_354</t>
  </si>
  <si>
    <t>Plato_10, Plato_15, Plato_18</t>
  </si>
  <si>
    <t>Plato_9, Plato_2</t>
  </si>
  <si>
    <t>Cliente_363</t>
  </si>
  <si>
    <t>Plato_11, Plato_13, Plato_7</t>
  </si>
  <si>
    <t>Cliente_778</t>
  </si>
  <si>
    <t>Plato_20, Plato_6, Plato_16, Plato_11</t>
  </si>
  <si>
    <t>Plato_11, Plato_18, Plato_12, Plato_17</t>
  </si>
  <si>
    <t>Plato_2, Plato_20</t>
  </si>
  <si>
    <t>Plato_10, Plato_2, Plato_1</t>
  </si>
  <si>
    <t>Plato_6, Plato_5</t>
  </si>
  <si>
    <t>Cliente_637</t>
  </si>
  <si>
    <t>Plato_20, Plato_13, Plato_16</t>
  </si>
  <si>
    <t>Plato_5, Plato_4, Plato_11</t>
  </si>
  <si>
    <t>Cliente_948</t>
  </si>
  <si>
    <t>Cliente_172</t>
  </si>
  <si>
    <t>Cliente_70</t>
  </si>
  <si>
    <t>Plato_20, Plato_1</t>
  </si>
  <si>
    <t>Cliente_835</t>
  </si>
  <si>
    <t>Plato_18, Plato_19</t>
  </si>
  <si>
    <t>Cliente_821</t>
  </si>
  <si>
    <t>Cliente_509</t>
  </si>
  <si>
    <t>Cliente_951</t>
  </si>
  <si>
    <t>Plato_14, Plato_18</t>
  </si>
  <si>
    <t>Cliente_819</t>
  </si>
  <si>
    <t>Plato_10, Plato_12, Plato_3, Plato_15</t>
  </si>
  <si>
    <t>Cliente_334</t>
  </si>
  <si>
    <t>Plato_12, Plato_14, Plato_3</t>
  </si>
  <si>
    <t>Plato_7, Plato_12, Plato_5</t>
  </si>
  <si>
    <t>Cliente_787</t>
  </si>
  <si>
    <t>Plato_6, Plato_20, Plato_5</t>
  </si>
  <si>
    <t>Cliente_616</t>
  </si>
  <si>
    <t>Plato_9, Plato_18, Plato_17, Plato_2</t>
  </si>
  <si>
    <t>Cliente_422</t>
  </si>
  <si>
    <t>Plato_1, Plato_9, Plato_18</t>
  </si>
  <si>
    <t>Cliente_930</t>
  </si>
  <si>
    <t>Cliente_218</t>
  </si>
  <si>
    <t>Plato_14, Plato_8, Plato_17</t>
  </si>
  <si>
    <t>Cliente_257</t>
  </si>
  <si>
    <t>Cliente_112</t>
  </si>
  <si>
    <t>Cliente_95</t>
  </si>
  <si>
    <t>Plato_3, Plato_20, Plato_4</t>
  </si>
  <si>
    <t>Cliente_866</t>
  </si>
  <si>
    <t>Plato_18, Plato_19, Plato_14, Plato_16</t>
  </si>
  <si>
    <t>Cliente_232</t>
  </si>
  <si>
    <t>Plato_4, Plato_16, Plato_1</t>
  </si>
  <si>
    <t>Plato_13, Plato_20, Plato_4, Plato_9</t>
  </si>
  <si>
    <t>Plato_13, Plato_10, Plato_15</t>
  </si>
  <si>
    <t>Cliente_113</t>
  </si>
  <si>
    <t>Plato_7, Plato_9, Plato_8</t>
  </si>
  <si>
    <t>Plato_20, Plato_9, Plato_7, Plato_13</t>
  </si>
  <si>
    <t>Cliente_785</t>
  </si>
  <si>
    <t>Plato_4, Plato_9, Plato_14, Plato_2</t>
  </si>
  <si>
    <t>Plato_2, Plato_14, Plato_11, Plato_16</t>
  </si>
  <si>
    <t>Cliente_554</t>
  </si>
  <si>
    <t>Plato_2, Plato_6, Plato_9, Plato_4</t>
  </si>
  <si>
    <t>Cliente_320</t>
  </si>
  <si>
    <t>Plato_4, Plato_8</t>
  </si>
  <si>
    <t>Plato_12, Plato_11, Plato_9, Plato_14</t>
  </si>
  <si>
    <t>Plato_18, Plato_10, Plato_6</t>
  </si>
  <si>
    <t>Cliente_996</t>
  </si>
  <si>
    <t>Plato_16, Plato_6, Plato_15</t>
  </si>
  <si>
    <t>Cliente_392</t>
  </si>
  <si>
    <t>Cliente_615</t>
  </si>
  <si>
    <t>Plato_11, Plato_17</t>
  </si>
  <si>
    <t>Cliente_968</t>
  </si>
  <si>
    <t>Plato_15, Plato_16</t>
  </si>
  <si>
    <t>Cliente_206</t>
  </si>
  <si>
    <t>Plato_17, Plato_11, Plato_8</t>
  </si>
  <si>
    <t>Cliente_669</t>
  </si>
  <si>
    <t>Plato_18, Plato_17</t>
  </si>
  <si>
    <t>Plato_1, Plato_8, Plato_18</t>
  </si>
  <si>
    <t>Plato_2, Plato_7, Plato_3</t>
  </si>
  <si>
    <t>Cliente_705</t>
  </si>
  <si>
    <t>Plato_2, Plato_3, Plato_4, Plato_13</t>
  </si>
  <si>
    <t>Cliente_462</t>
  </si>
  <si>
    <t>Plato_20, Plato_13, Plato_3</t>
  </si>
  <si>
    <t>Cliente_809</t>
  </si>
  <si>
    <t>Plato_2, Plato_1, Plato_5, Plato_12</t>
  </si>
  <si>
    <t>Cliente_21</t>
  </si>
  <si>
    <t>Plato_14, Plato_20</t>
  </si>
  <si>
    <t>Cliente_110</t>
  </si>
  <si>
    <t>Plato_15, Plato_13, Plato_1</t>
  </si>
  <si>
    <t>Plato_15, Plato_1, Plato_11</t>
  </si>
  <si>
    <t>Plato_4, Plato_1</t>
  </si>
  <si>
    <t>Plato_4, Plato_14</t>
  </si>
  <si>
    <t>Cliente_454</t>
  </si>
  <si>
    <t>Plato_20, Plato_9, Plato_7, Plato_17</t>
  </si>
  <si>
    <t>Cliente_825</t>
  </si>
  <si>
    <t>Plato_19, Plato_20, Plato_3</t>
  </si>
  <si>
    <t>Cliente_134</t>
  </si>
  <si>
    <t>Plato_15, Plato_4, Plato_11, Plato_8</t>
  </si>
  <si>
    <t>Plato_16, Plato_11, Plato_18, Plato_13</t>
  </si>
  <si>
    <t>Cliente_555</t>
  </si>
  <si>
    <t>Plato_18, Plato_13</t>
  </si>
  <si>
    <t>Cliente_887</t>
  </si>
  <si>
    <t>Cliente_913</t>
  </si>
  <si>
    <t>Plato_2, Plato_5</t>
  </si>
  <si>
    <t>Cliente_41</t>
  </si>
  <si>
    <t>Plato_13, Plato_18</t>
  </si>
  <si>
    <t>Cliente_738</t>
  </si>
  <si>
    <t>Plato_10, Plato_19, Plato_4, Plato_13</t>
  </si>
  <si>
    <t>Cliente_280</t>
  </si>
  <si>
    <t>Plato_11, Plato_17, Plato_19</t>
  </si>
  <si>
    <t>Cliente_117</t>
  </si>
  <si>
    <t>Plato_4, Plato_5</t>
  </si>
  <si>
    <t>Cliente_988</t>
  </si>
  <si>
    <t>Cliente_372</t>
  </si>
  <si>
    <t>Plato_12, Plato_4, Plato_7, Plato_20</t>
  </si>
  <si>
    <t>Cliente_283</t>
  </si>
  <si>
    <t>Plato_13, Plato_17, Plato_16</t>
  </si>
  <si>
    <t>Plato_15, Plato_8, Plato_4, Plato_1</t>
  </si>
  <si>
    <t>Cliente_857</t>
  </si>
  <si>
    <t>Cliente_208</t>
  </si>
  <si>
    <t>Plato_10, Plato_1</t>
  </si>
  <si>
    <t>Cliente_443</t>
  </si>
  <si>
    <t>Plato_14, Plato_18, Plato_13, Plato_15</t>
  </si>
  <si>
    <t>Plato_18, Plato_3</t>
  </si>
  <si>
    <t>Cliente_138</t>
  </si>
  <si>
    <t>Cliente_177</t>
  </si>
  <si>
    <t>Plato_5, Plato_1</t>
  </si>
  <si>
    <t>Cliente_832</t>
  </si>
  <si>
    <t>Plato_20, Plato_17, Plato_11, Plato_19</t>
  </si>
  <si>
    <t>Cliente_480</t>
  </si>
  <si>
    <t>Plato_11, Plato_5, Plato_3</t>
  </si>
  <si>
    <t>Plato_13, Plato_2</t>
  </si>
  <si>
    <t>Cliente_351</t>
  </si>
  <si>
    <t>Plato_14, Plato_7, Plato_15, Plato_1</t>
  </si>
  <si>
    <t>Plato_16, Plato_4, Plato_20, Plato_7</t>
  </si>
  <si>
    <t>Cliente_344</t>
  </si>
  <si>
    <t>Plato_10, Plato_15, Plato_17</t>
  </si>
  <si>
    <t>Cliente_564</t>
  </si>
  <si>
    <t>Plato_18, Plato_17, Plato_8</t>
  </si>
  <si>
    <t>Cliente_782</t>
  </si>
  <si>
    <t>Plato_20, Plato_16, Plato_14, Plato_8</t>
  </si>
  <si>
    <t>Cliente_165</t>
  </si>
  <si>
    <t>Plato_8, Plato_5, Plato_2, Plato_20</t>
  </si>
  <si>
    <t>Cliente_608</t>
  </si>
  <si>
    <t>Plato_3, Plato_20, Plato_8, Plato_2</t>
  </si>
  <si>
    <t>Plato_1, Plato_6, Plato_10</t>
  </si>
  <si>
    <t>Cliente_657</t>
  </si>
  <si>
    <t>Plato_10, Plato_4</t>
  </si>
  <si>
    <t>Cliente_224</t>
  </si>
  <si>
    <t>Plato_13, Plato_19</t>
  </si>
  <si>
    <t>Cliente_680</t>
  </si>
  <si>
    <t>Plato_6, Plato_19, Plato_16, Plato_3</t>
  </si>
  <si>
    <t>Plato_12, Plato_14, Plato_4, Plato_8</t>
  </si>
  <si>
    <t>Cliente_513</t>
  </si>
  <si>
    <t>Plato_17, Plato_14, Plato_1, Plato_15</t>
  </si>
  <si>
    <t>Cliente_973</t>
  </si>
  <si>
    <t>Plato_15, Plato_17, Plato_4, Plato_19</t>
  </si>
  <si>
    <t>Plato_6, Plato_10</t>
  </si>
  <si>
    <t>Cliente_592</t>
  </si>
  <si>
    <t>Cliente_575</t>
  </si>
  <si>
    <t>Plato_17, Plato_16</t>
  </si>
  <si>
    <t>Plato_5, Plato_8, Plato_1, Plato_15</t>
  </si>
  <si>
    <t>Plato_19, Plato_7, Plato_13</t>
  </si>
  <si>
    <t>Cliente_511</t>
  </si>
  <si>
    <t>Plato_4, Plato_20, Plato_13</t>
  </si>
  <si>
    <t>Cliente_772</t>
  </si>
  <si>
    <t>Plato_2, Plato_7, Plato_9</t>
  </si>
  <si>
    <t>Plato_7, Plato_20</t>
  </si>
  <si>
    <t>Plato_18, Plato_3, Plato_4</t>
  </si>
  <si>
    <t>Plato_17, Plato_20</t>
  </si>
  <si>
    <t>Cliente_605</t>
  </si>
  <si>
    <t>Plato_15, Plato_11</t>
  </si>
  <si>
    <t>Cliente_197</t>
  </si>
  <si>
    <t>Plato_2, Plato_7, Plato_5, Plato_4</t>
  </si>
  <si>
    <t>Plato_5, Plato_20, Plato_1, Plato_8</t>
  </si>
  <si>
    <t>Cliente_19</t>
  </si>
  <si>
    <t>Cliente_586</t>
  </si>
  <si>
    <t>Plato_7, Plato_12, Plato_13</t>
  </si>
  <si>
    <t>Cliente_687</t>
  </si>
  <si>
    <t>Plato_11, Plato_18, Plato_1</t>
  </si>
  <si>
    <t>Cliente_415</t>
  </si>
  <si>
    <t>Plato_10, Plato_17, Plato_12</t>
  </si>
  <si>
    <t>Cliente_456</t>
  </si>
  <si>
    <t>Plato_10, Plato_13, Plato_11</t>
  </si>
  <si>
    <t>Cliente_820</t>
  </si>
  <si>
    <t>Plato_9, Plato_1, Plato_14</t>
  </si>
  <si>
    <t>Cliente_698</t>
  </si>
  <si>
    <t>Plato_13, Plato_10, Plato_9</t>
  </si>
  <si>
    <t>Cliente_59</t>
  </si>
  <si>
    <t>Cliente_799</t>
  </si>
  <si>
    <t>Plato_11, Plato_6</t>
  </si>
  <si>
    <t>Cliente_52</t>
  </si>
  <si>
    <t>Plato_4, Plato_17</t>
  </si>
  <si>
    <t>Cliente_278</t>
  </si>
  <si>
    <t>Plato_9, Plato_16, Plato_1, Plato_3</t>
  </si>
  <si>
    <t>Plato_13, Plato_9, Plato_15, Plato_8</t>
  </si>
  <si>
    <t>Cliente_595</t>
  </si>
  <si>
    <t>Plato_20, Plato_13, Plato_11</t>
  </si>
  <si>
    <t>Plato_17, Plato_19</t>
  </si>
  <si>
    <t>Cliente_2</t>
  </si>
  <si>
    <t>Plato_16, Plato_2, Plato_8</t>
  </si>
  <si>
    <t>Cliente_880</t>
  </si>
  <si>
    <t>Cliente_626</t>
  </si>
  <si>
    <t>Cliente_411</t>
  </si>
  <si>
    <t>Plato_14, Plato_3, Plato_12, Plato_19</t>
  </si>
  <si>
    <t>Cliente_123</t>
  </si>
  <si>
    <t>Plato_20, Plato_14, Plato_8</t>
  </si>
  <si>
    <t>Cliente_910</t>
  </si>
  <si>
    <t>Plato_15, Plato_6</t>
  </si>
  <si>
    <t>Cliente_483</t>
  </si>
  <si>
    <t>Plato_12, Plato_2, Plato_20</t>
  </si>
  <si>
    <t>Plato_14, Plato_17, Plato_1, Plato_16</t>
  </si>
  <si>
    <t>Cliente_642</t>
  </si>
  <si>
    <t>Plato_7, Plato_1, Plato_19</t>
  </si>
  <si>
    <t>Cliente_962</t>
  </si>
  <si>
    <t>Plato_4, Plato_9, Plato_3</t>
  </si>
  <si>
    <t>Cliente_883</t>
  </si>
  <si>
    <t>Plato_4, Plato_12, Plato_5</t>
  </si>
  <si>
    <t>Plato_1, Plato_6</t>
  </si>
  <si>
    <t>Cliente_593</t>
  </si>
  <si>
    <t>Cliente_368</t>
  </si>
  <si>
    <t>Plato_10, Plato_7, Plato_1</t>
  </si>
  <si>
    <t>Cliente_693</t>
  </si>
  <si>
    <t>Plato_17, Plato_6, Plato_15</t>
  </si>
  <si>
    <t>Cliente_226</t>
  </si>
  <si>
    <t>Plato_14, Plato_8, Plato_19</t>
  </si>
  <si>
    <t>Plato_8, Plato_1, Plato_15</t>
  </si>
  <si>
    <t>Plato_15, Plato_13, Plato_12</t>
  </si>
  <si>
    <t>Plato_20, Plato_8, Plato_2, Plato_1</t>
  </si>
  <si>
    <t>Cliente_834</t>
  </si>
  <si>
    <t>Plato_12, Plato_4, Plato_17, Plato_13</t>
  </si>
  <si>
    <t>Cliente_104</t>
  </si>
  <si>
    <t>Plato_1, Plato_3, Plato_19</t>
  </si>
  <si>
    <t>Plato_17, Plato_14, Plato_16, Plato_13</t>
  </si>
  <si>
    <t>Plato_3, Plato_8, Plato_18</t>
  </si>
  <si>
    <t>Plato_9, Plato_12, Plato_8, Plato_7</t>
  </si>
  <si>
    <t>Plato_13, Plato_10, Plato_16, Plato_1</t>
  </si>
  <si>
    <t>Cliente_35</t>
  </si>
  <si>
    <t>Plato_4, Plato_3, Plato_11</t>
  </si>
  <si>
    <t>Plato_11, Plato_13</t>
  </si>
  <si>
    <t>Cliente_837</t>
  </si>
  <si>
    <t>Plato_5, Plato_3, Plato_20, Plato_17</t>
  </si>
  <si>
    <t>Cliente_514</t>
  </si>
  <si>
    <t>Plato_19, Plato_17, Plato_10, Plato_9</t>
  </si>
  <si>
    <t>Plato_17, Plato_3</t>
  </si>
  <si>
    <t>Cliente_725</t>
  </si>
  <si>
    <t>Cliente_114</t>
  </si>
  <si>
    <t>Plato_14, Plato_1, Plato_13</t>
  </si>
  <si>
    <t>Plato_20, Plato_17, Plato_16, Plato_11</t>
  </si>
  <si>
    <t>Plato_8, Plato_2, Plato_4, Plato_3</t>
  </si>
  <si>
    <t>Plato_19, Plato_13</t>
  </si>
  <si>
    <t>Plato_3, Plato_4, Plato_20, Plato_13</t>
  </si>
  <si>
    <t>Cliente_90</t>
  </si>
  <si>
    <t>Plato_14, Plato_11, Plato_2, Plato_6</t>
  </si>
  <si>
    <t>Plato_6, Plato_10, Plato_14, Plato_13</t>
  </si>
  <si>
    <t>Cliente_496</t>
  </si>
  <si>
    <t>Cliente_58</t>
  </si>
  <si>
    <t>Plato_11, Plato_4</t>
  </si>
  <si>
    <t>Cliente_468</t>
  </si>
  <si>
    <t>Plato_4, Plato_13, Plato_6, Plato_16</t>
  </si>
  <si>
    <t>Cliente_714</t>
  </si>
  <si>
    <t>Cliente_950</t>
  </si>
  <si>
    <t>Cliente_663</t>
  </si>
  <si>
    <t>Cliente_801</t>
  </si>
  <si>
    <t>Plato_15, Plato_13, Plato_2, Plato_19</t>
  </si>
  <si>
    <t>Cliente_804</t>
  </si>
  <si>
    <t>Plato_13, Plato_8, Plato_11, Plato_1</t>
  </si>
  <si>
    <t>Cliente_716</t>
  </si>
  <si>
    <t>Plato_3, Plato_12, Plato_4, Plato_14</t>
  </si>
  <si>
    <t>Cliente_786</t>
  </si>
  <si>
    <t>Cliente_594</t>
  </si>
  <si>
    <t>Plato_11, Plato_9, Plato_15, Plato_10</t>
  </si>
  <si>
    <t>Plato_18, Plato_2, Plato_11</t>
  </si>
  <si>
    <t>Cliente_396</t>
  </si>
  <si>
    <t>Plato_2, Plato_6, Plato_1, Plato_4</t>
  </si>
  <si>
    <t>Plato_13, Plato_1, Plato_17</t>
  </si>
  <si>
    <t>Plato_5, Plato_2, Plato_6</t>
  </si>
  <si>
    <t>Cliente_954</t>
  </si>
  <si>
    <t>Plato_20, Plato_12, Plato_9</t>
  </si>
  <si>
    <t>Cliente_263</t>
  </si>
  <si>
    <t>Plato_11, Plato_9, Plato_7</t>
  </si>
  <si>
    <t>Plato_9, Plato_19, Plato_7, Plato_6</t>
  </si>
  <si>
    <t>Cliente_438</t>
  </si>
  <si>
    <t>Plato_13, Plato_5</t>
  </si>
  <si>
    <t>Plato_16, Plato_8</t>
  </si>
  <si>
    <t>Cliente_353</t>
  </si>
  <si>
    <t>Plato_18, Plato_5</t>
  </si>
  <si>
    <t>Plato_5, Plato_19, Plato_14</t>
  </si>
  <si>
    <t>Plato_4, Plato_6, Plato_15</t>
  </si>
  <si>
    <t>Cliente_770</t>
  </si>
  <si>
    <t>Plato_20, Plato_10, Plato_19</t>
  </si>
  <si>
    <t>Plato_19, Plato_7, Plato_6</t>
  </si>
  <si>
    <t>Cliente_888</t>
  </si>
  <si>
    <t>Plato_15, Plato_7, Plato_12</t>
  </si>
  <si>
    <t>Plato_14, Plato_15</t>
  </si>
  <si>
    <t>Plato_5, Plato_16, Plato_17</t>
  </si>
  <si>
    <t>Cliente_635</t>
  </si>
  <si>
    <t>Plato_10, Plato_16, Plato_4</t>
  </si>
  <si>
    <t>Cliente_484</t>
  </si>
  <si>
    <t>Cliente_297</t>
  </si>
  <si>
    <t>Plato_16, Plato_15, Plato_19, Plato_14</t>
  </si>
  <si>
    <t>Plato_7, Plato_9, Plato_11, Plato_16</t>
  </si>
  <si>
    <t>Plato_17, Plato_2, Plato_10, Plato_12</t>
  </si>
  <si>
    <t>Plato_10, Plato_4, Plato_14</t>
  </si>
  <si>
    <t>Plato_8, Plato_7, Plato_1, Plato_6</t>
  </si>
  <si>
    <t>Cliente_446</t>
  </si>
  <si>
    <t>Cliente_298</t>
  </si>
  <si>
    <t>Plato_15, Plato_10</t>
  </si>
  <si>
    <t>Cliente_304</t>
  </si>
  <si>
    <t>Plato_9, Plato_1, Plato_5</t>
  </si>
  <si>
    <t>Plato_15, Plato_14, Plato_7, Plato_19</t>
  </si>
  <si>
    <t>Plato_7, Plato_6, Plato_16</t>
  </si>
  <si>
    <t>Cliente_743</t>
  </si>
  <si>
    <t>Plato_13, Plato_1, Plato_12, Plato_9</t>
  </si>
  <si>
    <t>Cliente_428</t>
  </si>
  <si>
    <t>Plato_17, Plato_12</t>
  </si>
  <si>
    <t>Cliente_750</t>
  </si>
  <si>
    <t>Cliente_808</t>
  </si>
  <si>
    <t>Cliente_376</t>
  </si>
  <si>
    <t>Plato_11, Plato_6, Plato_1, Plato_9</t>
  </si>
  <si>
    <t>Cliente_721</t>
  </si>
  <si>
    <t>Plato_7, Plato_16, Plato_14</t>
  </si>
  <si>
    <t>Plato_13, Plato_10</t>
  </si>
  <si>
    <t>Cliente_227</t>
  </si>
  <si>
    <t>Plato_6, Plato_18, Plato_7</t>
  </si>
  <si>
    <t>Plato_10, Plato_16, Plato_13, Plato_19</t>
  </si>
  <si>
    <t>Plato_2, Plato_12, Plato_3, Plato_14</t>
  </si>
  <si>
    <t>Cliente_757</t>
  </si>
  <si>
    <t>Plato_9, Plato_7, Plato_13</t>
  </si>
  <si>
    <t>Nombre del Plato</t>
  </si>
  <si>
    <t>Costo Unitario</t>
  </si>
  <si>
    <t>Precio Unitario</t>
  </si>
  <si>
    <t>Cantidad Ordenada</t>
  </si>
  <si>
    <t>Observaciones</t>
  </si>
  <si>
    <t>Ninguna</t>
  </si>
  <si>
    <t>Sin cebolla</t>
  </si>
  <si>
    <t>Número de Mesa</t>
  </si>
  <si>
    <t>Número de Comensales</t>
  </si>
  <si>
    <t>Método de Pago</t>
  </si>
  <si>
    <t>Número de Orden</t>
  </si>
  <si>
    <t>País de Origen</t>
  </si>
  <si>
    <t>Tarjeta de crédito</t>
  </si>
  <si>
    <t>Perú</t>
  </si>
  <si>
    <t>Tarjeta de débito</t>
  </si>
  <si>
    <t>España</t>
  </si>
  <si>
    <t>Descripción del Plato</t>
  </si>
  <si>
    <t>Descripción del Plato_7</t>
  </si>
  <si>
    <t>Descripción del Plato_2</t>
  </si>
  <si>
    <t>Descripción del Plato_17</t>
  </si>
  <si>
    <t>Descripción del Plato_6</t>
  </si>
  <si>
    <t>Descripción del Plato_20</t>
  </si>
  <si>
    <t>Descripción del Plato_19</t>
  </si>
  <si>
    <t>Descripción del Plato_9</t>
  </si>
  <si>
    <t>Descripción del Plato_11</t>
  </si>
  <si>
    <t>Descripción del Plato_16</t>
  </si>
  <si>
    <t>Descripción del Plato_12</t>
  </si>
  <si>
    <t>Descripción del Plato_8</t>
  </si>
  <si>
    <t>Descripción del Plato_15</t>
  </si>
  <si>
    <t>Descripción del Plato_5</t>
  </si>
  <si>
    <t>Descripción del Plato_18</t>
  </si>
  <si>
    <t>Descripción del Plato_3</t>
  </si>
  <si>
    <t>Descripción del Plato_14</t>
  </si>
  <si>
    <t>Descripción del Plato_13</t>
  </si>
  <si>
    <t>Descripción del Plato_4</t>
  </si>
  <si>
    <t>Descripción del Plato_10</t>
  </si>
  <si>
    <t>Descripción del Plato_1</t>
  </si>
  <si>
    <t>Tiempo de Preparación</t>
  </si>
  <si>
    <t>Monto Total de la Cuenta</t>
  </si>
  <si>
    <t>Estado de la Orden</t>
  </si>
  <si>
    <t>Total del Pedido</t>
  </si>
  <si>
    <t>Ganancia Neta</t>
  </si>
  <si>
    <t>Ganancia Bruta</t>
  </si>
  <si>
    <t>Porcentaje de Ganancia</t>
  </si>
  <si>
    <t>Fecha de Factura</t>
  </si>
  <si>
    <t>Tiempo de permanencia</t>
  </si>
  <si>
    <t>Minutos adicionales si la mesa está ocupada</t>
  </si>
  <si>
    <t>Tiempo de Preparación (Horas)</t>
  </si>
  <si>
    <t>Tiempo en mesa</t>
  </si>
  <si>
    <t>Total general</t>
  </si>
  <si>
    <t>Orden cobrada (Sin tiempo espera)</t>
  </si>
  <si>
    <t>Tabla 1: Análisis de Ingresos por Tipo de Servicio</t>
  </si>
  <si>
    <t>Tabla 2: Análisis de número de transacciones por Método de Pago</t>
  </si>
  <si>
    <t>Tabla 3: Desglose de Ingresos tipo de Servicio y día de la Semana</t>
  </si>
  <si>
    <t>Diasem</t>
  </si>
  <si>
    <t>Dia</t>
  </si>
  <si>
    <t>No</t>
  </si>
  <si>
    <t>Si</t>
  </si>
  <si>
    <t>Tabla 4: Desglose de Ingresos por País de Origen</t>
  </si>
  <si>
    <t>Tabla 5: Desglose de Impagos</t>
  </si>
  <si>
    <t>Ejercicio 6: Desglose de Propinas</t>
  </si>
  <si>
    <t>Ejercicio 7: Desglose de Órdenes Atendidas por meseros.</t>
  </si>
  <si>
    <t>Número de órdenes totales</t>
  </si>
  <si>
    <t>Promedio comensales</t>
  </si>
  <si>
    <t>Ticket Medio</t>
  </si>
  <si>
    <t>Cuenta de Número de Orden</t>
  </si>
  <si>
    <t>Coste total</t>
  </si>
  <si>
    <t>Ingresos totales facturados</t>
  </si>
  <si>
    <t>Tipo de servicio</t>
  </si>
  <si>
    <t>Nº de Órdenes</t>
  </si>
  <si>
    <t>Método de pago</t>
  </si>
  <si>
    <t>Día de la semana</t>
  </si>
  <si>
    <t>Sabado</t>
  </si>
  <si>
    <t>Domingo</t>
  </si>
  <si>
    <t>Lunes</t>
  </si>
  <si>
    <t>Martes</t>
  </si>
  <si>
    <t>Miercoles</t>
  </si>
  <si>
    <t>Jueves</t>
  </si>
  <si>
    <t>Viernes</t>
  </si>
  <si>
    <t>Peso</t>
  </si>
  <si>
    <t>País de origen</t>
  </si>
  <si>
    <t>Ingresos</t>
  </si>
  <si>
    <t>Ingresos por servicio/dia</t>
  </si>
  <si>
    <t>Importe no facturado</t>
  </si>
  <si>
    <t>Propinas</t>
  </si>
  <si>
    <t>Mesero</t>
  </si>
  <si>
    <t>Órdenes totales</t>
  </si>
  <si>
    <t>Hora Llegada</t>
  </si>
  <si>
    <t>Hora salida</t>
  </si>
  <si>
    <t>Tiempo degustación</t>
  </si>
  <si>
    <t>Beneficio final</t>
  </si>
  <si>
    <t>Número de órdenes perdidas</t>
  </si>
  <si>
    <t>Facturación potencial</t>
  </si>
  <si>
    <t>Margen Potencial</t>
  </si>
  <si>
    <t>Porcentaje de órdenes perdidas</t>
  </si>
  <si>
    <t>S. Propina</t>
  </si>
  <si>
    <t>Importe ticket cliente</t>
  </si>
  <si>
    <t>Facturación total actual</t>
  </si>
  <si>
    <t>Margen actual</t>
  </si>
  <si>
    <t>Dif tiempo en mesa - tiempo de preparación</t>
  </si>
  <si>
    <t>Categoría tiempo excedido</t>
  </si>
  <si>
    <t>A tiempo</t>
  </si>
  <si>
    <t>% órdenes atendidas acumuladas</t>
  </si>
  <si>
    <t>% órdenes no atendidas individuales</t>
  </si>
  <si>
    <t>Subida beneficio</t>
  </si>
  <si>
    <t>Retraso &lt; 15 min</t>
  </si>
  <si>
    <t>Retraso &gt; 1 hora</t>
  </si>
  <si>
    <t>Retraso entre 15 y 30 min</t>
  </si>
  <si>
    <t>Retraso entre 30 y 45 min</t>
  </si>
  <si>
    <t>Retraso entre 45 y 60 min</t>
  </si>
  <si>
    <t>Retraso en la preparación de la orden</t>
  </si>
  <si>
    <t>Beneficio acumulado si se entrega a tiempo</t>
  </si>
  <si>
    <t>Etiquetas de columna</t>
  </si>
  <si>
    <t>Suma de Monto Total de la Cuenta</t>
  </si>
  <si>
    <t>(Todas)</t>
  </si>
  <si>
    <t>Suma de Propina/Facturación</t>
  </si>
  <si>
    <t>Peso Importe no facturado</t>
  </si>
  <si>
    <t>Ingreso potencial</t>
  </si>
  <si>
    <t>Ingreso actual</t>
  </si>
  <si>
    <t>% Propina/Facturación</t>
  </si>
  <si>
    <t>Num. Órdenes atendidas</t>
  </si>
  <si>
    <t>SITUACIÓN ACTUAL</t>
  </si>
  <si>
    <t xml:space="preserve">ANÁLISIS ORDENES INCUMPLIDAS </t>
  </si>
  <si>
    <t>Ticket Medio perdido</t>
  </si>
  <si>
    <t>Ticket Medio atendidos</t>
  </si>
  <si>
    <t>% ordenes no atendidas</t>
  </si>
  <si>
    <t>Método de pago usado según pais de origen del cliente</t>
  </si>
  <si>
    <t>Distribución de los diferentes métodos de pago</t>
  </si>
  <si>
    <t>Relación tipo de servicio y método de pago usado</t>
  </si>
  <si>
    <t>Impagos por tipo de servicio</t>
  </si>
  <si>
    <t>Beneficio potencial</t>
  </si>
  <si>
    <t>Beneficio/pérdida actual</t>
  </si>
  <si>
    <t>Impagos categorizados por tiempo de retraso: beneficios/pérdidas actuales vs beneficio potencial</t>
  </si>
  <si>
    <t>Número de Órdenes</t>
  </si>
  <si>
    <t>Impagos por categoria tiempos de retraso</t>
  </si>
  <si>
    <t>Impagos por pais de origen clientes</t>
  </si>
  <si>
    <t>Peso no cobrado</t>
  </si>
  <si>
    <t>Peso de los impagos por pais de origen</t>
  </si>
  <si>
    <t>Impagos por estado de la mesa al llegar el cliente</t>
  </si>
  <si>
    <t>Propinas reales</t>
  </si>
  <si>
    <t>Propinas por servicio</t>
  </si>
  <si>
    <t>Peso de las propinas en relación al importe total de facturación según el tipo de servicio</t>
  </si>
  <si>
    <t>Peso de las propinas en relación al importe total de facturación según el mesero que los atendió</t>
  </si>
  <si>
    <t>Propinas según el pais de origen de los clientes</t>
  </si>
  <si>
    <t>Peso de las propinas en relación al importe total de facturación según el pais de origen del cliente</t>
  </si>
  <si>
    <t>Órdenes atendidas por meseros</t>
  </si>
  <si>
    <t>% de órdenes no atendidas en relación a las órdenes totales atendidas de cada mesero</t>
  </si>
  <si>
    <t>Conclusión propinas:</t>
  </si>
  <si>
    <r>
      <rPr>
        <b/>
        <sz val="11"/>
        <rFont val="Calibri"/>
        <family val="2"/>
        <scheme val="minor"/>
      </rPr>
      <t>La mayor parte de las propinas se reciben en el al</t>
    </r>
    <r>
      <rPr>
        <b/>
        <sz val="11"/>
        <color theme="1"/>
        <rFont val="Calibri"/>
        <family val="2"/>
        <scheme val="minor"/>
      </rPr>
      <t>muerzo</t>
    </r>
    <r>
      <rPr>
        <sz val="11"/>
        <color theme="1"/>
        <rFont val="Calibri"/>
        <family val="2"/>
        <scheme val="minor"/>
      </rPr>
      <t xml:space="preserve">, ya que tanto en términos absolutos como en la relación propina/facturación es el que tiene el mayor valor.
Asimismo, aunque en principio, los clientes de Argentina parece que son los que más propinas dejan, cuando tenemos en cuenta la relación propinas/facturación, son </t>
    </r>
    <r>
      <rPr>
        <b/>
        <sz val="11"/>
        <rFont val="Calibri"/>
        <family val="2"/>
        <scheme val="minor"/>
      </rPr>
      <t xml:space="preserve">los clientes de Ecuador los que son más generosos.
</t>
    </r>
    <r>
      <rPr>
        <sz val="11"/>
        <color theme="1"/>
        <rFont val="Calibri"/>
        <family val="2"/>
        <scheme val="minor"/>
      </rPr>
      <t xml:space="preserve">
Por último, parece que</t>
    </r>
    <r>
      <rPr>
        <b/>
        <sz val="11"/>
        <color theme="1"/>
        <rFont val="Calibri"/>
        <family val="2"/>
        <scheme val="minor"/>
      </rPr>
      <t xml:space="preserve"> los clientes que son atendidos por el mesero 4 son los que más contentos</t>
    </r>
    <r>
      <rPr>
        <sz val="11"/>
        <color theme="1"/>
        <rFont val="Calibri"/>
        <family val="2"/>
        <scheme val="minor"/>
      </rPr>
      <t xml:space="preserve"> quedan, ya que son los que tienen una mayor relación propina/facturación.</t>
    </r>
  </si>
  <si>
    <t>Conclusión situación actual:</t>
  </si>
  <si>
    <t>% perdido s/ total</t>
  </si>
  <si>
    <r>
      <t xml:space="preserve">Actualmente, </t>
    </r>
    <r>
      <rPr>
        <b/>
        <sz val="11"/>
        <color theme="1"/>
        <rFont val="Calibri"/>
        <family val="2"/>
        <scheme val="minor"/>
      </rPr>
      <t>el servicio que más ingresos deja todos los dias es el almuerzo</t>
    </r>
    <r>
      <rPr>
        <sz val="11"/>
        <color theme="1"/>
        <rFont val="Calibri"/>
        <family val="2"/>
        <scheme val="minor"/>
      </rPr>
      <t>, seguido por la cena. No obstante, la cena es el servicio menos demandado a principios de semana.
Por otro lado,</t>
    </r>
    <r>
      <rPr>
        <b/>
        <sz val="11"/>
        <color theme="1"/>
        <rFont val="Calibri"/>
        <family val="2"/>
        <scheme val="minor"/>
      </rPr>
      <t xml:space="preserve"> los clientes de Chile son los que más facturación generan</t>
    </r>
    <r>
      <rPr>
        <sz val="11"/>
        <color theme="1"/>
        <rFont val="Calibri"/>
        <family val="2"/>
        <scheme val="minor"/>
      </rPr>
      <t xml:space="preserve">, siendo los clientes de Ecuador  los que menos.
Asimismo, el </t>
    </r>
    <r>
      <rPr>
        <b/>
        <sz val="11"/>
        <color theme="1"/>
        <rFont val="Calibri"/>
        <family val="2"/>
        <scheme val="minor"/>
      </rPr>
      <t>método de pago</t>
    </r>
    <r>
      <rPr>
        <sz val="11"/>
        <color theme="1"/>
        <rFont val="Calibri"/>
        <family val="2"/>
        <scheme val="minor"/>
      </rPr>
      <t xml:space="preserve"> más elegido por los clientes es  la </t>
    </r>
    <r>
      <rPr>
        <b/>
        <sz val="11"/>
        <color theme="1"/>
        <rFont val="Calibri"/>
        <family val="2"/>
        <scheme val="minor"/>
      </rPr>
      <t>tarjeta de crédito</t>
    </r>
    <r>
      <rPr>
        <sz val="11"/>
        <color theme="1"/>
        <rFont val="Calibri"/>
        <family val="2"/>
        <scheme val="minor"/>
      </rPr>
      <t>, siendo el efectivo el método de pago menos usado. 
Por último,</t>
    </r>
    <r>
      <rPr>
        <b/>
        <sz val="11"/>
        <color theme="1"/>
        <rFont val="Calibri"/>
        <family val="2"/>
        <scheme val="minor"/>
      </rPr>
      <t xml:space="preserve"> la mayoría de órdenes son atendidas por el mesero 2</t>
    </r>
    <r>
      <rPr>
        <sz val="11"/>
        <color theme="1"/>
        <rFont val="Calibri"/>
        <family val="2"/>
        <scheme val="minor"/>
      </rPr>
      <t>, mientras que el mesero 5 es el que menos mesas atiende.</t>
    </r>
  </si>
  <si>
    <t>Conclusión órdenes perdidas:</t>
  </si>
  <si>
    <t>Peso facturación perdida</t>
  </si>
  <si>
    <r>
      <t xml:space="preserve">En la semana analizada, se han </t>
    </r>
    <r>
      <rPr>
        <b/>
        <sz val="11"/>
        <color theme="1"/>
        <rFont val="Calibri"/>
        <family val="2"/>
        <scheme val="minor"/>
      </rPr>
      <t>perdido 111 órdenes</t>
    </r>
    <r>
      <rPr>
        <sz val="11"/>
        <color theme="1"/>
        <rFont val="Calibri"/>
        <family val="2"/>
        <scheme val="minor"/>
      </rPr>
      <t xml:space="preserve"> que suponen un beneficio potencial de </t>
    </r>
    <r>
      <rPr>
        <b/>
        <sz val="11"/>
        <color theme="1"/>
        <rFont val="Calibri"/>
        <family val="2"/>
        <scheme val="minor"/>
      </rPr>
      <t>21.960€</t>
    </r>
    <r>
      <rPr>
        <sz val="11"/>
        <color theme="1"/>
        <rFont val="Calibri"/>
        <family val="2"/>
        <scheme val="minor"/>
      </rPr>
      <t xml:space="preserve">.
Teniendo el cuenta el tiempo de retraso del pedido, </t>
    </r>
    <r>
      <rPr>
        <b/>
        <sz val="11"/>
        <color theme="1"/>
        <rFont val="Calibri"/>
        <family val="2"/>
        <scheme val="minor"/>
      </rPr>
      <t>el peso mayor de las órdenes perdidas está en un rango inferior a los 15 minutos</t>
    </r>
    <r>
      <rPr>
        <sz val="11"/>
        <color theme="1"/>
        <rFont val="Calibri"/>
        <family val="2"/>
        <scheme val="minor"/>
      </rPr>
      <t xml:space="preserve">, por lo que, solo consiguiendo bajar el tiempo de preparación en 15 minutos, la facturación subiría en más de 7.000€.
Por otro lado, </t>
    </r>
    <r>
      <rPr>
        <b/>
        <sz val="11"/>
        <color theme="1"/>
        <rFont val="Calibri"/>
        <family val="2"/>
        <scheme val="minor"/>
      </rPr>
      <t>donde más facturación</t>
    </r>
    <r>
      <rPr>
        <sz val="11"/>
        <color theme="1"/>
        <rFont val="Calibri"/>
        <family val="2"/>
        <scheme val="minor"/>
      </rPr>
      <t xml:space="preserve"> se pierde, con diferencia, </t>
    </r>
    <r>
      <rPr>
        <b/>
        <sz val="11"/>
        <color theme="1"/>
        <rFont val="Calibri"/>
        <family val="2"/>
        <scheme val="minor"/>
      </rPr>
      <t>es en el almuerzo</t>
    </r>
    <r>
      <rPr>
        <sz val="11"/>
        <color theme="1"/>
        <rFont val="Calibri"/>
        <family val="2"/>
        <scheme val="minor"/>
      </rPr>
      <t xml:space="preserve">, según los datos, el personal de este servicio </t>
    </r>
    <r>
      <rPr>
        <b/>
        <sz val="11"/>
        <color theme="1"/>
        <rFont val="Calibri"/>
        <family val="2"/>
        <scheme val="minor"/>
      </rPr>
      <t xml:space="preserve">debería ser reforzado. </t>
    </r>
    <r>
      <rPr>
        <sz val="11"/>
        <color theme="1"/>
        <rFont val="Calibri"/>
        <family val="2"/>
        <scheme val="minor"/>
      </rPr>
      <t xml:space="preserve">
Asimismo, a pesar de que el jueves es el día que más facturación se realiza, este no es el día en el que se pierdan más órdenes. Según el gráfico facturación perdida/total, </t>
    </r>
    <r>
      <rPr>
        <b/>
        <sz val="11"/>
        <color theme="1"/>
        <rFont val="Calibri"/>
        <family val="2"/>
        <scheme val="minor"/>
      </rPr>
      <t>el lunes y el domingo son los días que más órdenes se perdieron</t>
    </r>
    <r>
      <rPr>
        <sz val="11"/>
        <color theme="1"/>
        <rFont val="Calibri"/>
        <family val="2"/>
        <scheme val="minor"/>
      </rPr>
      <t xml:space="preserve"> en relación a la facturación total, por lo que se debería </t>
    </r>
    <r>
      <rPr>
        <b/>
        <sz val="11"/>
        <color theme="1"/>
        <rFont val="Calibri"/>
        <family val="2"/>
        <scheme val="minor"/>
      </rPr>
      <t>analizar qué está pasando esos días.</t>
    </r>
    <r>
      <rPr>
        <sz val="11"/>
        <color theme="1"/>
        <rFont val="Calibri"/>
        <family val="2"/>
        <scheme val="minor"/>
      </rPr>
      <t xml:space="preserve">
Parece que el estado de la mesa a la llegada de los clientes al restaurante también está afectando, </t>
    </r>
    <r>
      <rPr>
        <b/>
        <sz val="11"/>
        <color theme="1"/>
        <rFont val="Calibri"/>
        <family val="2"/>
        <scheme val="minor"/>
      </rPr>
      <t>los clientes que tienen que esperar para ser atendidos, tienen más paciencia</t>
    </r>
    <r>
      <rPr>
        <sz val="11"/>
        <color theme="1"/>
        <rFont val="Calibri"/>
        <family val="2"/>
        <scheme val="minor"/>
      </rPr>
      <t xml:space="preserve"> para esperar la comida que los que han reservado o llegan y encuentran la mesa libre.
Por último, teniendo en cuenta la nacionalidad de los clientes, se observa como </t>
    </r>
    <r>
      <rPr>
        <b/>
        <sz val="11"/>
        <color theme="1"/>
        <rFont val="Calibri"/>
        <family val="2"/>
        <scheme val="minor"/>
      </rPr>
      <t>los clientes de Bolivia son los que menos paciencia tienen por lo que se deberían priorizar sus órdenes ya que</t>
    </r>
    <r>
      <rPr>
        <sz val="11"/>
        <color theme="1"/>
        <rFont val="Calibri"/>
        <family val="2"/>
        <scheme val="minor"/>
      </rPr>
      <t xml:space="preserve">, mirando la facturación global, </t>
    </r>
    <r>
      <rPr>
        <b/>
        <sz val="11"/>
        <color theme="1"/>
        <rFont val="Calibri"/>
        <family val="2"/>
        <scheme val="minor"/>
      </rPr>
      <t>son de los clientes que más facturación hubieran generado</t>
    </r>
    <r>
      <rPr>
        <sz val="11"/>
        <color theme="1"/>
        <rFont val="Calibri"/>
        <family val="2"/>
        <scheme val="minor"/>
      </rPr>
      <t xml:space="preserve">. En el lado contrario tenemos a los clientes de Paraguay que suponen un 5% de la facturación total perdida.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</si>
</sst>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0.00\ &quot;€&quot;;[Red]\-#,##0.00\ &quot;€&quot;"/>
    <numFmt numFmtId="44" formatCode="_-* #,##0.00\ &quot;€&quot;_-;\-* #,##0.00\ &quot;€&quot;_-;_-* &quot;-&quot;??\ &quot;€&quot;_-;_-@_-"/>
    <numFmt numFmtId="164" formatCode="[$-F400]h:mm:ss\ AM/PM"/>
    <numFmt numFmtId="165" formatCode="d\-m\-yy\ h:mm;@"/>
    <numFmt numFmtId="166" formatCode="#,##0.00\ _€;[Red]\-#,##0.00\ _€"/>
    <numFmt numFmtId="167" formatCode="_-* #,##0\ &quot;€&quot;_-;\-* #,##0\ &quot;€&quot;_-;_-* &quot;-&quot;??\ &quot;€&quot;_-;_-@_-"/>
    <numFmt numFmtId="168" formatCode="0_ ;[Red]\-0\ "/>
  </numFmts>
  <fonts count="3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9"/>
      <name val="Calibri"/>
      <family val="2"/>
      <scheme val="minor"/>
    </font>
    <font>
      <sz val="14"/>
      <color theme="1"/>
      <name val="Arial"/>
      <family val="2"/>
    </font>
    <font>
      <b/>
      <sz val="28"/>
      <color rgb="FFFA7D00"/>
      <name val="Calibri"/>
      <family val="2"/>
      <scheme val="minor"/>
    </font>
    <font>
      <sz val="11"/>
      <name val="Calibri"/>
      <family val="2"/>
      <scheme val="minor"/>
    </font>
    <font>
      <sz val="9"/>
      <color indexed="81"/>
      <name val="Tahoma"/>
      <family val="2"/>
    </font>
    <font>
      <b/>
      <sz val="9"/>
      <color indexed="81"/>
      <name val="Tahoma"/>
      <family val="2"/>
    </font>
    <font>
      <sz val="12"/>
      <color theme="1"/>
      <name val="Calibri"/>
      <family val="2"/>
      <scheme val="minor"/>
    </font>
    <font>
      <b/>
      <sz val="12"/>
      <color rgb="FFFF0000"/>
      <name val="Calibri"/>
      <family val="2"/>
      <scheme val="minor"/>
    </font>
    <font>
      <b/>
      <sz val="12"/>
      <color theme="9"/>
      <name val="Calibri"/>
      <family val="2"/>
      <scheme val="minor"/>
    </font>
    <font>
      <b/>
      <sz val="14"/>
      <color theme="0"/>
      <name val="Calibri"/>
      <family val="2"/>
      <scheme val="minor"/>
    </font>
    <font>
      <b/>
      <sz val="18"/>
      <name val="Calibri"/>
      <family val="2"/>
      <scheme val="minor"/>
    </font>
    <font>
      <sz val="8"/>
      <name val="Calibri"/>
      <family val="2"/>
      <scheme val="minor"/>
    </font>
    <font>
      <b/>
      <sz val="11"/>
      <name val="Calibri"/>
      <family val="2"/>
      <scheme val="minor"/>
    </font>
    <font>
      <b/>
      <sz val="18"/>
      <color rgb="FFFF0000"/>
      <name val="Calibri"/>
      <family val="2"/>
      <scheme val="minor"/>
    </font>
    <font>
      <b/>
      <sz val="18"/>
      <color theme="9"/>
      <name val="Calibri"/>
      <family val="2"/>
      <scheme val="minor"/>
    </font>
    <font>
      <b/>
      <sz val="12"/>
      <color theme="4"/>
      <name val="Calibri"/>
      <family val="2"/>
      <scheme val="minor"/>
    </font>
    <font>
      <b/>
      <sz val="18"/>
      <color theme="4"/>
      <name val="Calibri"/>
      <family val="2"/>
      <scheme val="minor"/>
    </font>
    <font>
      <b/>
      <sz val="12"/>
      <color theme="0"/>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5" tint="-0.249977111117893"/>
        <bgColor theme="5" tint="-0.249977111117893"/>
      </patternFill>
    </fill>
    <fill>
      <patternFill patternType="solid">
        <fgColor theme="1" tint="0.499984740745262"/>
        <bgColor theme="1" tint="0.499984740745262"/>
      </patternFill>
    </fill>
    <fill>
      <patternFill patternType="solid">
        <fgColor theme="5"/>
        <bgColor theme="5"/>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9.9978637043366805E-2"/>
        <bgColor indexed="64"/>
      </patternFill>
    </fill>
  </fills>
  <borders count="3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style="double">
        <color theme="4"/>
      </bottom>
      <diagonal/>
    </border>
    <border>
      <left style="thin">
        <color theme="0"/>
      </left>
      <right style="thin">
        <color theme="0"/>
      </right>
      <top/>
      <bottom style="thin">
        <color theme="0"/>
      </bottom>
      <diagonal/>
    </border>
    <border>
      <left style="thin">
        <color theme="0"/>
      </left>
      <right style="thin">
        <color theme="0"/>
      </right>
      <top style="double">
        <color theme="4"/>
      </top>
      <bottom/>
      <diagonal/>
    </border>
    <border>
      <left/>
      <right/>
      <top/>
      <bottom style="thin">
        <color theme="5" tint="0.59999389629810485"/>
      </bottom>
      <diagonal/>
    </border>
    <border>
      <left/>
      <right/>
      <top style="thin">
        <color theme="5" tint="0.79998168889431442"/>
      </top>
      <bottom style="thin">
        <color theme="5" tint="0.79998168889431442"/>
      </bottom>
      <diagonal/>
    </border>
    <border>
      <left/>
      <right/>
      <top style="double">
        <color theme="5" tint="-0.249977111117893"/>
      </top>
      <bottom/>
      <diagonal/>
    </border>
    <border>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right style="double">
        <color theme="4"/>
      </right>
      <top/>
      <bottom/>
      <diagonal/>
    </border>
    <border>
      <left/>
      <right style="thin">
        <color theme="0"/>
      </right>
      <top style="thin">
        <color theme="0"/>
      </top>
      <bottom style="double">
        <color theme="4"/>
      </bottom>
      <diagonal/>
    </border>
    <border>
      <left style="thin">
        <color theme="0"/>
      </left>
      <right style="double">
        <color theme="4"/>
      </right>
      <top style="thin">
        <color theme="0"/>
      </top>
      <bottom style="double">
        <color theme="4"/>
      </bottom>
      <diagonal/>
    </border>
    <border>
      <left style="thin">
        <color theme="0"/>
      </left>
      <right style="double">
        <color theme="4"/>
      </right>
      <top/>
      <bottom style="thin">
        <color theme="0"/>
      </bottom>
      <diagonal/>
    </border>
    <border>
      <left style="thin">
        <color theme="0"/>
      </left>
      <right style="double">
        <color theme="4"/>
      </right>
      <top style="thin">
        <color theme="0"/>
      </top>
      <bottom style="thin">
        <color theme="0"/>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theme="0"/>
      </left>
      <right style="thin">
        <color theme="0"/>
      </right>
      <top/>
      <bottom/>
      <diagonal/>
    </border>
    <border>
      <left style="thin">
        <color theme="0"/>
      </left>
      <right/>
      <top style="thin">
        <color theme="0"/>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09">
    <xf numFmtId="0" fontId="0" fillId="0" borderId="0" xfId="0"/>
    <xf numFmtId="14" fontId="0" fillId="0" borderId="0" xfId="0" applyNumberFormat="1"/>
    <xf numFmtId="2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19" fillId="0" borderId="0" xfId="0" applyFont="1" applyAlignment="1">
      <alignment vertical="center"/>
    </xf>
    <xf numFmtId="1" fontId="0" fillId="0" borderId="0" xfId="0" applyNumberFormat="1"/>
    <xf numFmtId="0" fontId="0" fillId="0" borderId="10" xfId="0" applyBorder="1"/>
    <xf numFmtId="44" fontId="0" fillId="0" borderId="0" xfId="0" applyNumberFormat="1"/>
    <xf numFmtId="9" fontId="0" fillId="0" borderId="0" xfId="43" applyFont="1"/>
    <xf numFmtId="49" fontId="0" fillId="0" borderId="0" xfId="0" applyNumberFormat="1"/>
    <xf numFmtId="44" fontId="0" fillId="0" borderId="0" xfId="42" applyFont="1"/>
    <xf numFmtId="49" fontId="18" fillId="0" borderId="0" xfId="0" applyNumberFormat="1" applyFont="1"/>
    <xf numFmtId="165" fontId="0" fillId="0" borderId="0" xfId="0" applyNumberFormat="1"/>
    <xf numFmtId="164" fontId="18" fillId="0" borderId="0" xfId="0" applyNumberFormat="1" applyFont="1"/>
    <xf numFmtId="0" fontId="21" fillId="0" borderId="0" xfId="0" applyFont="1"/>
    <xf numFmtId="0" fontId="17" fillId="0" borderId="0" xfId="0" applyFont="1"/>
    <xf numFmtId="44" fontId="21" fillId="0" borderId="0" xfId="42" applyFont="1"/>
    <xf numFmtId="14" fontId="21" fillId="0" borderId="0" xfId="0" applyNumberFormat="1" applyFont="1"/>
    <xf numFmtId="164" fontId="21" fillId="0" borderId="0" xfId="0" applyNumberFormat="1" applyFont="1"/>
    <xf numFmtId="166" fontId="0" fillId="0" borderId="0" xfId="42" applyNumberFormat="1" applyFont="1"/>
    <xf numFmtId="166" fontId="0" fillId="0" borderId="0" xfId="0" applyNumberFormat="1"/>
    <xf numFmtId="166" fontId="18" fillId="0" borderId="0" xfId="0" applyNumberFormat="1" applyFont="1"/>
    <xf numFmtId="0" fontId="24" fillId="0" borderId="10" xfId="0" applyFont="1" applyBorder="1"/>
    <xf numFmtId="0" fontId="24" fillId="0" borderId="0" xfId="0" applyFont="1"/>
    <xf numFmtId="0" fontId="27" fillId="33" borderId="11" xfId="0" applyFont="1" applyFill="1" applyBorder="1" applyAlignment="1">
      <alignment horizontal="center" vertical="center" wrapText="1"/>
    </xf>
    <xf numFmtId="0" fontId="25" fillId="0" borderId="11" xfId="0" applyFont="1" applyBorder="1" applyAlignment="1">
      <alignment horizontal="center" vertical="center" wrapText="1"/>
    </xf>
    <xf numFmtId="0" fontId="26" fillId="0" borderId="11" xfId="0" applyFont="1" applyBorder="1" applyAlignment="1">
      <alignment horizontal="center" vertical="center" wrapText="1"/>
    </xf>
    <xf numFmtId="0" fontId="28" fillId="0" borderId="12" xfId="11" applyFont="1" applyFill="1" applyBorder="1" applyAlignment="1">
      <alignment horizontal="center" vertical="center"/>
    </xf>
    <xf numFmtId="167" fontId="28" fillId="0" borderId="12" xfId="42" applyNumberFormat="1" applyFont="1" applyFill="1" applyBorder="1" applyAlignment="1">
      <alignment vertical="center"/>
    </xf>
    <xf numFmtId="167" fontId="28" fillId="0" borderId="12" xfId="42" applyNumberFormat="1" applyFont="1" applyFill="1" applyBorder="1" applyAlignment="1">
      <alignment horizontal="center" vertical="center"/>
    </xf>
    <xf numFmtId="167" fontId="20" fillId="0" borderId="10" xfId="11" applyNumberFormat="1" applyFont="1" applyFill="1" applyBorder="1" applyAlignment="1">
      <alignment vertical="center"/>
    </xf>
    <xf numFmtId="168" fontId="0" fillId="0" borderId="0" xfId="0" applyNumberFormat="1"/>
    <xf numFmtId="1" fontId="18" fillId="0" borderId="0" xfId="0" applyNumberFormat="1" applyFont="1"/>
    <xf numFmtId="0" fontId="16" fillId="0" borderId="16" xfId="0" applyNumberFormat="1" applyFont="1" applyBorder="1"/>
    <xf numFmtId="8" fontId="0" fillId="0" borderId="0" xfId="0" applyNumberFormat="1"/>
    <xf numFmtId="44" fontId="0" fillId="0" borderId="15" xfId="42" applyFont="1" applyBorder="1"/>
    <xf numFmtId="9" fontId="0" fillId="0" borderId="15" xfId="43" applyFont="1" applyBorder="1"/>
    <xf numFmtId="0" fontId="0" fillId="0" borderId="0" xfId="0" pivotButton="1" applyAlignment="1">
      <alignment horizontal="center" vertical="center" wrapText="1"/>
    </xf>
    <xf numFmtId="0" fontId="0" fillId="0" borderId="0" xfId="0" applyAlignment="1">
      <alignment horizontal="center" vertical="center" wrapText="1"/>
    </xf>
    <xf numFmtId="0" fontId="17" fillId="34" borderId="14" xfId="0" applyFont="1" applyFill="1" applyBorder="1" applyAlignment="1">
      <alignment horizontal="center" vertical="center" wrapText="1"/>
    </xf>
    <xf numFmtId="0" fontId="13" fillId="36" borderId="0" xfId="0" applyFont="1" applyFill="1"/>
    <xf numFmtId="0" fontId="14" fillId="0" borderId="0" xfId="0" applyFont="1" applyAlignment="1">
      <alignment horizontal="left"/>
    </xf>
    <xf numFmtId="44" fontId="14" fillId="0" borderId="0" xfId="0" applyNumberFormat="1" applyFont="1"/>
    <xf numFmtId="10" fontId="14" fillId="0" borderId="0" xfId="0" applyNumberFormat="1" applyFont="1"/>
    <xf numFmtId="9" fontId="0" fillId="0" borderId="0" xfId="0" applyNumberFormat="1"/>
    <xf numFmtId="8" fontId="0" fillId="0" borderId="15" xfId="42" applyNumberFormat="1" applyFont="1" applyBorder="1"/>
    <xf numFmtId="10" fontId="0" fillId="0" borderId="0" xfId="43" applyNumberFormat="1" applyFont="1"/>
    <xf numFmtId="10" fontId="14" fillId="0" borderId="0" xfId="43" applyNumberFormat="1" applyFont="1"/>
    <xf numFmtId="10" fontId="21" fillId="0" borderId="0" xfId="43" applyNumberFormat="1" applyFont="1"/>
    <xf numFmtId="0" fontId="3" fillId="0" borderId="1" xfId="2" applyAlignment="1">
      <alignment vertical="center"/>
    </xf>
    <xf numFmtId="0" fontId="1" fillId="10" borderId="0" xfId="19" applyAlignment="1">
      <alignment vertical="center"/>
    </xf>
    <xf numFmtId="0" fontId="0" fillId="0" borderId="0" xfId="0" applyAlignment="1">
      <alignment wrapText="1"/>
    </xf>
    <xf numFmtId="0" fontId="3" fillId="0" borderId="1" xfId="2"/>
    <xf numFmtId="9" fontId="31" fillId="0" borderId="12" xfId="43" applyFont="1" applyFill="1" applyBorder="1" applyAlignment="1">
      <alignment horizontal="center" vertical="center"/>
    </xf>
    <xf numFmtId="0" fontId="3" fillId="0" borderId="1" xfId="2" applyAlignment="1">
      <alignment horizontal="center" vertical="center"/>
    </xf>
    <xf numFmtId="0" fontId="0" fillId="0" borderId="17" xfId="0" applyBorder="1"/>
    <xf numFmtId="0" fontId="25" fillId="0" borderId="23" xfId="0" applyFont="1" applyBorder="1" applyAlignment="1">
      <alignment horizontal="center" vertical="center" wrapText="1"/>
    </xf>
    <xf numFmtId="0" fontId="31" fillId="0" borderId="21" xfId="11" applyFont="1" applyFill="1" applyBorder="1" applyAlignment="1">
      <alignment horizontal="center" vertical="center"/>
    </xf>
    <xf numFmtId="167" fontId="31" fillId="0" borderId="17" xfId="42" applyNumberFormat="1" applyFont="1" applyFill="1" applyBorder="1" applyAlignment="1">
      <alignment horizontal="left" vertical="top"/>
    </xf>
    <xf numFmtId="0" fontId="27" fillId="33" borderId="24" xfId="0" applyFont="1" applyFill="1" applyBorder="1" applyAlignment="1">
      <alignment horizontal="center" vertical="center" wrapText="1"/>
    </xf>
    <xf numFmtId="9" fontId="28" fillId="0" borderId="25" xfId="43" applyFont="1" applyFill="1" applyBorder="1" applyAlignment="1">
      <alignment horizontal="center" vertical="center"/>
    </xf>
    <xf numFmtId="1" fontId="20" fillId="0" borderId="26" xfId="11" applyNumberFormat="1" applyFont="1" applyFill="1" applyBorder="1" applyAlignment="1">
      <alignment vertical="center"/>
    </xf>
    <xf numFmtId="0" fontId="0" fillId="0" borderId="26" xfId="0" applyBorder="1"/>
    <xf numFmtId="0" fontId="0" fillId="0" borderId="22" xfId="0" applyBorder="1"/>
    <xf numFmtId="44" fontId="28" fillId="0" borderId="12" xfId="42" applyNumberFormat="1" applyFont="1" applyFill="1" applyBorder="1" applyAlignment="1">
      <alignment horizontal="center" vertical="center"/>
    </xf>
    <xf numFmtId="44" fontId="31" fillId="0" borderId="12" xfId="42" applyNumberFormat="1" applyFont="1" applyFill="1" applyBorder="1" applyAlignment="1">
      <alignment horizontal="center" vertical="center"/>
    </xf>
    <xf numFmtId="167" fontId="33" fillId="0" borderId="11" xfId="0" applyNumberFormat="1" applyFont="1" applyBorder="1" applyAlignment="1">
      <alignment horizontal="center" vertical="center" wrapText="1"/>
    </xf>
    <xf numFmtId="0" fontId="33" fillId="0" borderId="11" xfId="0" applyFont="1" applyBorder="1" applyAlignment="1">
      <alignment horizontal="center" vertical="center" wrapText="1"/>
    </xf>
    <xf numFmtId="167" fontId="34" fillId="0" borderId="13" xfId="42" applyNumberFormat="1" applyFont="1" applyFill="1" applyBorder="1" applyAlignment="1">
      <alignment horizontal="center" vertical="center"/>
    </xf>
    <xf numFmtId="9" fontId="34" fillId="0" borderId="13" xfId="43" applyFont="1" applyFill="1" applyBorder="1" applyAlignment="1">
      <alignment horizontal="center" vertical="center"/>
    </xf>
    <xf numFmtId="0" fontId="32" fillId="0" borderId="12" xfId="11" applyFont="1" applyFill="1" applyBorder="1" applyAlignment="1">
      <alignment horizontal="center" vertical="center"/>
    </xf>
    <xf numFmtId="44" fontId="32" fillId="0" borderId="12" xfId="42" applyNumberFormat="1" applyFont="1" applyFill="1" applyBorder="1" applyAlignment="1">
      <alignment horizontal="center" vertical="center"/>
    </xf>
    <xf numFmtId="2" fontId="28" fillId="0" borderId="12" xfId="11" applyNumberFormat="1" applyFont="1" applyFill="1" applyBorder="1" applyAlignment="1">
      <alignment horizontal="center" vertical="center"/>
    </xf>
    <xf numFmtId="0" fontId="13" fillId="35" borderId="0" xfId="0" applyFont="1" applyFill="1" applyAlignment="1">
      <alignment horizontal="center" wrapText="1"/>
    </xf>
    <xf numFmtId="0" fontId="0" fillId="37" borderId="0" xfId="0" applyFill="1"/>
    <xf numFmtId="0" fontId="1" fillId="37" borderId="0" xfId="19" applyFill="1" applyAlignment="1">
      <alignment vertical="center"/>
    </xf>
    <xf numFmtId="0" fontId="13" fillId="36" borderId="0" xfId="0" applyFont="1" applyFill="1" applyAlignment="1">
      <alignment horizontal="center" wrapText="1"/>
    </xf>
    <xf numFmtId="0" fontId="16" fillId="10" borderId="0" xfId="19" applyFont="1" applyAlignment="1">
      <alignment vertical="center"/>
    </xf>
    <xf numFmtId="0" fontId="16" fillId="37" borderId="0" xfId="19" applyFont="1" applyFill="1" applyAlignment="1">
      <alignment vertical="center"/>
    </xf>
    <xf numFmtId="44" fontId="18" fillId="0" borderId="0" xfId="42" applyFont="1"/>
    <xf numFmtId="10" fontId="21" fillId="0" borderId="0" xfId="0" applyNumberFormat="1" applyFont="1"/>
    <xf numFmtId="0" fontId="16" fillId="38" borderId="0" xfId="19" applyFont="1" applyFill="1" applyAlignment="1">
      <alignment vertical="center"/>
    </xf>
    <xf numFmtId="0" fontId="16" fillId="39" borderId="0" xfId="19" applyFont="1" applyFill="1" applyAlignment="1">
      <alignment vertical="center"/>
    </xf>
    <xf numFmtId="0" fontId="16" fillId="38" borderId="27" xfId="19" applyFont="1" applyFill="1" applyBorder="1" applyAlignment="1">
      <alignment horizontal="left" vertical="center"/>
    </xf>
    <xf numFmtId="0" fontId="16" fillId="38" borderId="28" xfId="19" applyFont="1" applyFill="1" applyBorder="1" applyAlignment="1">
      <alignment horizontal="left" vertical="center"/>
    </xf>
    <xf numFmtId="0" fontId="16" fillId="38" borderId="29" xfId="19" applyFont="1" applyFill="1" applyBorder="1" applyAlignment="1">
      <alignment horizontal="left" vertical="center"/>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0" fontId="0" fillId="0" borderId="35" xfId="0" applyBorder="1" applyAlignment="1">
      <alignment horizontal="left" vertical="top" wrapText="1"/>
    </xf>
    <xf numFmtId="0" fontId="18" fillId="0" borderId="0" xfId="0" applyFont="1" applyAlignment="1">
      <alignment horizontal="left"/>
    </xf>
    <xf numFmtId="44" fontId="18" fillId="0" borderId="0" xfId="0" applyNumberFormat="1" applyFont="1"/>
    <xf numFmtId="10" fontId="18" fillId="0" borderId="0" xfId="43" applyNumberFormat="1" applyFont="1"/>
    <xf numFmtId="0" fontId="0" fillId="0" borderId="36" xfId="0" applyBorder="1" applyAlignment="1">
      <alignment horizontal="left" vertical="top" wrapText="1"/>
    </xf>
    <xf numFmtId="0" fontId="0" fillId="0" borderId="12" xfId="0" applyBorder="1" applyAlignment="1">
      <alignment horizontal="left" vertical="top" wrapText="1"/>
    </xf>
    <xf numFmtId="0" fontId="35" fillId="33" borderId="11" xfId="0" applyFont="1" applyFill="1" applyBorder="1" applyAlignment="1">
      <alignment horizontal="left" vertical="top" wrapText="1"/>
    </xf>
    <xf numFmtId="0" fontId="0" fillId="0" borderId="13" xfId="0" applyBorder="1" applyAlignment="1">
      <alignment horizontal="left" vertical="top" wrapText="1"/>
    </xf>
    <xf numFmtId="0" fontId="0" fillId="0" borderId="18" xfId="0" applyBorder="1" applyAlignment="1">
      <alignment horizontal="left" vertical="top" wrapText="1"/>
    </xf>
    <xf numFmtId="0" fontId="0" fillId="0" borderId="19" xfId="0" applyBorder="1" applyAlignment="1">
      <alignment horizontal="left" vertical="top" wrapText="1"/>
    </xf>
    <xf numFmtId="0" fontId="0" fillId="0" borderId="20" xfId="0" applyBorder="1" applyAlignment="1">
      <alignment horizontal="left" vertical="top" wrapText="1"/>
    </xf>
    <xf numFmtId="0" fontId="0" fillId="0" borderId="21" xfId="0" applyBorder="1" applyAlignment="1">
      <alignment horizontal="left" vertical="top" wrapText="1"/>
    </xf>
    <xf numFmtId="0" fontId="25" fillId="0" borderId="37" xfId="0" applyFont="1" applyBorder="1" applyAlignment="1">
      <alignment horizontal="left" vertical="center" wrapText="1"/>
    </xf>
    <xf numFmtId="0" fontId="25" fillId="0" borderId="23" xfId="0" applyFont="1" applyBorder="1" applyAlignment="1">
      <alignment horizontal="left" vertical="center" wrapText="1"/>
    </xf>
  </cellXfs>
  <cellStyles count="44">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oneda" xfId="42" builtinId="4"/>
    <cellStyle name="Neutral" xfId="8" builtinId="28" customBuiltin="1"/>
    <cellStyle name="Normal" xfId="0" builtinId="0"/>
    <cellStyle name="Notas" xfId="15" builtinId="10" customBuiltin="1"/>
    <cellStyle name="Porcentaje" xfId="43"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05">
    <dxf>
      <numFmt numFmtId="34" formatCode="_-* #,##0.00\ &quot;€&quot;_-;\-* #,##0.00\ &quot;€&quot;_-;_-* &quot;-&quot;??\ &quot;€&quot;_-;_-@_-"/>
    </dxf>
    <dxf>
      <numFmt numFmtId="14" formatCode="0.00%"/>
    </dxf>
    <dxf>
      <font>
        <color rgb="FFFF0000"/>
      </font>
    </dxf>
    <dxf>
      <numFmt numFmtId="34" formatCode="_-* #,##0.00\ &quot;€&quot;_-;\-* #,##0.00\ &quot;€&quot;_-;_-* &quot;-&quot;??\ &quot;€&quot;_-;_-@_-"/>
    </dxf>
    <dxf>
      <font>
        <color theme="9"/>
      </font>
    </dxf>
    <dxf>
      <font>
        <color theme="9"/>
      </font>
    </dxf>
    <dxf>
      <font>
        <color auto="1"/>
      </font>
    </dxf>
    <dxf>
      <font>
        <color theme="9"/>
      </font>
    </dxf>
    <dxf>
      <font>
        <color rgb="FFFF0000"/>
      </font>
    </dxf>
    <dxf>
      <font>
        <color theme="9"/>
      </font>
    </dxf>
    <dxf>
      <font>
        <b val="0"/>
        <i val="0"/>
        <strike val="0"/>
        <condense val="0"/>
        <extend val="0"/>
        <outline val="0"/>
        <shadow val="0"/>
        <u val="none"/>
        <vertAlign val="baseline"/>
        <sz val="11"/>
        <color theme="1"/>
        <name val="Calibri"/>
        <family val="2"/>
        <scheme val="minor"/>
      </font>
      <numFmt numFmtId="34" formatCode="_-* #,##0.00\ &quot;€&quot;_-;\-* #,##0.00\ &quot;€&quot;_-;_-* &quot;-&quot;??\ &quot;€&quot;_-;_-@_-"/>
    </dxf>
    <dxf>
      <numFmt numFmtId="34" formatCode="_-* #,##0.00\ &quot;€&quot;_-;\-* #,##0.00\ &quot;€&quot;_-;_-* &quot;-&quot;??\ &quot;€&quot;_-;_-@_-"/>
    </dxf>
    <dxf>
      <numFmt numFmtId="14" formatCode="0.00%"/>
    </dxf>
    <dxf>
      <font>
        <color rgb="FFFF0000"/>
      </font>
    </dxf>
    <dxf>
      <numFmt numFmtId="34" formatCode="_-* #,##0.00\ &quot;€&quot;_-;\-* #,##0.00\ &quot;€&quot;_-;_-* &quot;-&quot;??\ &quot;€&quot;_-;_-@_-"/>
    </dxf>
    <dxf>
      <numFmt numFmtId="14" formatCode="0.00%"/>
    </dxf>
    <dxf>
      <numFmt numFmtId="14" formatCode="0.00%"/>
    </dxf>
    <dxf>
      <numFmt numFmtId="34" formatCode="_-* #,##0.00\ &quot;€&quot;_-;\-* #,##0.00\ &quot;€&quot;_-;_-* &quot;-&quot;??\ &quot;€&quot;_-;_-@_-"/>
    </dxf>
    <dxf>
      <numFmt numFmtId="0" formatCode="General"/>
    </dxf>
    <dxf>
      <alignment wrapText="1"/>
    </dxf>
    <dxf>
      <numFmt numFmtId="14" formatCode="0.00%"/>
    </dxf>
    <dxf>
      <numFmt numFmtId="34" formatCode="_-* #,##0.00\ &quot;€&quot;_-;\-* #,##0.00\ &quot;€&quot;_-;_-* &quot;-&quot;??\ &quot;€&quot;_-;_-@_-"/>
    </dxf>
    <dxf>
      <numFmt numFmtId="34" formatCode="_-* #,##0.00\ &quot;€&quot;_-;\-* #,##0.00\ &quot;€&quot;_-;_-* &quot;-&quot;??\ &quot;€&quot;_-;_-@_-"/>
    </dxf>
    <dxf>
      <numFmt numFmtId="14" formatCode="0.00%"/>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14" formatCode="0.00%"/>
    </dxf>
    <dxf>
      <numFmt numFmtId="34" formatCode="_-* #,##0.00\ &quot;€&quot;_-;\-* #,##0.00\ &quot;€&quot;_-;_-* &quot;-&quot;??\ &quot;€&quot;_-;_-@_-"/>
    </dxf>
    <dxf>
      <font>
        <color rgb="FFFF0000"/>
      </font>
    </dxf>
    <dxf>
      <numFmt numFmtId="34" formatCode="_-* #,##0.00\ &quot;€&quot;_-;\-* #,##0.00\ &quot;€&quot;_-;_-* &quot;-&quot;??\ &quot;€&quot;_-;_-@_-"/>
    </dxf>
    <dxf>
      <numFmt numFmtId="13" formatCode="0%"/>
    </dxf>
    <dxf>
      <numFmt numFmtId="13" formatCode="0%"/>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14" formatCode="0.00%"/>
    </dxf>
    <dxf>
      <numFmt numFmtId="166" formatCode="#,##0.00\ _€;[Red]\-#,##0.00\ _€"/>
    </dxf>
    <dxf>
      <font>
        <b val="0"/>
        <i val="0"/>
        <strike val="0"/>
        <condense val="0"/>
        <extend val="0"/>
        <outline val="0"/>
        <shadow val="0"/>
        <u val="none"/>
        <vertAlign val="baseline"/>
        <sz val="11"/>
        <color theme="1"/>
        <name val="Calibri"/>
        <family val="2"/>
        <scheme val="minor"/>
      </font>
    </dxf>
    <dxf>
      <numFmt numFmtId="30" formatCode="@"/>
    </dxf>
    <dxf>
      <numFmt numFmtId="1" formatCode="0"/>
    </dxf>
    <dxf>
      <numFmt numFmtId="1" formatCode="0"/>
    </dxf>
    <dxf>
      <numFmt numFmtId="30" formatCode="@"/>
    </dxf>
    <dxf>
      <numFmt numFmtId="30" formatCode="@"/>
    </dxf>
    <dxf>
      <numFmt numFmtId="1" formatCode="0"/>
    </dxf>
    <dxf>
      <numFmt numFmtId="1" formatCode="0"/>
    </dxf>
    <dxf>
      <font>
        <b val="0"/>
        <i val="0"/>
        <strike val="0"/>
        <condense val="0"/>
        <extend val="0"/>
        <outline val="0"/>
        <shadow val="0"/>
        <u val="none"/>
        <vertAlign val="baseline"/>
        <sz val="11"/>
        <color rgb="FFFF0000"/>
        <name val="Calibri"/>
        <family val="2"/>
        <scheme val="minor"/>
      </font>
    </dxf>
    <dxf>
      <numFmt numFmtId="0" formatCode="General"/>
    </dxf>
    <dxf>
      <numFmt numFmtId="168" formatCode="0_ ;[Red]\-0\ "/>
    </dxf>
    <dxf>
      <numFmt numFmtId="0" formatCode="General"/>
    </dxf>
    <dxf>
      <numFmt numFmtId="30" formatCode="@"/>
    </dxf>
    <dxf>
      <numFmt numFmtId="1" formatCode="0"/>
    </dxf>
    <dxf>
      <numFmt numFmtId="30" formatCode="@"/>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9" formatCode="dd/mm/yyyy"/>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165" formatCode="d\-m\-yy\ h:mm;@"/>
    </dxf>
    <dxf>
      <numFmt numFmtId="165" formatCode="d\-m\-yy\ h:mm;@"/>
    </dxf>
    <dxf>
      <numFmt numFmtId="1" formatCode="0"/>
    </dxf>
    <dxf>
      <numFmt numFmtId="30" formatCode="@"/>
    </dxf>
    <dxf>
      <numFmt numFmtId="1" formatCode="0"/>
    </dxf>
    <dxf>
      <numFmt numFmtId="30" formatCode="@"/>
    </dxf>
    <dxf>
      <numFmt numFmtId="14" formatCode="0.00%"/>
    </dxf>
    <dxf>
      <numFmt numFmtId="34" formatCode="_-* #,##0.00\ &quot;€&quot;_-;\-* #,##0.00\ &quot;€&quot;_-;_-* &quot;-&quot;??\ &quot;€&quot;_-;_-@_-"/>
    </dxf>
    <dxf>
      <numFmt numFmtId="14" formatCode="0.00%"/>
    </dxf>
    <dxf>
      <numFmt numFmtId="34" formatCode="_-* #,##0.00\ &quot;€&quot;_-;\-* #,##0.00\ &quot;€&quot;_-;_-* &quot;-&quot;??\ &quot;€&quot;_-;_-@_-"/>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center"/>
    </dxf>
    <dxf>
      <alignment horizontal="center"/>
    </dxf>
    <dxf>
      <alignment wrapText="1"/>
    </dxf>
    <dxf>
      <alignment wrapText="1"/>
    </dxf>
    <dxf>
      <alignment wrapText="1"/>
    </dxf>
    <dxf>
      <alignment vertical="center"/>
    </dxf>
    <dxf>
      <alignment vertical="center"/>
    </dxf>
    <dxf>
      <numFmt numFmtId="12" formatCode="#,##0.00\ &quot;€&quot;;[Red]\-#,##0.00\ &quot;€&quot;"/>
    </dxf>
    <dxf>
      <numFmt numFmtId="34" formatCode="_-* #,##0.00\ &quot;€&quot;_-;\-* #,##0.00\ &quot;€&quot;_-;_-* &quot;-&quot;??\ &quot;€&quot;_-;_-@_-"/>
    </dxf>
    <dxf>
      <numFmt numFmtId="14" formatCode="0.00%"/>
    </dxf>
    <dxf>
      <numFmt numFmtId="34" formatCode="_-* #,##0.00\ &quot;€&quot;_-;\-* #,##0.00\ &quot;€&quot;_-;_-* &quot;-&quot;??\ &quot;€&quot;_-;_-@_-"/>
    </dxf>
    <dxf>
      <numFmt numFmtId="34" formatCode="_-* #,##0.00\ &quot;€&quot;_-;\-* #,##0.00\ &quot;€&quot;_-;_-* &quot;-&quot;??\ &quot;€&quot;_-;_-@_-"/>
    </dxf>
    <dxf>
      <numFmt numFmtId="34" formatCode="_-* #,##0.00\ &quot;€&quot;_-;\-* #,##0.00\ &quot;€&quot;_-;_-* &quot;-&quot;??\ &quot;€&quot;_-;_-@_-"/>
    </dxf>
    <dxf>
      <alignment horizontal="center"/>
    </dxf>
    <dxf>
      <alignment horizontal="center"/>
    </dxf>
    <dxf>
      <alignment wrapText="1"/>
    </dxf>
    <dxf>
      <alignment wrapText="1"/>
    </dxf>
    <dxf>
      <alignment vertical="center"/>
    </dxf>
    <dxf>
      <alignment vertical="center"/>
    </dxf>
    <dxf>
      <numFmt numFmtId="34" formatCode="_-* #,##0.00\ &quot;€&quot;_-;\-* #,##0.00\ &quot;€&quot;_-;_-* &quot;-&quot;??\ &quot;€&quot;_-;_-@_-"/>
    </dxf>
    <dxf>
      <numFmt numFmtId="34" formatCode="_-* #,##0.00\ &quot;€&quot;_-;\-* #,##0.00\ &quot;€&quot;_-;_-* &quot;-&quot;??\ &quot;€&quot;_-;_-@_-"/>
    </dxf>
    <dxf>
      <numFmt numFmtId="34" formatCode="_-* #,##0.00\ &quot;€&quot;_-;\-* #,##0.00\ &quot;€&quot;_-;_-* &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heetMetadata" Target="metadata.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3.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4.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5.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 (2)!Ingresos por tipo de servicio</c:name>
    <c:fmtId val="2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'Análisis y desgloses (2)'!$B$6</c:f>
              <c:strCache>
                <c:ptCount val="1"/>
                <c:pt idx="0">
                  <c:v>Importe ticket cliente</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y desgloses (2)'!$A$7:$A$10</c:f>
              <c:strCache>
                <c:ptCount val="3"/>
                <c:pt idx="0">
                  <c:v>Desayuno</c:v>
                </c:pt>
                <c:pt idx="1">
                  <c:v>Almuerzo</c:v>
                </c:pt>
                <c:pt idx="2">
                  <c:v>Cena</c:v>
                </c:pt>
              </c:strCache>
            </c:strRef>
          </c:cat>
          <c:val>
            <c:numRef>
              <c:f>'Análisis y desgloses (2)'!$B$7:$B$10</c:f>
              <c:numCache>
                <c:formatCode>_("€"* #,##0.00_);_("€"* \(#,##0.00\);_("€"* "-"??_);_(@_)</c:formatCode>
                <c:ptCount val="3"/>
                <c:pt idx="0">
                  <c:v>16887</c:v>
                </c:pt>
                <c:pt idx="1">
                  <c:v>48796</c:v>
                </c:pt>
                <c:pt idx="2">
                  <c:v>18684</c:v>
                </c:pt>
              </c:numCache>
            </c:numRef>
          </c:val>
          <c:extLst>
            <c:ext xmlns:c16="http://schemas.microsoft.com/office/drawing/2014/chart" uri="{C3380CC4-5D6E-409C-BE32-E72D297353CC}">
              <c16:uniqueId val="{0000000A-0E42-49CC-B3B9-37B5C1708DF9}"/>
            </c:ext>
          </c:extLst>
        </c:ser>
        <c:ser>
          <c:idx val="1"/>
          <c:order val="1"/>
          <c:tx>
            <c:strRef>
              <c:f>'Análisis y desgloses (2)'!$C$6</c:f>
              <c:strCache>
                <c:ptCount val="1"/>
                <c:pt idx="0">
                  <c:v>S. Propina</c:v>
                </c:pt>
              </c:strCache>
            </c:strRef>
          </c:tx>
          <c:spPr>
            <a:solidFill>
              <a:schemeClr val="accent2">
                <a:alpha val="85000"/>
              </a:schemeClr>
            </a:solidFill>
            <a:ln w="9525" cap="flat" cmpd="sng" algn="ctr">
              <a:solidFill>
                <a:schemeClr val="lt1">
                  <a:alpha val="50000"/>
                </a:schemeClr>
              </a:solidFill>
              <a:round/>
            </a:ln>
            <a:effectLst/>
          </c:spPr>
          <c:invertIfNegative val="0"/>
          <c:dLbls>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y desgloses (2)'!$A$7:$A$10</c:f>
              <c:strCache>
                <c:ptCount val="3"/>
                <c:pt idx="0">
                  <c:v>Desayuno</c:v>
                </c:pt>
                <c:pt idx="1">
                  <c:v>Almuerzo</c:v>
                </c:pt>
                <c:pt idx="2">
                  <c:v>Cena</c:v>
                </c:pt>
              </c:strCache>
            </c:strRef>
          </c:cat>
          <c:val>
            <c:numRef>
              <c:f>'Análisis y desgloses (2)'!$C$7:$C$10</c:f>
              <c:numCache>
                <c:formatCode>General</c:formatCode>
                <c:ptCount val="3"/>
                <c:pt idx="0">
                  <c:v>3561.71</c:v>
                </c:pt>
                <c:pt idx="1">
                  <c:v>11799.180000000004</c:v>
                </c:pt>
                <c:pt idx="2">
                  <c:v>4010.1600000000008</c:v>
                </c:pt>
              </c:numCache>
            </c:numRef>
          </c:val>
          <c:extLst>
            <c:ext xmlns:c16="http://schemas.microsoft.com/office/drawing/2014/chart" uri="{C3380CC4-5D6E-409C-BE32-E72D297353CC}">
              <c16:uniqueId val="{0000000C-0E42-49CC-B3B9-37B5C1708DF9}"/>
            </c:ext>
          </c:extLst>
        </c:ser>
        <c:dLbls>
          <c:dLblPos val="ctr"/>
          <c:showLegendKey val="0"/>
          <c:showVal val="1"/>
          <c:showCatName val="0"/>
          <c:showSerName val="0"/>
          <c:showPercent val="0"/>
          <c:showBubbleSize val="0"/>
        </c:dLbls>
        <c:gapWidth val="150"/>
        <c:overlap val="100"/>
        <c:axId val="1630273087"/>
        <c:axId val="1630262271"/>
      </c:barChart>
      <c:catAx>
        <c:axId val="16302730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1630262271"/>
        <c:crosses val="autoZero"/>
        <c:auto val="1"/>
        <c:lblAlgn val="ctr"/>
        <c:lblOffset val="100"/>
        <c:noMultiLvlLbl val="0"/>
      </c:catAx>
      <c:valAx>
        <c:axId val="16302622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crossAx val="163027308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 (2)!Número de transacciones por método de pago</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Distribución</a:t>
            </a:r>
            <a:r>
              <a:rPr lang="es-ES" baseline="0"/>
              <a:t> órdenes por método de pago</a:t>
            </a:r>
            <a:endParaRPr lang="es-E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ivotFmts>
      <c:pivotFmt>
        <c:idx val="0"/>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254000" sx="102000" sy="102000" algn="ctr" rotWithShape="0">
              <a:prstClr val="black">
                <a:alpha val="20000"/>
              </a:prstClr>
            </a:outerShdw>
          </a:effectLst>
        </c:spPr>
      </c:pivotFmt>
      <c:pivotFmt>
        <c:idx val="3"/>
        <c:spPr>
          <a:solidFill>
            <a:schemeClr val="accent6"/>
          </a:solidFill>
          <a:ln>
            <a:noFill/>
          </a:ln>
          <a:effectLst>
            <a:outerShdw blurRad="254000" sx="102000" sy="102000" algn="ctr" rotWithShape="0">
              <a:prstClr val="black">
                <a:alpha val="20000"/>
              </a:prstClr>
            </a:outerShdw>
          </a:effectLst>
        </c:spPr>
      </c:pivotFmt>
      <c:pivotFmt>
        <c:idx val="4"/>
        <c:spPr>
          <a:solidFill>
            <a:schemeClr val="accent6"/>
          </a:solidFill>
          <a:ln>
            <a:noFill/>
          </a:ln>
          <a:effectLst>
            <a:outerShdw blurRad="254000" sx="102000" sy="102000" algn="ctr" rotWithShape="0">
              <a:prstClr val="black">
                <a:alpha val="20000"/>
              </a:prstClr>
            </a:outerShdw>
          </a:effectLst>
        </c:spPr>
      </c:pivotFmt>
      <c:pivotFmt>
        <c:idx val="5"/>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254000" sx="102000" sy="102000" algn="ctr" rotWithShape="0">
              <a:prstClr val="black">
                <a:alpha val="20000"/>
              </a:prstClr>
            </a:outerShdw>
          </a:effectLst>
        </c:spPr>
      </c:pivotFmt>
      <c:pivotFmt>
        <c:idx val="7"/>
        <c:spPr>
          <a:solidFill>
            <a:schemeClr val="accent6"/>
          </a:solidFill>
          <a:ln>
            <a:noFill/>
          </a:ln>
          <a:effectLst>
            <a:outerShdw blurRad="254000" sx="102000" sy="102000" algn="ctr" rotWithShape="0">
              <a:prstClr val="black">
                <a:alpha val="20000"/>
              </a:prstClr>
            </a:outerShdw>
          </a:effectLst>
        </c:spPr>
      </c:pivotFmt>
      <c:pivotFmt>
        <c:idx val="8"/>
        <c:spPr>
          <a:solidFill>
            <a:schemeClr val="accent6"/>
          </a:solidFill>
          <a:ln>
            <a:noFill/>
          </a:ln>
          <a:effectLst>
            <a:outerShdw blurRad="254000" sx="102000" sy="102000" algn="ctr" rotWithShape="0">
              <a:prstClr val="black">
                <a:alpha val="20000"/>
              </a:prstClr>
            </a:outerShdw>
          </a:effectLst>
        </c:spPr>
      </c:pivotFmt>
      <c:pivotFmt>
        <c:idx val="9"/>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254000" sx="102000" sy="102000" algn="ctr" rotWithShape="0">
              <a:prstClr val="black">
                <a:alpha val="20000"/>
              </a:prstClr>
            </a:outerShdw>
          </a:effectLst>
        </c:spPr>
      </c:pivotFmt>
      <c:pivotFmt>
        <c:idx val="11"/>
        <c:spPr>
          <a:solidFill>
            <a:schemeClr val="accent6"/>
          </a:solidFill>
          <a:ln>
            <a:noFill/>
          </a:ln>
          <a:effectLst>
            <a:outerShdw blurRad="254000" sx="102000" sy="102000" algn="ctr" rotWithShape="0">
              <a:prstClr val="black">
                <a:alpha val="20000"/>
              </a:prstClr>
            </a:outerShdw>
          </a:effectLst>
        </c:spPr>
      </c:pivotFmt>
      <c:pivotFmt>
        <c:idx val="12"/>
        <c:spPr>
          <a:solidFill>
            <a:schemeClr val="accent6"/>
          </a:solidFill>
          <a:ln>
            <a:noFill/>
          </a:ln>
          <a:effectLst>
            <a:outerShdw blurRad="254000" sx="102000" sy="102000" algn="ctr" rotWithShape="0">
              <a:prstClr val="black">
                <a:alpha val="20000"/>
              </a:prstClr>
            </a:outerShdw>
          </a:effectLst>
        </c:spPr>
      </c:pivotFmt>
      <c:pivotFmt>
        <c:idx val="13"/>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a:noFill/>
          </a:ln>
          <a:effectLst>
            <a:outerShdw blurRad="254000" sx="102000" sy="102000" algn="ctr" rotWithShape="0">
              <a:prstClr val="black">
                <a:alpha val="20000"/>
              </a:prstClr>
            </a:outerShdw>
          </a:effectLst>
        </c:spPr>
      </c:pivotFmt>
      <c:pivotFmt>
        <c:idx val="15"/>
        <c:spPr>
          <a:solidFill>
            <a:schemeClr val="accent6"/>
          </a:solidFill>
          <a:ln>
            <a:noFill/>
          </a:ln>
          <a:effectLst>
            <a:outerShdw blurRad="254000" sx="102000" sy="102000" algn="ctr" rotWithShape="0">
              <a:prstClr val="black">
                <a:alpha val="20000"/>
              </a:prstClr>
            </a:outerShdw>
          </a:effectLst>
        </c:spPr>
      </c:pivotFmt>
      <c:pivotFmt>
        <c:idx val="16"/>
        <c:spPr>
          <a:solidFill>
            <a:schemeClr val="accent6"/>
          </a:solidFill>
          <a:ln>
            <a:noFill/>
          </a:ln>
          <a:effectLst>
            <a:outerShdw blurRad="254000" sx="102000" sy="102000" algn="ctr" rotWithShape="0">
              <a:prstClr val="black">
                <a:alpha val="20000"/>
              </a:prstClr>
            </a:outerShdw>
          </a:effectLst>
        </c:spPr>
      </c:pivotFmt>
      <c:pivotFmt>
        <c:idx val="17"/>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a:noFill/>
          </a:ln>
          <a:effectLst>
            <a:outerShdw blurRad="254000" sx="102000" sy="102000" algn="ctr" rotWithShape="0">
              <a:prstClr val="black">
                <a:alpha val="20000"/>
              </a:prstClr>
            </a:outerShdw>
          </a:effectLst>
        </c:spPr>
      </c:pivotFmt>
      <c:pivotFmt>
        <c:idx val="19"/>
        <c:spPr>
          <a:solidFill>
            <a:schemeClr val="accent6"/>
          </a:solidFill>
          <a:ln>
            <a:noFill/>
          </a:ln>
          <a:effectLst>
            <a:outerShdw blurRad="254000" sx="102000" sy="102000" algn="ctr" rotWithShape="0">
              <a:prstClr val="black">
                <a:alpha val="20000"/>
              </a:prstClr>
            </a:outerShdw>
          </a:effectLst>
        </c:spPr>
      </c:pivotFmt>
      <c:pivotFmt>
        <c:idx val="20"/>
        <c:spPr>
          <a:solidFill>
            <a:schemeClr val="accent6"/>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'Análisis y desgloses (2)'!$B$17</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3B5-42D9-BD44-FB939A7CCB11}"/>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3B5-42D9-BD44-FB939A7CCB11}"/>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3B5-42D9-BD44-FB939A7CCB1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 y desgloses (2)'!$A$18:$A$21</c:f>
              <c:strCache>
                <c:ptCount val="3"/>
                <c:pt idx="0">
                  <c:v>Efectivo</c:v>
                </c:pt>
                <c:pt idx="1">
                  <c:v>Tarjeta de crédito</c:v>
                </c:pt>
                <c:pt idx="2">
                  <c:v>Tarjeta de débito</c:v>
                </c:pt>
              </c:strCache>
            </c:strRef>
          </c:cat>
          <c:val>
            <c:numRef>
              <c:f>'Análisis y desgloses (2)'!$B$18:$B$21</c:f>
              <c:numCache>
                <c:formatCode>General</c:formatCode>
                <c:ptCount val="3"/>
                <c:pt idx="0">
                  <c:v>92</c:v>
                </c:pt>
                <c:pt idx="1">
                  <c:v>525</c:v>
                </c:pt>
                <c:pt idx="2">
                  <c:v>150</c:v>
                </c:pt>
              </c:numCache>
            </c:numRef>
          </c:val>
          <c:extLst>
            <c:ext xmlns:c16="http://schemas.microsoft.com/office/drawing/2014/chart" uri="{C3380CC4-5D6E-409C-BE32-E72D297353CC}">
              <c16:uniqueId val="{00000006-B3B5-42D9-BD44-FB939A7CCB1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 (2)!Ingresos pais de origen</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Ingresos por paises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0" sourceLinked="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y desgloses (2)'!$B$40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0\ &quot;€&quot;" sourceLinked="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'Análisis y desgloses (2)'!$A$41:$A$52</c:f>
              <c:strCache>
                <c:ptCount val="11"/>
                <c:pt idx="0">
                  <c:v>Chile</c:v>
                </c:pt>
                <c:pt idx="1">
                  <c:v>Argentina</c:v>
                </c:pt>
                <c:pt idx="2">
                  <c:v>Paraguay</c:v>
                </c:pt>
                <c:pt idx="3">
                  <c:v>Colombia</c:v>
                </c:pt>
                <c:pt idx="4">
                  <c:v>España</c:v>
                </c:pt>
                <c:pt idx="5">
                  <c:v>Perú</c:v>
                </c:pt>
                <c:pt idx="6">
                  <c:v>Uruguay</c:v>
                </c:pt>
                <c:pt idx="7">
                  <c:v>Brasil</c:v>
                </c:pt>
                <c:pt idx="8">
                  <c:v>Venezuela</c:v>
                </c:pt>
                <c:pt idx="9">
                  <c:v>Bolivia</c:v>
                </c:pt>
                <c:pt idx="10">
                  <c:v>Ecuador</c:v>
                </c:pt>
              </c:strCache>
            </c:strRef>
          </c:cat>
          <c:val>
            <c:numRef>
              <c:f>'Análisis y desgloses (2)'!$B$41:$B$52</c:f>
              <c:numCache>
                <c:formatCode>_("€"* #,##0.00_);_("€"* \(#,##0.00\);_("€"* "-"??_);_(@_)</c:formatCode>
                <c:ptCount val="11"/>
                <c:pt idx="0">
                  <c:v>9110</c:v>
                </c:pt>
                <c:pt idx="1">
                  <c:v>8377</c:v>
                </c:pt>
                <c:pt idx="2">
                  <c:v>8270</c:v>
                </c:pt>
                <c:pt idx="3">
                  <c:v>8141</c:v>
                </c:pt>
                <c:pt idx="4">
                  <c:v>7775</c:v>
                </c:pt>
                <c:pt idx="5">
                  <c:v>7757</c:v>
                </c:pt>
                <c:pt idx="6">
                  <c:v>7661</c:v>
                </c:pt>
                <c:pt idx="7">
                  <c:v>7236</c:v>
                </c:pt>
                <c:pt idx="8">
                  <c:v>7171</c:v>
                </c:pt>
                <c:pt idx="9">
                  <c:v>6992</c:v>
                </c:pt>
                <c:pt idx="10">
                  <c:v>5877</c:v>
                </c:pt>
              </c:numCache>
            </c:numRef>
          </c:val>
          <c:extLst>
            <c:ext xmlns:c16="http://schemas.microsoft.com/office/drawing/2014/chart" uri="{C3380CC4-5D6E-409C-BE32-E72D297353CC}">
              <c16:uniqueId val="{00000000-6649-4AA7-BAC9-38547BFD1D80}"/>
            </c:ext>
          </c:extLst>
        </c:ser>
        <c:dLbls>
          <c:dLblPos val="inEnd"/>
          <c:showLegendKey val="0"/>
          <c:showVal val="1"/>
          <c:showCatName val="0"/>
          <c:showSerName val="0"/>
          <c:showPercent val="0"/>
          <c:showBubbleSize val="0"/>
        </c:dLbls>
        <c:gapWidth val="65"/>
        <c:axId val="1630215679"/>
        <c:axId val="1630209023"/>
      </c:barChart>
      <c:catAx>
        <c:axId val="16302156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1630209023"/>
        <c:crosses val="autoZero"/>
        <c:auto val="1"/>
        <c:lblAlgn val="ctr"/>
        <c:lblOffset val="100"/>
        <c:noMultiLvlLbl val="0"/>
      </c:catAx>
      <c:valAx>
        <c:axId val="163020902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none"/>
        <c:minorTickMark val="none"/>
        <c:tickLblPos val="nextTo"/>
        <c:crossAx val="163021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 (2)!Órdenes meseros</c:name>
    <c:fmtId val="13"/>
  </c:pivotSource>
  <c:chart>
    <c:title>
      <c:tx>
        <c:rich>
          <a:bodyPr rot="0" spcFirstLastPara="1" vertOverflow="ellipsis" vert="horz" wrap="square" anchor="ctr" anchorCtr="1"/>
          <a:lstStyle/>
          <a:p>
            <a:pPr>
              <a:defRPr sz="1800" b="1" i="0" u="none" strike="noStrike" kern="1200" baseline="0">
                <a:ln>
                  <a:noFill/>
                </a:ln>
                <a:solidFill>
                  <a:schemeClr val="dk1">
                    <a:lumMod val="75000"/>
                    <a:lumOff val="25000"/>
                  </a:schemeClr>
                </a:solidFill>
                <a:latin typeface="+mn-lt"/>
                <a:ea typeface="+mn-ea"/>
                <a:cs typeface="+mn-cs"/>
              </a:defRPr>
            </a:pPr>
            <a:r>
              <a:rPr lang="en-US"/>
              <a:t>Órdenes por meseros</a:t>
            </a:r>
          </a:p>
        </c:rich>
      </c:tx>
      <c:overlay val="0"/>
      <c:spPr>
        <a:noFill/>
        <a:ln>
          <a:noFill/>
        </a:ln>
        <a:effectLst/>
      </c:spPr>
      <c:txPr>
        <a:bodyPr rot="0" spcFirstLastPara="1" vertOverflow="ellipsis" vert="horz" wrap="square" anchor="ctr" anchorCtr="1"/>
        <a:lstStyle/>
        <a:p>
          <a:pPr>
            <a:defRPr sz="1800" b="1" i="0" u="none" strike="noStrike" kern="1200" baseline="0">
              <a:ln>
                <a:noFill/>
              </a:ln>
              <a:solidFill>
                <a:schemeClr val="dk1">
                  <a:lumMod val="75000"/>
                  <a:lumOff val="25000"/>
                </a:schemeClr>
              </a:solidFill>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General" sourceLinked="0"/>
          <c:spPr>
            <a:noFill/>
            <a:ln>
              <a:noFill/>
            </a:ln>
            <a:effectLst/>
          </c:spPr>
          <c:txPr>
            <a:bodyPr rot="0" spcFirstLastPara="1" vertOverflow="ellipsis" vert="horz" wrap="square" anchor="ctr" anchorCtr="1"/>
            <a:lstStyle/>
            <a:p>
              <a:pPr>
                <a:defRPr sz="900" b="1" i="0" u="none" strike="noStrike" kern="1200" baseline="0">
                  <a:ln>
                    <a:noFill/>
                  </a:ln>
                  <a:solidFill>
                    <a:schemeClr val="lt1"/>
                  </a:solidFill>
                  <a:latin typeface="+mn-lt"/>
                  <a:ea typeface="+mn-ea"/>
                  <a:cs typeface="+mn-cs"/>
                </a:defRPr>
              </a:pPr>
              <a:endParaRPr lang="es-E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'Análisis y desgloses (2)'!$B$80</c:f>
              <c:strCache>
                <c:ptCount val="1"/>
                <c:pt idx="0">
                  <c:v>Total</c:v>
                </c:pt>
              </c:strCache>
            </c:strRef>
          </c:tx>
          <c:dPt>
            <c:idx val="0"/>
            <c:bubble3D val="0"/>
            <c:spPr>
              <a:solidFill>
                <a:schemeClr val="accent1">
                  <a:alpha val="85000"/>
                </a:schemeClr>
              </a:solidFill>
              <a:ln w="9525" cap="flat" cmpd="sng" algn="ctr">
                <a:solidFill>
                  <a:schemeClr val="lt1">
                    <a:alpha val="50000"/>
                  </a:schemeClr>
                </a:solidFill>
                <a:round/>
              </a:ln>
              <a:effectLst/>
            </c:spPr>
          </c:dPt>
          <c:dPt>
            <c:idx val="1"/>
            <c:bubble3D val="0"/>
            <c:spPr>
              <a:solidFill>
                <a:schemeClr val="accent2">
                  <a:alpha val="85000"/>
                </a:schemeClr>
              </a:solidFill>
              <a:ln w="9525" cap="flat" cmpd="sng" algn="ctr">
                <a:solidFill>
                  <a:schemeClr val="lt1">
                    <a:alpha val="50000"/>
                  </a:schemeClr>
                </a:solidFill>
                <a:round/>
              </a:ln>
              <a:effectLst/>
            </c:spPr>
          </c:dPt>
          <c:dPt>
            <c:idx val="2"/>
            <c:bubble3D val="0"/>
            <c:spPr>
              <a:solidFill>
                <a:schemeClr val="accent3">
                  <a:alpha val="85000"/>
                </a:schemeClr>
              </a:solidFill>
              <a:ln w="9525" cap="flat" cmpd="sng" algn="ctr">
                <a:solidFill>
                  <a:schemeClr val="lt1">
                    <a:alpha val="50000"/>
                  </a:schemeClr>
                </a:solidFill>
                <a:round/>
              </a:ln>
              <a:effectLst/>
            </c:spPr>
          </c:dPt>
          <c:dPt>
            <c:idx val="3"/>
            <c:bubble3D val="0"/>
            <c:spPr>
              <a:solidFill>
                <a:schemeClr val="accent4">
                  <a:alpha val="85000"/>
                </a:schemeClr>
              </a:solidFill>
              <a:ln w="9525" cap="flat" cmpd="sng" algn="ctr">
                <a:solidFill>
                  <a:schemeClr val="lt1">
                    <a:alpha val="50000"/>
                  </a:schemeClr>
                </a:solidFill>
                <a:round/>
              </a:ln>
              <a:effectLst/>
            </c:spPr>
          </c:dPt>
          <c:dPt>
            <c:idx val="4"/>
            <c:bubble3D val="0"/>
            <c:spPr>
              <a:solidFill>
                <a:schemeClr val="accent5">
                  <a:alpha val="85000"/>
                </a:schemeClr>
              </a:solidFill>
              <a:ln w="9525" cap="flat" cmpd="sng" algn="ctr">
                <a:solidFill>
                  <a:schemeClr val="lt1">
                    <a:alpha val="50000"/>
                  </a:schemeClr>
                </a:solidFill>
                <a:round/>
              </a:ln>
              <a:effectLst/>
            </c:spPr>
          </c:dPt>
          <c:dLbls>
            <c:numFmt formatCode="General" sourceLinked="0"/>
            <c:spPr>
              <a:noFill/>
              <a:ln>
                <a:noFill/>
              </a:ln>
              <a:effectLst/>
            </c:spPr>
            <c:txPr>
              <a:bodyPr rot="0" spcFirstLastPara="1" vertOverflow="ellipsis" vert="horz" wrap="square" anchor="ctr" anchorCtr="1"/>
              <a:lstStyle/>
              <a:p>
                <a:pPr>
                  <a:defRPr sz="900" b="1" i="0" u="none" strike="noStrike" kern="1200" baseline="0">
                    <a:ln>
                      <a:noFill/>
                    </a:ln>
                    <a:solidFill>
                      <a:schemeClr val="lt1"/>
                    </a:solidFill>
                    <a:latin typeface="+mn-lt"/>
                    <a:ea typeface="+mn-ea"/>
                    <a:cs typeface="+mn-cs"/>
                  </a:defRPr>
                </a:pPr>
                <a:endParaRPr lang="es-E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'Análisis y desgloses (2)'!$A$81:$A$86</c:f>
              <c:strCache>
                <c:ptCount val="5"/>
                <c:pt idx="0">
                  <c:v>Mesero_1</c:v>
                </c:pt>
                <c:pt idx="1">
                  <c:v>Mesero_2</c:v>
                </c:pt>
                <c:pt idx="2">
                  <c:v>Mesero_3</c:v>
                </c:pt>
                <c:pt idx="3">
                  <c:v>Mesero_4</c:v>
                </c:pt>
                <c:pt idx="4">
                  <c:v>Mesero_5</c:v>
                </c:pt>
              </c:strCache>
            </c:strRef>
          </c:cat>
          <c:val>
            <c:numRef>
              <c:f>'Análisis y desgloses (2)'!$B$81:$B$86</c:f>
              <c:numCache>
                <c:formatCode>General</c:formatCode>
                <c:ptCount val="5"/>
                <c:pt idx="0">
                  <c:v>138</c:v>
                </c:pt>
                <c:pt idx="1">
                  <c:v>192</c:v>
                </c:pt>
                <c:pt idx="2">
                  <c:v>158</c:v>
                </c:pt>
                <c:pt idx="3">
                  <c:v>149</c:v>
                </c:pt>
                <c:pt idx="4">
                  <c:v>130</c:v>
                </c:pt>
              </c:numCache>
            </c:numRef>
          </c:val>
          <c:extLst>
            <c:ext xmlns:c16="http://schemas.microsoft.com/office/drawing/2014/chart" uri="{C3380CC4-5D6E-409C-BE32-E72D297353CC}">
              <c16:uniqueId val="{00000000-1AFC-419E-8171-6FECEF2EE86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ln>
                <a:noFill/>
              </a:ln>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ln>
            <a:noFill/>
          </a:ln>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Beneficio pontencial</c:v>
          </c:tx>
          <c:spPr>
            <a:solidFill>
              <a:schemeClr val="accent1">
                <a:alpha val="85000"/>
              </a:schemeClr>
            </a:solidFill>
            <a:ln w="9525" cap="flat" cmpd="sng" algn="ctr">
              <a:solidFill>
                <a:schemeClr val="lt1">
                  <a:alpha val="50000"/>
                </a:schemeClr>
              </a:solidFill>
              <a:round/>
            </a:ln>
            <a:effectLst/>
          </c:spPr>
          <c:invertIfNegative val="0"/>
          <c:dLbls>
            <c:delete val="1"/>
          </c:dLbls>
          <c:cat>
            <c:strRef>
              <c:f>'Análisis y desgloses'!$E$79:$E$84</c:f>
              <c:strCache>
                <c:ptCount val="6"/>
                <c:pt idx="0">
                  <c:v>A tiempo</c:v>
                </c:pt>
                <c:pt idx="1">
                  <c:v>Retraso &lt; 15 min</c:v>
                </c:pt>
                <c:pt idx="2">
                  <c:v>Retraso entre 15 y 30 min</c:v>
                </c:pt>
                <c:pt idx="3">
                  <c:v>Retraso entre 30 y 45 min</c:v>
                </c:pt>
                <c:pt idx="4">
                  <c:v>Retraso entre 45 y 60 min</c:v>
                </c:pt>
                <c:pt idx="5">
                  <c:v>Retraso &gt; 1 hora</c:v>
                </c:pt>
              </c:strCache>
            </c:strRef>
          </c:cat>
          <c:val>
            <c:numRef>
              <c:f>'Análisis y desgloses'!$L$79:$L$84</c:f>
              <c:numCache>
                <c:formatCode>_("€"* #,##0.00_);_("€"* \(#,##0.00\);_("€"* "-"??_);_(@_)</c:formatCode>
                <c:ptCount val="6"/>
                <c:pt idx="0">
                  <c:v>0</c:v>
                </c:pt>
                <c:pt idx="1">
                  <c:v>7271</c:v>
                </c:pt>
                <c:pt idx="2">
                  <c:v>4525</c:v>
                </c:pt>
                <c:pt idx="3">
                  <c:v>3498</c:v>
                </c:pt>
                <c:pt idx="4">
                  <c:v>2564</c:v>
                </c:pt>
                <c:pt idx="5">
                  <c:v>4102</c:v>
                </c:pt>
              </c:numCache>
            </c:numRef>
          </c:val>
          <c:extLst>
            <c:ext xmlns:c16="http://schemas.microsoft.com/office/drawing/2014/chart" uri="{C3380CC4-5D6E-409C-BE32-E72D297353CC}">
              <c16:uniqueId val="{0000000A-0E42-49CC-B3B9-37B5C1708DF9}"/>
            </c:ext>
          </c:extLst>
        </c:ser>
        <c:dLbls>
          <c:dLblPos val="ctr"/>
          <c:showLegendKey val="0"/>
          <c:showVal val="1"/>
          <c:showCatName val="0"/>
          <c:showSerName val="0"/>
          <c:showPercent val="0"/>
          <c:showBubbleSize val="0"/>
        </c:dLbls>
        <c:gapWidth val="150"/>
        <c:axId val="1630273087"/>
        <c:axId val="1630262271"/>
      </c:barChart>
      <c:lineChart>
        <c:grouping val="standard"/>
        <c:varyColors val="0"/>
        <c:ser>
          <c:idx val="1"/>
          <c:order val="1"/>
          <c:tx>
            <c:v>¨% Órdenes no atendidas</c:v>
          </c:tx>
          <c:spPr>
            <a:ln w="31750" cap="rnd">
              <a:solidFill>
                <a:schemeClr val="accent2">
                  <a:alpha val="85000"/>
                </a:schemeClr>
              </a:solidFill>
              <a:round/>
            </a:ln>
            <a:effectLst/>
          </c:spPr>
          <c:marker>
            <c:symbol val="none"/>
          </c:marker>
          <c:cat>
            <c:strRef>
              <c:f>'Análisis y desgloses'!$E$79:$E$84</c:f>
              <c:strCache>
                <c:ptCount val="6"/>
                <c:pt idx="0">
                  <c:v>A tiempo</c:v>
                </c:pt>
                <c:pt idx="1">
                  <c:v>Retraso &lt; 15 min</c:v>
                </c:pt>
                <c:pt idx="2">
                  <c:v>Retraso entre 15 y 30 min</c:v>
                </c:pt>
                <c:pt idx="3">
                  <c:v>Retraso entre 30 y 45 min</c:v>
                </c:pt>
                <c:pt idx="4">
                  <c:v>Retraso entre 45 y 60 min</c:v>
                </c:pt>
                <c:pt idx="5">
                  <c:v>Retraso &gt; 1 hora</c:v>
                </c:pt>
              </c:strCache>
            </c:strRef>
          </c:cat>
          <c:val>
            <c:numRef>
              <c:f>'Análisis y desgloses'!$J$79:$J$84</c:f>
              <c:numCache>
                <c:formatCode>0%</c:formatCode>
                <c:ptCount val="6"/>
                <c:pt idx="0">
                  <c:v>0</c:v>
                </c:pt>
                <c:pt idx="1">
                  <c:v>0.34234234234234234</c:v>
                </c:pt>
                <c:pt idx="2">
                  <c:v>0.2072072072072072</c:v>
                </c:pt>
                <c:pt idx="3">
                  <c:v>0.17117117117117117</c:v>
                </c:pt>
                <c:pt idx="4">
                  <c:v>0.10810810810810811</c:v>
                </c:pt>
                <c:pt idx="5">
                  <c:v>0.17117117117117117</c:v>
                </c:pt>
              </c:numCache>
            </c:numRef>
          </c:val>
          <c:smooth val="0"/>
          <c:extLst>
            <c:ext xmlns:c16="http://schemas.microsoft.com/office/drawing/2014/chart" uri="{C3380CC4-5D6E-409C-BE32-E72D297353CC}">
              <c16:uniqueId val="{0000000C-0E42-49CC-B3B9-37B5C1708DF9}"/>
            </c:ext>
          </c:extLst>
        </c:ser>
        <c:dLbls>
          <c:showLegendKey val="0"/>
          <c:showVal val="0"/>
          <c:showCatName val="0"/>
          <c:showSerName val="0"/>
          <c:showPercent val="0"/>
          <c:showBubbleSize val="0"/>
        </c:dLbls>
        <c:marker val="1"/>
        <c:smooth val="0"/>
        <c:axId val="1737701264"/>
        <c:axId val="1737691696"/>
      </c:lineChart>
      <c:catAx>
        <c:axId val="16302730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1630262271"/>
        <c:crosses val="autoZero"/>
        <c:auto val="1"/>
        <c:lblAlgn val="ctr"/>
        <c:lblOffset val="100"/>
        <c:noMultiLvlLbl val="0"/>
      </c:catAx>
      <c:valAx>
        <c:axId val="16302622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crossAx val="1630273087"/>
        <c:crosses val="autoZero"/>
        <c:crossBetween val="between"/>
      </c:valAx>
      <c:valAx>
        <c:axId val="17376916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crossAx val="1737701264"/>
        <c:crosses val="max"/>
        <c:crossBetween val="between"/>
      </c:valAx>
      <c:catAx>
        <c:axId val="1737701264"/>
        <c:scaling>
          <c:orientation val="minMax"/>
        </c:scaling>
        <c:delete val="1"/>
        <c:axPos val="b"/>
        <c:numFmt formatCode="General" sourceLinked="1"/>
        <c:majorTickMark val="out"/>
        <c:minorTickMark val="none"/>
        <c:tickLblPos val="nextTo"/>
        <c:crossAx val="1737691696"/>
        <c:crosses val="autoZero"/>
        <c:auto val="1"/>
        <c:lblAlgn val="ctr"/>
        <c:lblOffset val="100"/>
        <c:noMultiLvlLbl val="0"/>
      </c:cat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userShapes r:id="rId4"/>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 (2)!TablaDinámica4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a:t>Impagos según tiempo de retraso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
        <c:idx val="22"/>
        <c:spPr>
          <a:solidFill>
            <a:schemeClr val="accent6"/>
          </a:solidFill>
          <a:ln w="19050">
            <a:solidFill>
              <a:schemeClr val="lt1"/>
            </a:solidFill>
          </a:ln>
          <a:effectLst/>
        </c:spPr>
      </c:pivotFmt>
      <c:pivotFmt>
        <c:idx val="23"/>
        <c:spPr>
          <a:solidFill>
            <a:schemeClr val="accent6"/>
          </a:solidFill>
          <a:ln w="19050">
            <a:solidFill>
              <a:schemeClr val="lt1"/>
            </a:solidFill>
          </a:ln>
          <a:effectLst/>
        </c:spPr>
      </c:pivotFmt>
      <c:pivotFmt>
        <c:idx val="24"/>
        <c:spPr>
          <a:solidFill>
            <a:schemeClr val="accent6"/>
          </a:solidFill>
          <a:ln w="19050">
            <a:solidFill>
              <a:schemeClr val="lt1"/>
            </a:solidFill>
          </a:ln>
          <a:effectLst/>
        </c:spPr>
      </c:pivotFmt>
    </c:pivotFmts>
    <c:plotArea>
      <c:layout/>
      <c:pieChart>
        <c:varyColors val="1"/>
        <c:ser>
          <c:idx val="0"/>
          <c:order val="0"/>
          <c:tx>
            <c:strRef>
              <c:f>'Análisis y desgloses (2)'!$E$60</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6C7-4981-A183-C6BDC0D5E4E9}"/>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6C7-4981-A183-C6BDC0D5E4E9}"/>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6C7-4981-A183-C6BDC0D5E4E9}"/>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56C7-4981-A183-C6BDC0D5E4E9}"/>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56C7-4981-A183-C6BDC0D5E4E9}"/>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y desgloses (2)'!$D$61:$D$66</c:f>
              <c:strCache>
                <c:ptCount val="5"/>
                <c:pt idx="0">
                  <c:v>Retraso &lt; 15 min</c:v>
                </c:pt>
                <c:pt idx="1">
                  <c:v>Retraso entre 15 y 30 min</c:v>
                </c:pt>
                <c:pt idx="2">
                  <c:v>Retraso entre 30 y 45 min</c:v>
                </c:pt>
                <c:pt idx="3">
                  <c:v>Retraso entre 45 y 60 min</c:v>
                </c:pt>
                <c:pt idx="4">
                  <c:v>Retraso &gt; 1 hora</c:v>
                </c:pt>
              </c:strCache>
            </c:strRef>
          </c:cat>
          <c:val>
            <c:numRef>
              <c:f>'Análisis y desgloses (2)'!$E$61:$E$66</c:f>
              <c:numCache>
                <c:formatCode>General</c:formatCode>
                <c:ptCount val="5"/>
                <c:pt idx="0">
                  <c:v>38</c:v>
                </c:pt>
                <c:pt idx="1">
                  <c:v>23</c:v>
                </c:pt>
                <c:pt idx="2">
                  <c:v>19</c:v>
                </c:pt>
                <c:pt idx="3">
                  <c:v>12</c:v>
                </c:pt>
                <c:pt idx="4">
                  <c:v>19</c:v>
                </c:pt>
              </c:numCache>
            </c:numRef>
          </c:val>
          <c:extLst>
            <c:ext xmlns:c16="http://schemas.microsoft.com/office/drawing/2014/chart" uri="{C3380CC4-5D6E-409C-BE32-E72D297353CC}">
              <c16:uniqueId val="{0000000A-56C7-4981-A183-C6BDC0D5E4E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extLst/>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desgloses!Ingresos por tipo de servicio y día</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Ingresos por servicio/día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0"/>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1"/>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7858981778833"/>
          <c:y val="0.19913473997579845"/>
          <c:w val="0.76198938839911134"/>
          <c:h val="0.56067390017066443"/>
        </c:manualLayout>
      </c:layout>
      <c:lineChart>
        <c:grouping val="standard"/>
        <c:varyColors val="0"/>
        <c:ser>
          <c:idx val="0"/>
          <c:order val="0"/>
          <c:tx>
            <c:strRef>
              <c:f>'Análisis y desgloses'!$B$37:$B$38</c:f>
              <c:strCache>
                <c:ptCount val="1"/>
                <c:pt idx="0">
                  <c:v>Desayuno</c:v>
                </c:pt>
              </c:strCache>
            </c:strRef>
          </c:tx>
          <c:spPr>
            <a:ln w="31750" cap="rnd">
              <a:solidFill>
                <a:schemeClr val="accent1"/>
              </a:solidFill>
              <a:round/>
            </a:ln>
            <a:effectLst/>
          </c:spPr>
          <c:marker>
            <c:symbol val="none"/>
          </c:marker>
          <c:cat>
            <c:strRef>
              <c:f>'Análisis y desgloses'!$A$39:$A$46</c:f>
              <c:strCache>
                <c:ptCount val="7"/>
                <c:pt idx="0">
                  <c:v>Lunes</c:v>
                </c:pt>
                <c:pt idx="1">
                  <c:v>Martes</c:v>
                </c:pt>
                <c:pt idx="2">
                  <c:v>Miercoles</c:v>
                </c:pt>
                <c:pt idx="3">
                  <c:v>Jueves</c:v>
                </c:pt>
                <c:pt idx="4">
                  <c:v>Viernes</c:v>
                </c:pt>
                <c:pt idx="5">
                  <c:v>Sabado</c:v>
                </c:pt>
                <c:pt idx="6">
                  <c:v>Domingo</c:v>
                </c:pt>
              </c:strCache>
            </c:strRef>
          </c:cat>
          <c:val>
            <c:numRef>
              <c:f>'Análisis y desgloses'!$B$39:$B$46</c:f>
              <c:numCache>
                <c:formatCode>_("€"* #,##0.00_);_("€"* \(#,##0.00\);_("€"* "-"??_);_(@_)</c:formatCode>
                <c:ptCount val="7"/>
                <c:pt idx="0">
                  <c:v>2026</c:v>
                </c:pt>
                <c:pt idx="1">
                  <c:v>2260</c:v>
                </c:pt>
                <c:pt idx="2">
                  <c:v>797</c:v>
                </c:pt>
                <c:pt idx="3">
                  <c:v>4074</c:v>
                </c:pt>
                <c:pt idx="4">
                  <c:v>2676</c:v>
                </c:pt>
                <c:pt idx="5">
                  <c:v>2566</c:v>
                </c:pt>
                <c:pt idx="6">
                  <c:v>2488</c:v>
                </c:pt>
              </c:numCache>
            </c:numRef>
          </c:val>
          <c:smooth val="0"/>
          <c:extLst>
            <c:ext xmlns:c16="http://schemas.microsoft.com/office/drawing/2014/chart" uri="{C3380CC4-5D6E-409C-BE32-E72D297353CC}">
              <c16:uniqueId val="{00000000-FB4A-40F0-8840-9F0FB2CB2A6F}"/>
            </c:ext>
          </c:extLst>
        </c:ser>
        <c:ser>
          <c:idx val="1"/>
          <c:order val="1"/>
          <c:tx>
            <c:strRef>
              <c:f>'Análisis y desgloses'!$C$37:$C$38</c:f>
              <c:strCache>
                <c:ptCount val="1"/>
                <c:pt idx="0">
                  <c:v>Almuerzo</c:v>
                </c:pt>
              </c:strCache>
            </c:strRef>
          </c:tx>
          <c:spPr>
            <a:ln w="31750" cap="rnd">
              <a:solidFill>
                <a:schemeClr val="accent2"/>
              </a:solidFill>
              <a:round/>
            </a:ln>
            <a:effectLst/>
          </c:spPr>
          <c:marker>
            <c:symbol val="none"/>
          </c:marker>
          <c:cat>
            <c:strRef>
              <c:f>'Análisis y desgloses'!$A$39:$A$46</c:f>
              <c:strCache>
                <c:ptCount val="7"/>
                <c:pt idx="0">
                  <c:v>Lunes</c:v>
                </c:pt>
                <c:pt idx="1">
                  <c:v>Martes</c:v>
                </c:pt>
                <c:pt idx="2">
                  <c:v>Miercoles</c:v>
                </c:pt>
                <c:pt idx="3">
                  <c:v>Jueves</c:v>
                </c:pt>
                <c:pt idx="4">
                  <c:v>Viernes</c:v>
                </c:pt>
                <c:pt idx="5">
                  <c:v>Sabado</c:v>
                </c:pt>
                <c:pt idx="6">
                  <c:v>Domingo</c:v>
                </c:pt>
              </c:strCache>
            </c:strRef>
          </c:cat>
          <c:val>
            <c:numRef>
              <c:f>'Análisis y desgloses'!$C$39:$C$46</c:f>
              <c:numCache>
                <c:formatCode>_("€"* #,##0.00_);_("€"* \(#,##0.00\);_("€"* "-"??_);_(@_)</c:formatCode>
                <c:ptCount val="7"/>
                <c:pt idx="0">
                  <c:v>2993</c:v>
                </c:pt>
                <c:pt idx="1">
                  <c:v>2850</c:v>
                </c:pt>
                <c:pt idx="2">
                  <c:v>6027</c:v>
                </c:pt>
                <c:pt idx="3">
                  <c:v>10949</c:v>
                </c:pt>
                <c:pt idx="4">
                  <c:v>8636</c:v>
                </c:pt>
                <c:pt idx="5">
                  <c:v>8184</c:v>
                </c:pt>
                <c:pt idx="6">
                  <c:v>9157</c:v>
                </c:pt>
              </c:numCache>
            </c:numRef>
          </c:val>
          <c:smooth val="0"/>
          <c:extLst>
            <c:ext xmlns:c16="http://schemas.microsoft.com/office/drawing/2014/chart" uri="{C3380CC4-5D6E-409C-BE32-E72D297353CC}">
              <c16:uniqueId val="{00000012-FB4A-40F0-8840-9F0FB2CB2A6F}"/>
            </c:ext>
          </c:extLst>
        </c:ser>
        <c:ser>
          <c:idx val="2"/>
          <c:order val="2"/>
          <c:tx>
            <c:strRef>
              <c:f>'Análisis y desgloses'!$D$37:$D$38</c:f>
              <c:strCache>
                <c:ptCount val="1"/>
                <c:pt idx="0">
                  <c:v>Cena</c:v>
                </c:pt>
              </c:strCache>
            </c:strRef>
          </c:tx>
          <c:spPr>
            <a:ln w="31750" cap="rnd">
              <a:solidFill>
                <a:schemeClr val="accent3"/>
              </a:solidFill>
              <a:round/>
            </a:ln>
            <a:effectLst/>
          </c:spPr>
          <c:marker>
            <c:symbol val="none"/>
          </c:marker>
          <c:cat>
            <c:strRef>
              <c:f>'Análisis y desgloses'!$A$39:$A$46</c:f>
              <c:strCache>
                <c:ptCount val="7"/>
                <c:pt idx="0">
                  <c:v>Lunes</c:v>
                </c:pt>
                <c:pt idx="1">
                  <c:v>Martes</c:v>
                </c:pt>
                <c:pt idx="2">
                  <c:v>Miercoles</c:v>
                </c:pt>
                <c:pt idx="3">
                  <c:v>Jueves</c:v>
                </c:pt>
                <c:pt idx="4">
                  <c:v>Viernes</c:v>
                </c:pt>
                <c:pt idx="5">
                  <c:v>Sabado</c:v>
                </c:pt>
                <c:pt idx="6">
                  <c:v>Domingo</c:v>
                </c:pt>
              </c:strCache>
            </c:strRef>
          </c:cat>
          <c:val>
            <c:numRef>
              <c:f>'Análisis y desgloses'!$D$39:$D$46</c:f>
              <c:numCache>
                <c:formatCode>_("€"* #,##0.00_);_("€"* \(#,##0.00\);_("€"* "-"??_);_(@_)</c:formatCode>
                <c:ptCount val="7"/>
                <c:pt idx="0">
                  <c:v>677</c:v>
                </c:pt>
                <c:pt idx="1">
                  <c:v>1689</c:v>
                </c:pt>
                <c:pt idx="2">
                  <c:v>1992</c:v>
                </c:pt>
                <c:pt idx="3">
                  <c:v>5010</c:v>
                </c:pt>
                <c:pt idx="4">
                  <c:v>3302</c:v>
                </c:pt>
                <c:pt idx="5">
                  <c:v>2900</c:v>
                </c:pt>
                <c:pt idx="6">
                  <c:v>3114</c:v>
                </c:pt>
              </c:numCache>
            </c:numRef>
          </c:val>
          <c:smooth val="0"/>
          <c:extLst>
            <c:ext xmlns:c16="http://schemas.microsoft.com/office/drawing/2014/chart" uri="{C3380CC4-5D6E-409C-BE32-E72D297353CC}">
              <c16:uniqueId val="{00000013-FB4A-40F0-8840-9F0FB2CB2A6F}"/>
            </c:ext>
          </c:extLst>
        </c:ser>
        <c:dLbls>
          <c:dLblPos val="ctr"/>
          <c:showLegendKey val="0"/>
          <c:showVal val="0"/>
          <c:showCatName val="0"/>
          <c:showSerName val="0"/>
          <c:showPercent val="0"/>
          <c:showBubbleSize val="0"/>
        </c:dLbls>
        <c:smooth val="0"/>
        <c:axId val="2071037376"/>
        <c:axId val="2071036960"/>
      </c:lineChart>
      <c:catAx>
        <c:axId val="20710373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2071036960"/>
        <c:crosses val="autoZero"/>
        <c:auto val="1"/>
        <c:lblAlgn val="ctr"/>
        <c:lblOffset val="100"/>
        <c:noMultiLvlLbl val="0"/>
      </c:catAx>
      <c:valAx>
        <c:axId val="207103696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crossAx val="2071037376"/>
        <c:crosses val="autoZero"/>
        <c:crossBetween val="between"/>
      </c:valAx>
      <c:spPr>
        <a:noFill/>
        <a:ln>
          <a:noFill/>
        </a:ln>
        <a:effectLst/>
      </c:spPr>
    </c:plotArea>
    <c:legend>
      <c:legendPos val="b"/>
      <c:layout>
        <c:manualLayout>
          <c:xMode val="edge"/>
          <c:yMode val="edge"/>
          <c:x val="0.15888925119188999"/>
          <c:y val="0.83788709340294754"/>
          <c:w val="0.71278329320593636"/>
          <c:h val="0.1581863965862366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desgloses!TablaDinámica8</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Ingresos perdidos por servicio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'Análisis y desgloses'!$B$90:$B$91</c:f>
              <c:strCache>
                <c:ptCount val="1"/>
                <c:pt idx="0">
                  <c:v>Desayuno</c:v>
                </c:pt>
              </c:strCache>
            </c:strRef>
          </c:tx>
          <c:spPr>
            <a:solidFill>
              <a:schemeClr val="accent1">
                <a:alpha val="85000"/>
              </a:schemeClr>
            </a:solidFill>
            <a:ln w="9525" cap="flat" cmpd="sng" algn="ctr">
              <a:solidFill>
                <a:schemeClr val="lt1">
                  <a:alpha val="50000"/>
                </a:schemeClr>
              </a:solidFill>
              <a:round/>
            </a:ln>
            <a:effectLst/>
          </c:spPr>
          <c:invertIfNegative val="0"/>
          <c:cat>
            <c:strRef>
              <c:f>'Análisis y desgloses'!$A$92:$A$97</c:f>
              <c:strCache>
                <c:ptCount val="5"/>
                <c:pt idx="0">
                  <c:v>Retraso &lt; 15 min</c:v>
                </c:pt>
                <c:pt idx="1">
                  <c:v>Retraso &gt; 1 hora</c:v>
                </c:pt>
                <c:pt idx="2">
                  <c:v>Retraso entre 15 y 30 min</c:v>
                </c:pt>
                <c:pt idx="3">
                  <c:v>Retraso entre 30 y 45 min</c:v>
                </c:pt>
                <c:pt idx="4">
                  <c:v>Retraso entre 45 y 60 min</c:v>
                </c:pt>
              </c:strCache>
            </c:strRef>
          </c:cat>
          <c:val>
            <c:numRef>
              <c:f>'Análisis y desgloses'!$B$92:$B$97</c:f>
              <c:numCache>
                <c:formatCode>General</c:formatCode>
                <c:ptCount val="5"/>
                <c:pt idx="0">
                  <c:v>1818</c:v>
                </c:pt>
                <c:pt idx="2">
                  <c:v>534</c:v>
                </c:pt>
                <c:pt idx="3">
                  <c:v>795</c:v>
                </c:pt>
                <c:pt idx="4">
                  <c:v>820</c:v>
                </c:pt>
              </c:numCache>
            </c:numRef>
          </c:val>
          <c:extLst>
            <c:ext xmlns:c16="http://schemas.microsoft.com/office/drawing/2014/chart" uri="{C3380CC4-5D6E-409C-BE32-E72D297353CC}">
              <c16:uniqueId val="{00000000-9DE7-4C79-AE23-DE2C78D19C4F}"/>
            </c:ext>
          </c:extLst>
        </c:ser>
        <c:ser>
          <c:idx val="1"/>
          <c:order val="1"/>
          <c:tx>
            <c:strRef>
              <c:f>'Análisis y desgloses'!$C$90:$C$91</c:f>
              <c:strCache>
                <c:ptCount val="1"/>
                <c:pt idx="0">
                  <c:v>Almuerzo</c:v>
                </c:pt>
              </c:strCache>
            </c:strRef>
          </c:tx>
          <c:spPr>
            <a:solidFill>
              <a:schemeClr val="accent2">
                <a:alpha val="85000"/>
              </a:schemeClr>
            </a:solidFill>
            <a:ln w="9525" cap="flat" cmpd="sng" algn="ctr">
              <a:solidFill>
                <a:schemeClr val="lt1">
                  <a:alpha val="50000"/>
                </a:schemeClr>
              </a:solidFill>
              <a:round/>
            </a:ln>
            <a:effectLst/>
          </c:spPr>
          <c:invertIfNegative val="0"/>
          <c:cat>
            <c:strRef>
              <c:f>'Análisis y desgloses'!$A$92:$A$97</c:f>
              <c:strCache>
                <c:ptCount val="5"/>
                <c:pt idx="0">
                  <c:v>Retraso &lt; 15 min</c:v>
                </c:pt>
                <c:pt idx="1">
                  <c:v>Retraso &gt; 1 hora</c:v>
                </c:pt>
                <c:pt idx="2">
                  <c:v>Retraso entre 15 y 30 min</c:v>
                </c:pt>
                <c:pt idx="3">
                  <c:v>Retraso entre 30 y 45 min</c:v>
                </c:pt>
                <c:pt idx="4">
                  <c:v>Retraso entre 45 y 60 min</c:v>
                </c:pt>
              </c:strCache>
            </c:strRef>
          </c:cat>
          <c:val>
            <c:numRef>
              <c:f>'Análisis y desgloses'!$C$92:$C$97</c:f>
              <c:numCache>
                <c:formatCode>General</c:formatCode>
                <c:ptCount val="5"/>
                <c:pt idx="0">
                  <c:v>4940</c:v>
                </c:pt>
                <c:pt idx="1">
                  <c:v>2543</c:v>
                </c:pt>
                <c:pt idx="2">
                  <c:v>2776</c:v>
                </c:pt>
                <c:pt idx="3">
                  <c:v>2217</c:v>
                </c:pt>
                <c:pt idx="4">
                  <c:v>1509</c:v>
                </c:pt>
              </c:numCache>
            </c:numRef>
          </c:val>
          <c:extLst>
            <c:ext xmlns:c16="http://schemas.microsoft.com/office/drawing/2014/chart" uri="{C3380CC4-5D6E-409C-BE32-E72D297353CC}">
              <c16:uniqueId val="{00000001-9DE7-4C79-AE23-DE2C78D19C4F}"/>
            </c:ext>
          </c:extLst>
        </c:ser>
        <c:ser>
          <c:idx val="2"/>
          <c:order val="2"/>
          <c:tx>
            <c:strRef>
              <c:f>'Análisis y desgloses'!$D$90:$D$91</c:f>
              <c:strCache>
                <c:ptCount val="1"/>
                <c:pt idx="0">
                  <c:v>Cena</c:v>
                </c:pt>
              </c:strCache>
            </c:strRef>
          </c:tx>
          <c:spPr>
            <a:solidFill>
              <a:schemeClr val="accent3">
                <a:alpha val="85000"/>
              </a:schemeClr>
            </a:solidFill>
            <a:ln w="9525" cap="flat" cmpd="sng" algn="ctr">
              <a:solidFill>
                <a:schemeClr val="lt1">
                  <a:alpha val="50000"/>
                </a:schemeClr>
              </a:solidFill>
              <a:round/>
            </a:ln>
            <a:effectLst/>
          </c:spPr>
          <c:invertIfNegative val="0"/>
          <c:cat>
            <c:strRef>
              <c:f>'Análisis y desgloses'!$A$92:$A$97</c:f>
              <c:strCache>
                <c:ptCount val="5"/>
                <c:pt idx="0">
                  <c:v>Retraso &lt; 15 min</c:v>
                </c:pt>
                <c:pt idx="1">
                  <c:v>Retraso &gt; 1 hora</c:v>
                </c:pt>
                <c:pt idx="2">
                  <c:v>Retraso entre 15 y 30 min</c:v>
                </c:pt>
                <c:pt idx="3">
                  <c:v>Retraso entre 30 y 45 min</c:v>
                </c:pt>
                <c:pt idx="4">
                  <c:v>Retraso entre 45 y 60 min</c:v>
                </c:pt>
              </c:strCache>
            </c:strRef>
          </c:cat>
          <c:val>
            <c:numRef>
              <c:f>'Análisis y desgloses'!$D$92:$D$97</c:f>
              <c:numCache>
                <c:formatCode>General</c:formatCode>
                <c:ptCount val="5"/>
                <c:pt idx="0">
                  <c:v>513</c:v>
                </c:pt>
                <c:pt idx="1">
                  <c:v>1559</c:v>
                </c:pt>
                <c:pt idx="2">
                  <c:v>1215</c:v>
                </c:pt>
                <c:pt idx="3">
                  <c:v>486</c:v>
                </c:pt>
                <c:pt idx="4">
                  <c:v>235</c:v>
                </c:pt>
              </c:numCache>
            </c:numRef>
          </c:val>
          <c:extLst>
            <c:ext xmlns:c16="http://schemas.microsoft.com/office/drawing/2014/chart" uri="{C3380CC4-5D6E-409C-BE32-E72D297353CC}">
              <c16:uniqueId val="{00000002-9DE7-4C79-AE23-DE2C78D19C4F}"/>
            </c:ext>
          </c:extLst>
        </c:ser>
        <c:dLbls>
          <c:dLblPos val="ctr"/>
          <c:showLegendKey val="0"/>
          <c:showVal val="0"/>
          <c:showCatName val="0"/>
          <c:showSerName val="0"/>
          <c:showPercent val="0"/>
          <c:showBubbleSize val="0"/>
        </c:dLbls>
        <c:gapWidth val="150"/>
        <c:overlap val="100"/>
        <c:axId val="1578318576"/>
        <c:axId val="1578318992"/>
      </c:barChart>
      <c:catAx>
        <c:axId val="15783185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1578318992"/>
        <c:crosses val="autoZero"/>
        <c:auto val="1"/>
        <c:lblAlgn val="ctr"/>
        <c:lblOffset val="100"/>
        <c:noMultiLvlLbl val="0"/>
      </c:catAx>
      <c:valAx>
        <c:axId val="1578318992"/>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crossAx val="15783185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desgloses!Impagos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a:t>Impagos según tipo</a:t>
            </a:r>
            <a:r>
              <a:rPr lang="es-ES" b="1" baseline="0"/>
              <a:t> servicio</a:t>
            </a:r>
            <a:endParaRPr lang="es-E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s-E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'Análisis y desgloses'!$B$80</c:f>
              <c:strCache>
                <c:ptCount val="1"/>
                <c:pt idx="0">
                  <c:v>Importe no facturado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76-4AAC-B676-EB584F90ED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76-4AAC-B676-EB584F90ED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76-4AAC-B676-EB584F90ED39}"/>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s-E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y desgloses'!$A$81:$A$84</c:f>
              <c:strCache>
                <c:ptCount val="3"/>
                <c:pt idx="0">
                  <c:v>Desayuno</c:v>
                </c:pt>
                <c:pt idx="1">
                  <c:v>Almuerzo</c:v>
                </c:pt>
                <c:pt idx="2">
                  <c:v>Cena</c:v>
                </c:pt>
              </c:strCache>
            </c:strRef>
          </c:cat>
          <c:val>
            <c:numRef>
              <c:f>'Análisis y desgloses'!$B$81:$B$84</c:f>
              <c:numCache>
                <c:formatCode>_("€"* #,##0.00_);_("€"* \(#,##0.00\);_("€"* "-"??_);_(@_)</c:formatCode>
                <c:ptCount val="3"/>
                <c:pt idx="0">
                  <c:v>3967</c:v>
                </c:pt>
                <c:pt idx="1">
                  <c:v>13985</c:v>
                </c:pt>
                <c:pt idx="2">
                  <c:v>4008</c:v>
                </c:pt>
              </c:numCache>
            </c:numRef>
          </c:val>
          <c:extLst>
            <c:ext xmlns:c16="http://schemas.microsoft.com/office/drawing/2014/chart" uri="{C3380CC4-5D6E-409C-BE32-E72D297353CC}">
              <c16:uniqueId val="{00000006-7B76-4AAC-B676-EB584F90ED39}"/>
            </c:ext>
          </c:extLst>
        </c:ser>
        <c:ser>
          <c:idx val="1"/>
          <c:order val="1"/>
          <c:tx>
            <c:strRef>
              <c:f>'Análisis y desgloses'!$C$80</c:f>
              <c:strCache>
                <c:ptCount val="1"/>
                <c:pt idx="0">
                  <c:v>Peso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7B76-4AAC-B676-EB584F90ED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7B76-4AAC-B676-EB584F90ED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7B76-4AAC-B676-EB584F90ED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y desgloses'!$A$81:$A$84</c:f>
              <c:strCache>
                <c:ptCount val="3"/>
                <c:pt idx="0">
                  <c:v>Desayuno</c:v>
                </c:pt>
                <c:pt idx="1">
                  <c:v>Almuerzo</c:v>
                </c:pt>
                <c:pt idx="2">
                  <c:v>Cena</c:v>
                </c:pt>
              </c:strCache>
            </c:strRef>
          </c:cat>
          <c:val>
            <c:numRef>
              <c:f>'Análisis y desgloses'!$C$81:$C$84</c:f>
              <c:numCache>
                <c:formatCode>0.00%</c:formatCode>
                <c:ptCount val="3"/>
                <c:pt idx="0">
                  <c:v>0.18064663023679417</c:v>
                </c:pt>
                <c:pt idx="1">
                  <c:v>0.63683970856102001</c:v>
                </c:pt>
                <c:pt idx="2">
                  <c:v>0.18251366120218579</c:v>
                </c:pt>
              </c:numCache>
            </c:numRef>
          </c:val>
          <c:extLst>
            <c:ext xmlns:c16="http://schemas.microsoft.com/office/drawing/2014/chart" uri="{C3380CC4-5D6E-409C-BE32-E72D297353CC}">
              <c16:uniqueId val="{0000000D-7B76-4AAC-B676-EB584F90ED39}"/>
            </c:ext>
          </c:extLst>
        </c:ser>
        <c:dLbls>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[Ejercicio de Excel.xlsx]Análisis y desgloses!TablaDinámica3</c:name>
    <c:fmtId val="1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alpha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'Análisis y desgloses'!$O$81</c:f>
              <c:strCache>
                <c:ptCount val="1"/>
                <c:pt idx="0">
                  <c:v>Importe no facturado</c:v>
                </c:pt>
              </c:strCache>
            </c:strRef>
          </c:tx>
          <c:spPr>
            <a:solidFill>
              <a:schemeClr val="accent1">
                <a:alpha val="85000"/>
              </a:schemeClr>
            </a:solidFill>
            <a:ln w="9525" cap="flat" cmpd="sng" algn="ctr">
              <a:solidFill>
                <a:schemeClr val="lt1">
                  <a:alpha val="50000"/>
                </a:schemeClr>
              </a:solidFill>
              <a:round/>
            </a:ln>
            <a:effectLst/>
          </c:spPr>
          <c:invertIfNegative val="0"/>
          <c:cat>
            <c:strRef>
              <c:f>'Análisis y desgloses'!$N$82:$N$93</c:f>
              <c:strCache>
                <c:ptCount val="11"/>
                <c:pt idx="0">
                  <c:v>Bolivia</c:v>
                </c:pt>
                <c:pt idx="1">
                  <c:v>Chile</c:v>
                </c:pt>
                <c:pt idx="2">
                  <c:v>Uruguay</c:v>
                </c:pt>
                <c:pt idx="3">
                  <c:v>Venezuela</c:v>
                </c:pt>
                <c:pt idx="4">
                  <c:v>Perú</c:v>
                </c:pt>
                <c:pt idx="5">
                  <c:v>Colombia</c:v>
                </c:pt>
                <c:pt idx="6">
                  <c:v>España</c:v>
                </c:pt>
                <c:pt idx="7">
                  <c:v>Ecuador</c:v>
                </c:pt>
                <c:pt idx="8">
                  <c:v>Argentina</c:v>
                </c:pt>
                <c:pt idx="9">
                  <c:v>Brasil</c:v>
                </c:pt>
                <c:pt idx="10">
                  <c:v>Paraguay</c:v>
                </c:pt>
              </c:strCache>
            </c:strRef>
          </c:cat>
          <c:val>
            <c:numRef>
              <c:f>'Análisis y desgloses'!$O$82:$O$93</c:f>
              <c:numCache>
                <c:formatCode>_("€"* #,##0.00_);_("€"* \(#,##0.00\);_("€"* "-"??_);_(@_)</c:formatCode>
                <c:ptCount val="11"/>
                <c:pt idx="0">
                  <c:v>4312</c:v>
                </c:pt>
                <c:pt idx="1">
                  <c:v>2490</c:v>
                </c:pt>
                <c:pt idx="2">
                  <c:v>2150</c:v>
                </c:pt>
                <c:pt idx="3">
                  <c:v>2104</c:v>
                </c:pt>
                <c:pt idx="4">
                  <c:v>2011</c:v>
                </c:pt>
                <c:pt idx="5">
                  <c:v>1733</c:v>
                </c:pt>
                <c:pt idx="6">
                  <c:v>1708</c:v>
                </c:pt>
                <c:pt idx="7">
                  <c:v>1567</c:v>
                </c:pt>
                <c:pt idx="8">
                  <c:v>1357</c:v>
                </c:pt>
                <c:pt idx="9">
                  <c:v>1330</c:v>
                </c:pt>
                <c:pt idx="10">
                  <c:v>1198</c:v>
                </c:pt>
              </c:numCache>
            </c:numRef>
          </c:val>
          <c:extLst>
            <c:ext xmlns:c16="http://schemas.microsoft.com/office/drawing/2014/chart" uri="{C3380CC4-5D6E-409C-BE32-E72D297353CC}">
              <c16:uniqueId val="{0000000A-0E42-49CC-B3B9-37B5C1708DF9}"/>
            </c:ext>
          </c:extLst>
        </c:ser>
        <c:dLbls>
          <c:dLblPos val="ctr"/>
          <c:showLegendKey val="0"/>
          <c:showVal val="0"/>
          <c:showCatName val="0"/>
          <c:showSerName val="0"/>
          <c:showPercent val="0"/>
          <c:showBubbleSize val="0"/>
        </c:dLbls>
        <c:gapWidth val="150"/>
        <c:axId val="1630273087"/>
        <c:axId val="1630262271"/>
      </c:barChart>
      <c:lineChart>
        <c:grouping val="standard"/>
        <c:varyColors val="0"/>
        <c:ser>
          <c:idx val="1"/>
          <c:order val="1"/>
          <c:tx>
            <c:strRef>
              <c:f>'Análisis y desgloses'!$P$81</c:f>
              <c:strCache>
                <c:ptCount val="1"/>
                <c:pt idx="0">
                  <c:v>Peso facturación perdida</c:v>
                </c:pt>
              </c:strCache>
            </c:strRef>
          </c:tx>
          <c:spPr>
            <a:ln w="31750" cap="rnd">
              <a:solidFill>
                <a:schemeClr val="accent2">
                  <a:alpha val="85000"/>
                </a:schemeClr>
              </a:solidFill>
              <a:round/>
            </a:ln>
            <a:effectLst/>
          </c:spPr>
          <c:marker>
            <c:symbol val="none"/>
          </c:marker>
          <c:cat>
            <c:strRef>
              <c:f>'Análisis y desgloses'!$N$82:$N$93</c:f>
              <c:strCache>
                <c:ptCount val="11"/>
                <c:pt idx="0">
                  <c:v>Bolivia</c:v>
                </c:pt>
                <c:pt idx="1">
                  <c:v>Chile</c:v>
                </c:pt>
                <c:pt idx="2">
                  <c:v>Uruguay</c:v>
                </c:pt>
                <c:pt idx="3">
                  <c:v>Venezuela</c:v>
                </c:pt>
                <c:pt idx="4">
                  <c:v>Perú</c:v>
                </c:pt>
                <c:pt idx="5">
                  <c:v>Colombia</c:v>
                </c:pt>
                <c:pt idx="6">
                  <c:v>España</c:v>
                </c:pt>
                <c:pt idx="7">
                  <c:v>Ecuador</c:v>
                </c:pt>
                <c:pt idx="8">
                  <c:v>Argentina</c:v>
                </c:pt>
                <c:pt idx="9">
                  <c:v>Brasil</c:v>
                </c:pt>
                <c:pt idx="10">
                  <c:v>Paraguay</c:v>
                </c:pt>
              </c:strCache>
            </c:strRef>
          </c:cat>
          <c:val>
            <c:numRef>
              <c:f>'Análisis y desgloses'!$P$82:$P$93</c:f>
              <c:numCache>
                <c:formatCode>0.00%</c:formatCode>
                <c:ptCount val="11"/>
                <c:pt idx="0">
                  <c:v>0.19635701275045536</c:v>
                </c:pt>
                <c:pt idx="1">
                  <c:v>0.1133879781420765</c:v>
                </c:pt>
                <c:pt idx="2">
                  <c:v>9.7905282331511842E-2</c:v>
                </c:pt>
                <c:pt idx="3">
                  <c:v>9.5810564663023678E-2</c:v>
                </c:pt>
                <c:pt idx="4">
                  <c:v>9.1575591985428056E-2</c:v>
                </c:pt>
                <c:pt idx="5">
                  <c:v>7.8916211293260471E-2</c:v>
                </c:pt>
                <c:pt idx="6">
                  <c:v>7.7777777777777779E-2</c:v>
                </c:pt>
                <c:pt idx="7">
                  <c:v>7.1357012750455376E-2</c:v>
                </c:pt>
                <c:pt idx="8">
                  <c:v>6.1794171220400727E-2</c:v>
                </c:pt>
                <c:pt idx="9">
                  <c:v>6.0564663023679417E-2</c:v>
                </c:pt>
                <c:pt idx="10">
                  <c:v>5.4553734061930786E-2</c:v>
                </c:pt>
              </c:numCache>
            </c:numRef>
          </c:val>
          <c:smooth val="0"/>
          <c:extLst>
            <c:ext xmlns:c16="http://schemas.microsoft.com/office/drawing/2014/chart" uri="{C3380CC4-5D6E-409C-BE32-E72D297353CC}">
              <c16:uniqueId val="{0000000C-0E42-49CC-B3B9-37B5C1708DF9}"/>
            </c:ext>
          </c:extLst>
        </c:ser>
        <c:dLbls>
          <c:dLblPos val="ctr"/>
          <c:showLegendKey val="0"/>
          <c:showVal val="0"/>
          <c:showCatName val="0"/>
          <c:showSerName val="0"/>
          <c:showPercent val="0"/>
          <c:showBubbleSize val="0"/>
        </c:dLbls>
        <c:marker val="1"/>
        <c:smooth val="0"/>
        <c:axId val="1022721040"/>
        <c:axId val="1022720208"/>
      </c:lineChart>
      <c:catAx>
        <c:axId val="16302730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1630262271"/>
        <c:crosses val="autoZero"/>
        <c:auto val="1"/>
        <c:lblAlgn val="ctr"/>
        <c:lblOffset val="100"/>
        <c:noMultiLvlLbl val="0"/>
      </c:catAx>
      <c:valAx>
        <c:axId val="16302622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crossAx val="1630273087"/>
        <c:crosses val="autoZero"/>
        <c:crossBetween val="between"/>
      </c:valAx>
      <c:valAx>
        <c:axId val="10227202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crossAx val="1022721040"/>
        <c:crosses val="max"/>
        <c:crossBetween val="between"/>
      </c:valAx>
      <c:catAx>
        <c:axId val="1022721040"/>
        <c:scaling>
          <c:orientation val="minMax"/>
        </c:scaling>
        <c:delete val="1"/>
        <c:axPos val="b"/>
        <c:numFmt formatCode="General" sourceLinked="1"/>
        <c:majorTickMark val="out"/>
        <c:minorTickMark val="none"/>
        <c:tickLblPos val="nextTo"/>
        <c:crossAx val="1022720208"/>
        <c:auto val="1"/>
        <c:lblAlgn val="ctr"/>
        <c:lblOffset val="100"/>
        <c:noMultiLvlLbl val="0"/>
      </c:cat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desgloses!TablaDinámica4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a:t>Impagos según estado de la mesa al llegar el cliente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E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'Análisis y desgloses'!$B$103</c:f>
              <c:strCache>
                <c:ptCount val="1"/>
                <c:pt idx="0">
                  <c:v>Importe no facturado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2A-4588-9B4C-692239F8F99F}"/>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72A-4588-9B4C-692239F8F99F}"/>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72A-4588-9B4C-692239F8F99F}"/>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'Análisis y desgloses'!$A$104:$A$107</c:f>
              <c:strCache>
                <c:ptCount val="3"/>
                <c:pt idx="0">
                  <c:v>Libre</c:v>
                </c:pt>
                <c:pt idx="1">
                  <c:v>Ocupada</c:v>
                </c:pt>
                <c:pt idx="2">
                  <c:v>Reservada</c:v>
                </c:pt>
              </c:strCache>
            </c:strRef>
          </c:cat>
          <c:val>
            <c:numRef>
              <c:f>'Análisis y desgloses'!$B$104:$B$107</c:f>
              <c:numCache>
                <c:formatCode>_("€"* #,##0.00_);_("€"* \(#,##0.00\);_("€"* "-"??_);_(@_)</c:formatCode>
                <c:ptCount val="3"/>
                <c:pt idx="0">
                  <c:v>7859</c:v>
                </c:pt>
                <c:pt idx="1">
                  <c:v>6184</c:v>
                </c:pt>
                <c:pt idx="2">
                  <c:v>7917</c:v>
                </c:pt>
              </c:numCache>
            </c:numRef>
          </c:val>
          <c:extLst>
            <c:ext xmlns:c16="http://schemas.microsoft.com/office/drawing/2014/chart" uri="{C3380CC4-5D6E-409C-BE32-E72D297353CC}">
              <c16:uniqueId val="{00000006-F72A-4588-9B4C-692239F8F99F}"/>
            </c:ext>
          </c:extLst>
        </c:ser>
        <c:ser>
          <c:idx val="1"/>
          <c:order val="1"/>
          <c:tx>
            <c:strRef>
              <c:f>'Análisis y desgloses'!$C$103</c:f>
              <c:strCache>
                <c:ptCount val="1"/>
                <c:pt idx="0">
                  <c:v>Peso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F72A-4588-9B4C-692239F8F99F}"/>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F72A-4588-9B4C-692239F8F99F}"/>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C-F72A-4588-9B4C-692239F8F99F}"/>
              </c:ext>
            </c:extLst>
          </c:dPt>
          <c:cat>
            <c:strRef>
              <c:f>'Análisis y desgloses'!$A$104:$A$107</c:f>
              <c:strCache>
                <c:ptCount val="3"/>
                <c:pt idx="0">
                  <c:v>Libre</c:v>
                </c:pt>
                <c:pt idx="1">
                  <c:v>Ocupada</c:v>
                </c:pt>
                <c:pt idx="2">
                  <c:v>Reservada</c:v>
                </c:pt>
              </c:strCache>
            </c:strRef>
          </c:cat>
          <c:val>
            <c:numRef>
              <c:f>'Análisis y desgloses'!$C$104:$C$107</c:f>
              <c:numCache>
                <c:formatCode>0.00%</c:formatCode>
                <c:ptCount val="3"/>
                <c:pt idx="0">
                  <c:v>0.35787795992714028</c:v>
                </c:pt>
                <c:pt idx="1">
                  <c:v>0.28160291438979962</c:v>
                </c:pt>
                <c:pt idx="2">
                  <c:v>0.3605191256830601</c:v>
                </c:pt>
              </c:numCache>
            </c:numRef>
          </c:val>
          <c:extLst>
            <c:ext xmlns:c16="http://schemas.microsoft.com/office/drawing/2014/chart" uri="{C3380CC4-5D6E-409C-BE32-E72D297353CC}">
              <c16:uniqueId val="{0000000D-F72A-4588-9B4C-692239F8F99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[Ejercicio de Excel.xlsx]Análisis y desgloses!TablaDinámica9</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numFmt formatCode="#,##0\ &quot;€&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'Análisis y desgloses'!$O$97:$O$98</c:f>
              <c:strCache>
                <c:ptCount val="1"/>
                <c:pt idx="0">
                  <c:v>Si</c:v>
                </c:pt>
              </c:strCache>
            </c:strRef>
          </c:tx>
          <c:spPr>
            <a:solidFill>
              <a:schemeClr val="accent1">
                <a:alpha val="85000"/>
              </a:schemeClr>
            </a:solidFill>
            <a:ln w="9525" cap="flat" cmpd="sng" algn="ctr">
              <a:solidFill>
                <a:schemeClr val="lt1">
                  <a:alpha val="50000"/>
                </a:schemeClr>
              </a:solidFill>
              <a:round/>
            </a:ln>
            <a:effectLst/>
          </c:spPr>
          <c:invertIfNegative val="0"/>
          <c:cat>
            <c:strRef>
              <c:f>'Análisis y desgloses'!$N$99:$N$110</c:f>
              <c:strCache>
                <c:ptCount val="11"/>
                <c:pt idx="0">
                  <c:v>Chile</c:v>
                </c:pt>
                <c:pt idx="1">
                  <c:v>Argentina</c:v>
                </c:pt>
                <c:pt idx="2">
                  <c:v>Paraguay</c:v>
                </c:pt>
                <c:pt idx="3">
                  <c:v>Colombia</c:v>
                </c:pt>
                <c:pt idx="4">
                  <c:v>España</c:v>
                </c:pt>
                <c:pt idx="5">
                  <c:v>Perú</c:v>
                </c:pt>
                <c:pt idx="6">
                  <c:v>Uruguay</c:v>
                </c:pt>
                <c:pt idx="7">
                  <c:v>Brasil</c:v>
                </c:pt>
                <c:pt idx="8">
                  <c:v>Venezuela</c:v>
                </c:pt>
                <c:pt idx="9">
                  <c:v>Bolivia</c:v>
                </c:pt>
                <c:pt idx="10">
                  <c:v>Ecuador</c:v>
                </c:pt>
              </c:strCache>
            </c:strRef>
          </c:cat>
          <c:val>
            <c:numRef>
              <c:f>'Análisis y desgloses'!$O$99:$O$110</c:f>
              <c:numCache>
                <c:formatCode>_("€"* #,##0.00_);_("€"* \(#,##0.00\);_("€"* "-"??_);_(@_)</c:formatCode>
                <c:ptCount val="11"/>
                <c:pt idx="0">
                  <c:v>9110</c:v>
                </c:pt>
                <c:pt idx="1">
                  <c:v>8377</c:v>
                </c:pt>
                <c:pt idx="2">
                  <c:v>8270</c:v>
                </c:pt>
                <c:pt idx="3">
                  <c:v>8141</c:v>
                </c:pt>
                <c:pt idx="4">
                  <c:v>7775</c:v>
                </c:pt>
                <c:pt idx="5">
                  <c:v>7757</c:v>
                </c:pt>
                <c:pt idx="6">
                  <c:v>7661</c:v>
                </c:pt>
                <c:pt idx="7">
                  <c:v>7236</c:v>
                </c:pt>
                <c:pt idx="8">
                  <c:v>7171</c:v>
                </c:pt>
                <c:pt idx="9">
                  <c:v>6992</c:v>
                </c:pt>
                <c:pt idx="10">
                  <c:v>5877</c:v>
                </c:pt>
              </c:numCache>
            </c:numRef>
          </c:val>
          <c:extLst>
            <c:ext xmlns:c16="http://schemas.microsoft.com/office/drawing/2014/chart" uri="{C3380CC4-5D6E-409C-BE32-E72D297353CC}">
              <c16:uniqueId val="{0000000A-0E42-49CC-B3B9-37B5C1708DF9}"/>
            </c:ext>
          </c:extLst>
        </c:ser>
        <c:ser>
          <c:idx val="1"/>
          <c:order val="1"/>
          <c:tx>
            <c:strRef>
              <c:f>'Análisis y desgloses'!$P$97:$P$98</c:f>
              <c:strCache>
                <c:ptCount val="1"/>
                <c:pt idx="0">
                  <c:v>No</c:v>
                </c:pt>
              </c:strCache>
            </c:strRef>
          </c:tx>
          <c:spPr>
            <a:solidFill>
              <a:schemeClr val="accent2">
                <a:alpha val="85000"/>
              </a:schemeClr>
            </a:solidFill>
            <a:ln w="9525" cap="flat" cmpd="sng" algn="ctr">
              <a:solidFill>
                <a:schemeClr val="lt1">
                  <a:alpha val="50000"/>
                </a:schemeClr>
              </a:solidFill>
              <a:round/>
            </a:ln>
            <a:effectLst/>
          </c:spPr>
          <c:invertIfNegative val="0"/>
          <c:cat>
            <c:strRef>
              <c:f>'Análisis y desgloses'!$N$99:$N$110</c:f>
              <c:strCache>
                <c:ptCount val="11"/>
                <c:pt idx="0">
                  <c:v>Chile</c:v>
                </c:pt>
                <c:pt idx="1">
                  <c:v>Argentina</c:v>
                </c:pt>
                <c:pt idx="2">
                  <c:v>Paraguay</c:v>
                </c:pt>
                <c:pt idx="3">
                  <c:v>Colombia</c:v>
                </c:pt>
                <c:pt idx="4">
                  <c:v>España</c:v>
                </c:pt>
                <c:pt idx="5">
                  <c:v>Perú</c:v>
                </c:pt>
                <c:pt idx="6">
                  <c:v>Uruguay</c:v>
                </c:pt>
                <c:pt idx="7">
                  <c:v>Brasil</c:v>
                </c:pt>
                <c:pt idx="8">
                  <c:v>Venezuela</c:v>
                </c:pt>
                <c:pt idx="9">
                  <c:v>Bolivia</c:v>
                </c:pt>
                <c:pt idx="10">
                  <c:v>Ecuador</c:v>
                </c:pt>
              </c:strCache>
            </c:strRef>
          </c:cat>
          <c:val>
            <c:numRef>
              <c:f>'Análisis y desgloses'!$P$99:$P$110</c:f>
              <c:numCache>
                <c:formatCode>_("€"* #,##0.00_);_("€"* \(#,##0.00\);_("€"* "-"??_);_(@_)</c:formatCode>
                <c:ptCount val="11"/>
                <c:pt idx="0">
                  <c:v>2490</c:v>
                </c:pt>
                <c:pt idx="1">
                  <c:v>1357</c:v>
                </c:pt>
                <c:pt idx="2">
                  <c:v>1198</c:v>
                </c:pt>
                <c:pt idx="3">
                  <c:v>1733</c:v>
                </c:pt>
                <c:pt idx="4">
                  <c:v>1708</c:v>
                </c:pt>
                <c:pt idx="5">
                  <c:v>2011</c:v>
                </c:pt>
                <c:pt idx="6">
                  <c:v>2150</c:v>
                </c:pt>
                <c:pt idx="7">
                  <c:v>1330</c:v>
                </c:pt>
                <c:pt idx="8">
                  <c:v>2104</c:v>
                </c:pt>
                <c:pt idx="9">
                  <c:v>4312</c:v>
                </c:pt>
                <c:pt idx="10">
                  <c:v>1567</c:v>
                </c:pt>
              </c:numCache>
            </c:numRef>
          </c:val>
          <c:extLst>
            <c:ext xmlns:c16="http://schemas.microsoft.com/office/drawing/2014/chart" uri="{C3380CC4-5D6E-409C-BE32-E72D297353CC}">
              <c16:uniqueId val="{0000000C-0E42-49CC-B3B9-37B5C1708DF9}"/>
            </c:ext>
          </c:extLst>
        </c:ser>
        <c:dLbls>
          <c:dLblPos val="ctr"/>
          <c:showLegendKey val="0"/>
          <c:showVal val="0"/>
          <c:showCatName val="0"/>
          <c:showSerName val="0"/>
          <c:showPercent val="0"/>
          <c:showBubbleSize val="0"/>
        </c:dLbls>
        <c:gapWidth val="150"/>
        <c:overlap val="100"/>
        <c:axId val="1630273087"/>
        <c:axId val="1630262271"/>
      </c:barChart>
      <c:catAx>
        <c:axId val="16302730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1630262271"/>
        <c:crosses val="autoZero"/>
        <c:auto val="1"/>
        <c:lblAlgn val="ctr"/>
        <c:lblOffset val="100"/>
        <c:noMultiLvlLbl val="0"/>
      </c:catAx>
      <c:valAx>
        <c:axId val="163026227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crossAx val="1630273087"/>
        <c:crosses val="autoZero"/>
        <c:crossBetween val="between"/>
      </c:valAx>
      <c:spPr>
        <a:noFill/>
        <a:ln>
          <a:noFill/>
        </a:ln>
        <a:effectLst/>
      </c:spPr>
    </c:plotArea>
    <c:legend>
      <c:legendPos val="b"/>
      <c:layout>
        <c:manualLayout>
          <c:xMode val="edge"/>
          <c:yMode val="edge"/>
          <c:x val="0.45403044697378325"/>
          <c:y val="0.89394938289181169"/>
          <c:w val="0.10032872082610926"/>
          <c:h val="7.8234205425295411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s-ES"/>
              <a:t>Facturación perdida/total por dia semana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lineChart>
        <c:grouping val="standard"/>
        <c:varyColors val="0"/>
        <c:ser>
          <c:idx val="0"/>
          <c:order val="0"/>
          <c:tx>
            <c:v>% perdido s/ total</c:v>
          </c:tx>
          <c:spPr>
            <a:ln w="31750" cap="rnd">
              <a:solidFill>
                <a:schemeClr val="accent1"/>
              </a:solidFill>
              <a:round/>
            </a:ln>
            <a:effectLst/>
          </c:spPr>
          <c:marker>
            <c:symbol val="none"/>
          </c:marker>
          <c:dLbls>
            <c:delete val="1"/>
          </c:dLbls>
          <c:cat>
            <c:strRef>
              <c:f>'Análisis y desgloses'!$G$93:$G$99</c:f>
              <c:strCache>
                <c:ptCount val="7"/>
                <c:pt idx="0">
                  <c:v>Lunes</c:v>
                </c:pt>
                <c:pt idx="1">
                  <c:v>Martes</c:v>
                </c:pt>
                <c:pt idx="2">
                  <c:v>Miercoles</c:v>
                </c:pt>
                <c:pt idx="3">
                  <c:v>Jueves</c:v>
                </c:pt>
                <c:pt idx="4">
                  <c:v>Viernes</c:v>
                </c:pt>
                <c:pt idx="5">
                  <c:v>Sabado</c:v>
                </c:pt>
                <c:pt idx="6">
                  <c:v>Domingo</c:v>
                </c:pt>
              </c:strCache>
            </c:strRef>
          </c:cat>
          <c:val>
            <c:numRef>
              <c:f>'Análisis y desgloses'!$K$93:$K$99</c:f>
              <c:numCache>
                <c:formatCode>0.00%</c:formatCode>
                <c:ptCount val="7"/>
                <c:pt idx="0">
                  <c:v>0.31546689099867803</c:v>
                </c:pt>
                <c:pt idx="1">
                  <c:v>0.11077687679832592</c:v>
                </c:pt>
                <c:pt idx="2">
                  <c:v>0.17576664173522813</c:v>
                </c:pt>
                <c:pt idx="3">
                  <c:v>0.18670834686586554</c:v>
                </c:pt>
                <c:pt idx="4">
                  <c:v>0.13572653616417293</c:v>
                </c:pt>
                <c:pt idx="5">
                  <c:v>0.22824673489003222</c:v>
                </c:pt>
                <c:pt idx="6">
                  <c:v>0.27779408886279117</c:v>
                </c:pt>
              </c:numCache>
            </c:numRef>
          </c:val>
          <c:smooth val="0"/>
          <c:extLst>
            <c:ext xmlns:c16="http://schemas.microsoft.com/office/drawing/2014/chart" uri="{C3380CC4-5D6E-409C-BE32-E72D297353CC}">
              <c16:uniqueId val="{00000000-A729-4E4C-AAC9-1E6A56898F21}"/>
            </c:ext>
          </c:extLst>
        </c:ser>
        <c:dLbls>
          <c:dLblPos val="ctr"/>
          <c:showLegendKey val="0"/>
          <c:showVal val="1"/>
          <c:showCatName val="0"/>
          <c:showSerName val="0"/>
          <c:showPercent val="0"/>
          <c:showBubbleSize val="0"/>
        </c:dLbls>
        <c:smooth val="0"/>
        <c:axId val="397102752"/>
        <c:axId val="397098176"/>
      </c:lineChart>
      <c:catAx>
        <c:axId val="3971027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ES"/>
          </a:p>
        </c:txPr>
        <c:crossAx val="397098176"/>
        <c:crosses val="autoZero"/>
        <c:auto val="1"/>
        <c:lblAlgn val="ctr"/>
        <c:lblOffset val="100"/>
        <c:noMultiLvlLbl val="0"/>
      </c:catAx>
      <c:valAx>
        <c:axId val="39709817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crossAx val="39710275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[Ejercicio de Excel.xlsx]Análisis y desgloses!Ingresos por tipo de servicio y día</c:name>
    <c:fmtId val="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'Análisis y desgloses'!$B$37:$B$38</c:f>
              <c:strCache>
                <c:ptCount val="1"/>
                <c:pt idx="0">
                  <c:v>Desayuno</c:v>
                </c:pt>
              </c:strCache>
            </c:strRef>
          </c:tx>
          <c:spPr>
            <a:ln w="28575" cap="rnd">
              <a:solidFill>
                <a:schemeClr val="accent1"/>
              </a:solidFill>
              <a:round/>
            </a:ln>
            <a:effectLst/>
          </c:spPr>
          <c:marker>
            <c:symbol val="none"/>
          </c:marker>
          <c:cat>
            <c:strRef>
              <c:f>'Análisis y desgloses'!$A$39:$A$46</c:f>
              <c:strCache>
                <c:ptCount val="7"/>
                <c:pt idx="0">
                  <c:v>Lunes</c:v>
                </c:pt>
                <c:pt idx="1">
                  <c:v>Martes</c:v>
                </c:pt>
                <c:pt idx="2">
                  <c:v>Miercoles</c:v>
                </c:pt>
                <c:pt idx="3">
                  <c:v>Jueves</c:v>
                </c:pt>
                <c:pt idx="4">
                  <c:v>Viernes</c:v>
                </c:pt>
                <c:pt idx="5">
                  <c:v>Sabado</c:v>
                </c:pt>
                <c:pt idx="6">
                  <c:v>Domingo</c:v>
                </c:pt>
              </c:strCache>
            </c:strRef>
          </c:cat>
          <c:val>
            <c:numRef>
              <c:f>'Análisis y desgloses'!$B$39:$B$46</c:f>
              <c:numCache>
                <c:formatCode>_("€"* #,##0.00_);_("€"* \(#,##0.00\);_("€"* "-"??_);_(@_)</c:formatCode>
                <c:ptCount val="7"/>
                <c:pt idx="0">
                  <c:v>2026</c:v>
                </c:pt>
                <c:pt idx="1">
                  <c:v>2260</c:v>
                </c:pt>
                <c:pt idx="2">
                  <c:v>797</c:v>
                </c:pt>
                <c:pt idx="3">
                  <c:v>4074</c:v>
                </c:pt>
                <c:pt idx="4">
                  <c:v>2676</c:v>
                </c:pt>
                <c:pt idx="5">
                  <c:v>2566</c:v>
                </c:pt>
                <c:pt idx="6">
                  <c:v>2488</c:v>
                </c:pt>
              </c:numCache>
            </c:numRef>
          </c:val>
          <c:smooth val="0"/>
          <c:extLst>
            <c:ext xmlns:c16="http://schemas.microsoft.com/office/drawing/2014/chart" uri="{C3380CC4-5D6E-409C-BE32-E72D297353CC}">
              <c16:uniqueId val="{00000000-DB76-4EB5-AB63-637DCD1338DB}"/>
            </c:ext>
          </c:extLst>
        </c:ser>
        <c:ser>
          <c:idx val="1"/>
          <c:order val="1"/>
          <c:tx>
            <c:strRef>
              <c:f>'Análisis y desgloses'!$C$37:$C$38</c:f>
              <c:strCache>
                <c:ptCount val="1"/>
                <c:pt idx="0">
                  <c:v>Almuerzo</c:v>
                </c:pt>
              </c:strCache>
            </c:strRef>
          </c:tx>
          <c:spPr>
            <a:ln w="28575" cap="rnd">
              <a:solidFill>
                <a:schemeClr val="accent2"/>
              </a:solidFill>
              <a:round/>
            </a:ln>
            <a:effectLst/>
          </c:spPr>
          <c:marker>
            <c:symbol val="none"/>
          </c:marker>
          <c:cat>
            <c:strRef>
              <c:f>'Análisis y desgloses'!$A$39:$A$46</c:f>
              <c:strCache>
                <c:ptCount val="7"/>
                <c:pt idx="0">
                  <c:v>Lunes</c:v>
                </c:pt>
                <c:pt idx="1">
                  <c:v>Martes</c:v>
                </c:pt>
                <c:pt idx="2">
                  <c:v>Miercoles</c:v>
                </c:pt>
                <c:pt idx="3">
                  <c:v>Jueves</c:v>
                </c:pt>
                <c:pt idx="4">
                  <c:v>Viernes</c:v>
                </c:pt>
                <c:pt idx="5">
                  <c:v>Sabado</c:v>
                </c:pt>
                <c:pt idx="6">
                  <c:v>Domingo</c:v>
                </c:pt>
              </c:strCache>
            </c:strRef>
          </c:cat>
          <c:val>
            <c:numRef>
              <c:f>'Análisis y desgloses'!$C$39:$C$46</c:f>
              <c:numCache>
                <c:formatCode>_("€"* #,##0.00_);_("€"* \(#,##0.00\);_("€"* "-"??_);_(@_)</c:formatCode>
                <c:ptCount val="7"/>
                <c:pt idx="0">
                  <c:v>2993</c:v>
                </c:pt>
                <c:pt idx="1">
                  <c:v>2850</c:v>
                </c:pt>
                <c:pt idx="2">
                  <c:v>6027</c:v>
                </c:pt>
                <c:pt idx="3">
                  <c:v>10949</c:v>
                </c:pt>
                <c:pt idx="4">
                  <c:v>8636</c:v>
                </c:pt>
                <c:pt idx="5">
                  <c:v>8184</c:v>
                </c:pt>
                <c:pt idx="6">
                  <c:v>9157</c:v>
                </c:pt>
              </c:numCache>
            </c:numRef>
          </c:val>
          <c:smooth val="0"/>
          <c:extLst>
            <c:ext xmlns:c16="http://schemas.microsoft.com/office/drawing/2014/chart" uri="{C3380CC4-5D6E-409C-BE32-E72D297353CC}">
              <c16:uniqueId val="{00000004-DB76-4EB5-AB63-637DCD1338DB}"/>
            </c:ext>
          </c:extLst>
        </c:ser>
        <c:ser>
          <c:idx val="2"/>
          <c:order val="2"/>
          <c:tx>
            <c:strRef>
              <c:f>'Análisis y desgloses'!$D$37:$D$38</c:f>
              <c:strCache>
                <c:ptCount val="1"/>
                <c:pt idx="0">
                  <c:v>Cena</c:v>
                </c:pt>
              </c:strCache>
            </c:strRef>
          </c:tx>
          <c:spPr>
            <a:ln w="28575" cap="rnd">
              <a:solidFill>
                <a:schemeClr val="accent3"/>
              </a:solidFill>
              <a:round/>
            </a:ln>
            <a:effectLst/>
          </c:spPr>
          <c:marker>
            <c:symbol val="none"/>
          </c:marker>
          <c:cat>
            <c:strRef>
              <c:f>'Análisis y desgloses'!$A$39:$A$46</c:f>
              <c:strCache>
                <c:ptCount val="7"/>
                <c:pt idx="0">
                  <c:v>Lunes</c:v>
                </c:pt>
                <c:pt idx="1">
                  <c:v>Martes</c:v>
                </c:pt>
                <c:pt idx="2">
                  <c:v>Miercoles</c:v>
                </c:pt>
                <c:pt idx="3">
                  <c:v>Jueves</c:v>
                </c:pt>
                <c:pt idx="4">
                  <c:v>Viernes</c:v>
                </c:pt>
                <c:pt idx="5">
                  <c:v>Sabado</c:v>
                </c:pt>
                <c:pt idx="6">
                  <c:v>Domingo</c:v>
                </c:pt>
              </c:strCache>
            </c:strRef>
          </c:cat>
          <c:val>
            <c:numRef>
              <c:f>'Análisis y desgloses'!$D$39:$D$46</c:f>
              <c:numCache>
                <c:formatCode>_("€"* #,##0.00_);_("€"* \(#,##0.00\);_("€"* "-"??_);_(@_)</c:formatCode>
                <c:ptCount val="7"/>
                <c:pt idx="0">
                  <c:v>677</c:v>
                </c:pt>
                <c:pt idx="1">
                  <c:v>1689</c:v>
                </c:pt>
                <c:pt idx="2">
                  <c:v>1992</c:v>
                </c:pt>
                <c:pt idx="3">
                  <c:v>5010</c:v>
                </c:pt>
                <c:pt idx="4">
                  <c:v>3302</c:v>
                </c:pt>
                <c:pt idx="5">
                  <c:v>2900</c:v>
                </c:pt>
                <c:pt idx="6">
                  <c:v>3114</c:v>
                </c:pt>
              </c:numCache>
            </c:numRef>
          </c:val>
          <c:smooth val="0"/>
          <c:extLst>
            <c:ext xmlns:c16="http://schemas.microsoft.com/office/drawing/2014/chart" uri="{C3380CC4-5D6E-409C-BE32-E72D297353CC}">
              <c16:uniqueId val="{00000005-DB76-4EB5-AB63-637DCD1338DB}"/>
            </c:ext>
          </c:extLst>
        </c:ser>
        <c:dLbls>
          <c:showLegendKey val="0"/>
          <c:showVal val="0"/>
          <c:showCatName val="0"/>
          <c:showSerName val="0"/>
          <c:showPercent val="0"/>
          <c:showBubbleSize val="0"/>
        </c:dLbls>
        <c:smooth val="0"/>
        <c:axId val="2071037376"/>
        <c:axId val="2071036960"/>
      </c:lineChart>
      <c:catAx>
        <c:axId val="207103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071036960"/>
        <c:crosses val="autoZero"/>
        <c:auto val="1"/>
        <c:lblAlgn val="ctr"/>
        <c:lblOffset val="100"/>
        <c:noMultiLvlLbl val="0"/>
      </c:catAx>
      <c:valAx>
        <c:axId val="20710369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2071037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ttps://freepngimg.com/png/81186-triangle-danger-text-area-sign-messaging-emoji" TargetMode="External"/><Relationship Id="rId11" Type="http://schemas.openxmlformats.org/officeDocument/2006/relationships/chart" Target="../charts/chart9.xml"/><Relationship Id="rId5" Type="http://schemas.openxmlformats.org/officeDocument/2006/relationships/image" Target="../media/image1.png"/><Relationship Id="rId15" Type="http://schemas.openxmlformats.org/officeDocument/2006/relationships/chart" Target="../charts/chart13.xml"/><Relationship Id="rId10" Type="http://schemas.openxmlformats.org/officeDocument/2006/relationships/chart" Target="../charts/chart8.xml"/><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350040</xdr:colOff>
      <xdr:row>26</xdr:row>
      <xdr:rowOff>62897</xdr:rowOff>
    </xdr:from>
    <xdr:to>
      <xdr:col>6</xdr:col>
      <xdr:colOff>825266</xdr:colOff>
      <xdr:row>40</xdr:row>
      <xdr:rowOff>74326</xdr:rowOff>
    </xdr:to>
    <xdr:graphicFrame macro="">
      <xdr:nvGraphicFramePr>
        <xdr:cNvPr id="7" name="Gráfico 6">
          <a:extLst>
            <a:ext uri="{FF2B5EF4-FFF2-40B4-BE49-F238E27FC236}">
              <a16:creationId xmlns:a16="http://schemas.microsoft.com/office/drawing/2014/main" id="{46609EFE-260D-4C59-A054-6ACAED751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313175</xdr:colOff>
      <xdr:row>8</xdr:row>
      <xdr:rowOff>73318</xdr:rowOff>
    </xdr:from>
    <xdr:to>
      <xdr:col>4</xdr:col>
      <xdr:colOff>256055</xdr:colOff>
      <xdr:row>23</xdr:row>
      <xdr:rowOff>8213</xdr:rowOff>
    </xdr:to>
    <xdr:graphicFrame macro="">
      <xdr:nvGraphicFramePr>
        <xdr:cNvPr id="8" name="Gráfico 7">
          <a:extLst>
            <a:ext uri="{FF2B5EF4-FFF2-40B4-BE49-F238E27FC236}">
              <a16:creationId xmlns:a16="http://schemas.microsoft.com/office/drawing/2014/main" id="{38D82CF0-E78E-41E6-9CD6-9499FDEDA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351192</xdr:colOff>
      <xdr:row>57</xdr:row>
      <xdr:rowOff>93694</xdr:rowOff>
    </xdr:from>
    <xdr:to>
      <xdr:col>6</xdr:col>
      <xdr:colOff>874058</xdr:colOff>
      <xdr:row>69</xdr:row>
      <xdr:rowOff>168088</xdr:rowOff>
    </xdr:to>
    <xdr:graphicFrame macro="">
      <xdr:nvGraphicFramePr>
        <xdr:cNvPr id="10" name="Gráfico 9">
          <a:extLst>
            <a:ext uri="{FF2B5EF4-FFF2-40B4-BE49-F238E27FC236}">
              <a16:creationId xmlns:a16="http://schemas.microsoft.com/office/drawing/2014/main" id="{242612B5-CA92-4B31-8CDC-9727184C9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935645</xdr:colOff>
      <xdr:row>8</xdr:row>
      <xdr:rowOff>76586</xdr:rowOff>
    </xdr:from>
    <xdr:to>
      <xdr:col>6</xdr:col>
      <xdr:colOff>398562</xdr:colOff>
      <xdr:row>22</xdr:row>
      <xdr:rowOff>178800</xdr:rowOff>
    </xdr:to>
    <xdr:graphicFrame macro="">
      <xdr:nvGraphicFramePr>
        <xdr:cNvPr id="13" name="Gráfico 12">
          <a:extLst>
            <a:ext uri="{FF2B5EF4-FFF2-40B4-BE49-F238E27FC236}">
              <a16:creationId xmlns:a16="http://schemas.microsoft.com/office/drawing/2014/main" id="{FF399D23-2ADD-455D-BCF2-CB2DACC37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333150</xdr:colOff>
      <xdr:row>4</xdr:row>
      <xdr:rowOff>652968</xdr:rowOff>
    </xdr:from>
    <xdr:to>
      <xdr:col>8</xdr:col>
      <xdr:colOff>860163</xdr:colOff>
      <xdr:row>5</xdr:row>
      <xdr:rowOff>440297</xdr:rowOff>
    </xdr:to>
    <xdr:pic>
      <xdr:nvPicPr>
        <xdr:cNvPr id="15" name="Imagen 14">
          <a:extLst>
            <a:ext uri="{FF2B5EF4-FFF2-40B4-BE49-F238E27FC236}">
              <a16:creationId xmlns:a16="http://schemas.microsoft.com/office/drawing/2014/main" id="{C287434B-6B10-4E39-A12F-4CE50541DFD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3119062" y="1795968"/>
          <a:ext cx="536538" cy="511901"/>
        </a:xfrm>
        <a:prstGeom prst="rect">
          <a:avLst/>
        </a:prstGeom>
      </xdr:spPr>
    </xdr:pic>
    <xdr:clientData/>
  </xdr:twoCellAnchor>
  <xdr:twoCellAnchor>
    <xdr:from>
      <xdr:col>7</xdr:col>
      <xdr:colOff>438905</xdr:colOff>
      <xdr:row>9</xdr:row>
      <xdr:rowOff>14761</xdr:rowOff>
    </xdr:from>
    <xdr:to>
      <xdr:col>11</xdr:col>
      <xdr:colOff>619893</xdr:colOff>
      <xdr:row>24</xdr:row>
      <xdr:rowOff>60752</xdr:rowOff>
    </xdr:to>
    <xdr:graphicFrame macro="">
      <xdr:nvGraphicFramePr>
        <xdr:cNvPr id="9" name="Gráfico 8">
          <a:extLst>
            <a:ext uri="{FF2B5EF4-FFF2-40B4-BE49-F238E27FC236}">
              <a16:creationId xmlns:a16="http://schemas.microsoft.com/office/drawing/2014/main" id="{8073CA07-86AF-487B-8DCA-2465D9D37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1014613</xdr:colOff>
      <xdr:row>6</xdr:row>
      <xdr:rowOff>224118</xdr:rowOff>
    </xdr:from>
    <xdr:to>
      <xdr:col>14</xdr:col>
      <xdr:colOff>711462</xdr:colOff>
      <xdr:row>27</xdr:row>
      <xdr:rowOff>52221</xdr:rowOff>
    </xdr:to>
    <xdr:graphicFrame macro="">
      <xdr:nvGraphicFramePr>
        <xdr:cNvPr id="11" name="Gráfico 10">
          <a:extLst>
            <a:ext uri="{FF2B5EF4-FFF2-40B4-BE49-F238E27FC236}">
              <a16:creationId xmlns:a16="http://schemas.microsoft.com/office/drawing/2014/main" id="{9BEE8E10-DFFD-4019-9627-AB7976718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347382</xdr:colOff>
      <xdr:row>41</xdr:row>
      <xdr:rowOff>91773</xdr:rowOff>
    </xdr:from>
    <xdr:to>
      <xdr:col>6</xdr:col>
      <xdr:colOff>840440</xdr:colOff>
      <xdr:row>56</xdr:row>
      <xdr:rowOff>98722</xdr:rowOff>
    </xdr:to>
    <xdr:graphicFrame macro="">
      <xdr:nvGraphicFramePr>
        <xdr:cNvPr id="12" name="Gráfico 11">
          <a:extLst>
            <a:ext uri="{FF2B5EF4-FFF2-40B4-BE49-F238E27FC236}">
              <a16:creationId xmlns:a16="http://schemas.microsoft.com/office/drawing/2014/main" id="{31C2B412-AAF9-42FF-BE2F-595EEE31A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561976</xdr:colOff>
      <xdr:row>25</xdr:row>
      <xdr:rowOff>14793</xdr:rowOff>
    </xdr:from>
    <xdr:to>
      <xdr:col>11</xdr:col>
      <xdr:colOff>612739</xdr:colOff>
      <xdr:row>40</xdr:row>
      <xdr:rowOff>93347</xdr:rowOff>
    </xdr:to>
    <xdr:graphicFrame macro="">
      <xdr:nvGraphicFramePr>
        <xdr:cNvPr id="14" name="Gráfico 13">
          <a:extLst>
            <a:ext uri="{FF2B5EF4-FFF2-40B4-BE49-F238E27FC236}">
              <a16:creationId xmlns:a16="http://schemas.microsoft.com/office/drawing/2014/main" id="{2D17C826-9630-462C-82E1-5F91E2412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859043</xdr:colOff>
      <xdr:row>27</xdr:row>
      <xdr:rowOff>112059</xdr:rowOff>
    </xdr:from>
    <xdr:to>
      <xdr:col>15</xdr:col>
      <xdr:colOff>392206</xdr:colOff>
      <xdr:row>41</xdr:row>
      <xdr:rowOff>11206</xdr:rowOff>
    </xdr:to>
    <xdr:graphicFrame macro="">
      <xdr:nvGraphicFramePr>
        <xdr:cNvPr id="16" name="Gráfico 15">
          <a:extLst>
            <a:ext uri="{FF2B5EF4-FFF2-40B4-BE49-F238E27FC236}">
              <a16:creationId xmlns:a16="http://schemas.microsoft.com/office/drawing/2014/main" id="{9F81E0DD-3010-48A6-8294-8417FA08A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571276</xdr:colOff>
      <xdr:row>57</xdr:row>
      <xdr:rowOff>98948</xdr:rowOff>
    </xdr:from>
    <xdr:to>
      <xdr:col>11</xdr:col>
      <xdr:colOff>762000</xdr:colOff>
      <xdr:row>69</xdr:row>
      <xdr:rowOff>156883</xdr:rowOff>
    </xdr:to>
    <xdr:graphicFrame macro="">
      <xdr:nvGraphicFramePr>
        <xdr:cNvPr id="17" name="Gráfico 16">
          <a:extLst>
            <a:ext uri="{FF2B5EF4-FFF2-40B4-BE49-F238E27FC236}">
              <a16:creationId xmlns:a16="http://schemas.microsoft.com/office/drawing/2014/main" id="{91826291-4885-4637-AF3B-A1CB29EFB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866664</xdr:colOff>
      <xdr:row>41</xdr:row>
      <xdr:rowOff>91552</xdr:rowOff>
    </xdr:from>
    <xdr:to>
      <xdr:col>15</xdr:col>
      <xdr:colOff>418429</xdr:colOff>
      <xdr:row>56</xdr:row>
      <xdr:rowOff>96930</xdr:rowOff>
    </xdr:to>
    <xdr:graphicFrame macro="">
      <xdr:nvGraphicFramePr>
        <xdr:cNvPr id="18" name="Gráfico 17">
          <a:extLst>
            <a:ext uri="{FF2B5EF4-FFF2-40B4-BE49-F238E27FC236}">
              <a16:creationId xmlns:a16="http://schemas.microsoft.com/office/drawing/2014/main" id="{CE325D98-0A9F-4EFC-97BE-B9BC99485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1008530</xdr:colOff>
      <xdr:row>71</xdr:row>
      <xdr:rowOff>97042</xdr:rowOff>
    </xdr:from>
    <xdr:to>
      <xdr:col>9</xdr:col>
      <xdr:colOff>239358</xdr:colOff>
      <xdr:row>88</xdr:row>
      <xdr:rowOff>44823</xdr:rowOff>
    </xdr:to>
    <xdr:graphicFrame macro="">
      <xdr:nvGraphicFramePr>
        <xdr:cNvPr id="19" name="Gráfico 18">
          <a:extLst>
            <a:ext uri="{FF2B5EF4-FFF2-40B4-BE49-F238E27FC236}">
              <a16:creationId xmlns:a16="http://schemas.microsoft.com/office/drawing/2014/main" id="{119A8C63-E06C-467E-9060-2973B58CF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530261</xdr:colOff>
      <xdr:row>41</xdr:row>
      <xdr:rowOff>82027</xdr:rowOff>
    </xdr:from>
    <xdr:to>
      <xdr:col>11</xdr:col>
      <xdr:colOff>674256</xdr:colOff>
      <xdr:row>56</xdr:row>
      <xdr:rowOff>151055</xdr:rowOff>
    </xdr:to>
    <xdr:graphicFrame macro="">
      <xdr:nvGraphicFramePr>
        <xdr:cNvPr id="20" name="Gráfico 19">
          <a:extLst>
            <a:ext uri="{FF2B5EF4-FFF2-40B4-BE49-F238E27FC236}">
              <a16:creationId xmlns:a16="http://schemas.microsoft.com/office/drawing/2014/main" id="{1D6409EF-6B7C-4CE8-92FE-0CA3AC830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0.29057</cdr:x>
      <cdr:y>0</cdr:y>
    </cdr:from>
    <cdr:to>
      <cdr:x>0.85191</cdr:x>
      <cdr:y>0.16915</cdr:y>
    </cdr:to>
    <cdr:sp macro="" textlink="">
      <cdr:nvSpPr>
        <cdr:cNvPr id="2" name="CuadroTexto 1">
          <a:extLst xmlns:a="http://schemas.openxmlformats.org/drawingml/2006/main">
            <a:ext uri="{FF2B5EF4-FFF2-40B4-BE49-F238E27FC236}">
              <a16:creationId xmlns:a16="http://schemas.microsoft.com/office/drawing/2014/main" id="{A2EE95F5-41F1-4485-B096-1DCB4948D0EA}"/>
            </a:ext>
          </a:extLst>
        </cdr:cNvPr>
        <cdr:cNvSpPr txBox="1"/>
      </cdr:nvSpPr>
      <cdr:spPr>
        <a:xfrm xmlns:a="http://schemas.openxmlformats.org/drawingml/2006/main">
          <a:off x="1300803" y="0"/>
          <a:ext cx="2513005" cy="43243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ES" sz="1800" b="1"/>
            <a:t>Ingresos</a:t>
          </a:r>
          <a:r>
            <a:rPr lang="es-ES" sz="1100" b="1"/>
            <a:t> </a:t>
          </a:r>
          <a:r>
            <a:rPr lang="es-ES" sz="1800" b="1"/>
            <a:t>totales actuales</a:t>
          </a:r>
        </a:p>
        <a:p xmlns:a="http://schemas.openxmlformats.org/drawingml/2006/main">
          <a:endParaRPr lang="es-ES" sz="1100" b="1"/>
        </a:p>
      </cdr:txBody>
    </cdr:sp>
  </cdr:relSizeAnchor>
</c:userShapes>
</file>

<file path=xl/drawings/drawing3.xml><?xml version="1.0" encoding="utf-8"?>
<c:userShapes xmlns:c="http://schemas.openxmlformats.org/drawingml/2006/chart">
  <cdr:relSizeAnchor xmlns:cdr="http://schemas.openxmlformats.org/drawingml/2006/chartDrawing">
    <cdr:from>
      <cdr:x>0.23969</cdr:x>
      <cdr:y>0</cdr:y>
    </cdr:from>
    <cdr:to>
      <cdr:x>0.80103</cdr:x>
      <cdr:y>0.16915</cdr:y>
    </cdr:to>
    <cdr:sp macro="" textlink="">
      <cdr:nvSpPr>
        <cdr:cNvPr id="2" name="CuadroTexto 1">
          <a:extLst xmlns:a="http://schemas.openxmlformats.org/drawingml/2006/main">
            <a:ext uri="{FF2B5EF4-FFF2-40B4-BE49-F238E27FC236}">
              <a16:creationId xmlns:a16="http://schemas.microsoft.com/office/drawing/2014/main" id="{A2EE95F5-41F1-4485-B096-1DCB4948D0EA}"/>
            </a:ext>
          </a:extLst>
        </cdr:cNvPr>
        <cdr:cNvSpPr txBox="1"/>
      </cdr:nvSpPr>
      <cdr:spPr>
        <a:xfrm xmlns:a="http://schemas.openxmlformats.org/drawingml/2006/main">
          <a:off x="1179332" y="0"/>
          <a:ext cx="2761985" cy="44375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ES" sz="1800" b="1"/>
            <a:t>Beneficio </a:t>
          </a:r>
          <a:r>
            <a:rPr lang="es-ES" sz="1800" b="1" baseline="0"/>
            <a:t>potencial adicional</a:t>
          </a:r>
          <a:endParaRPr lang="es-ES" sz="1800" b="1"/>
        </a:p>
        <a:p xmlns:a="http://schemas.openxmlformats.org/drawingml/2006/main">
          <a:endParaRPr lang="es-ES" sz="1100" b="1"/>
        </a:p>
      </cdr:txBody>
    </cdr:sp>
  </cdr:relSizeAnchor>
</c:userShapes>
</file>

<file path=xl/drawings/drawing4.xml><?xml version="1.0" encoding="utf-8"?>
<c:userShapes xmlns:c="http://schemas.openxmlformats.org/drawingml/2006/chart">
  <cdr:relSizeAnchor xmlns:cdr="http://schemas.openxmlformats.org/drawingml/2006/chartDrawing">
    <cdr:from>
      <cdr:x>0.19882</cdr:x>
      <cdr:y>0</cdr:y>
    </cdr:from>
    <cdr:to>
      <cdr:x>0.76016</cdr:x>
      <cdr:y>0.16915</cdr:y>
    </cdr:to>
    <cdr:sp macro="" textlink="">
      <cdr:nvSpPr>
        <cdr:cNvPr id="2" name="CuadroTexto 1">
          <a:extLst xmlns:a="http://schemas.openxmlformats.org/drawingml/2006/main">
            <a:ext uri="{FF2B5EF4-FFF2-40B4-BE49-F238E27FC236}">
              <a16:creationId xmlns:a16="http://schemas.microsoft.com/office/drawing/2014/main" id="{A2EE95F5-41F1-4485-B096-1DCB4948D0EA}"/>
            </a:ext>
          </a:extLst>
        </cdr:cNvPr>
        <cdr:cNvSpPr txBox="1"/>
      </cdr:nvSpPr>
      <cdr:spPr>
        <a:xfrm xmlns:a="http://schemas.openxmlformats.org/drawingml/2006/main">
          <a:off x="922753" y="0"/>
          <a:ext cx="2605258" cy="46304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ES" sz="1800" b="1"/>
            <a:t>Ingresos perdidos por paises</a:t>
          </a:r>
        </a:p>
        <a:p xmlns:a="http://schemas.openxmlformats.org/drawingml/2006/main">
          <a:endParaRPr lang="es-ES" sz="1100" b="1"/>
        </a:p>
      </cdr:txBody>
    </cdr:sp>
  </cdr:relSizeAnchor>
</c:userShapes>
</file>

<file path=xl/drawings/drawing5.xml><?xml version="1.0" encoding="utf-8"?>
<c:userShapes xmlns:c="http://schemas.openxmlformats.org/drawingml/2006/chart">
  <cdr:relSizeAnchor xmlns:cdr="http://schemas.openxmlformats.org/drawingml/2006/chartDrawing">
    <cdr:from>
      <cdr:x>0.29057</cdr:x>
      <cdr:y>0</cdr:y>
    </cdr:from>
    <cdr:to>
      <cdr:x>0.85191</cdr:x>
      <cdr:y>0.16915</cdr:y>
    </cdr:to>
    <cdr:sp macro="" textlink="">
      <cdr:nvSpPr>
        <cdr:cNvPr id="2" name="CuadroTexto 1">
          <a:extLst xmlns:a="http://schemas.openxmlformats.org/drawingml/2006/main">
            <a:ext uri="{FF2B5EF4-FFF2-40B4-BE49-F238E27FC236}">
              <a16:creationId xmlns:a16="http://schemas.microsoft.com/office/drawing/2014/main" id="{A2EE95F5-41F1-4485-B096-1DCB4948D0EA}"/>
            </a:ext>
          </a:extLst>
        </cdr:cNvPr>
        <cdr:cNvSpPr txBox="1"/>
      </cdr:nvSpPr>
      <cdr:spPr>
        <a:xfrm xmlns:a="http://schemas.openxmlformats.org/drawingml/2006/main">
          <a:off x="1300803" y="0"/>
          <a:ext cx="2513005" cy="43243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ES" sz="1800" b="1"/>
            <a:t>Ingresos</a:t>
          </a:r>
          <a:r>
            <a:rPr lang="es-ES" sz="1100" b="1" baseline="0"/>
            <a:t> </a:t>
          </a:r>
          <a:r>
            <a:rPr lang="es-ES" sz="1800" b="1">
              <a:latin typeface="+mn-lt"/>
              <a:ea typeface="+mn-ea"/>
              <a:cs typeface="+mn-cs"/>
            </a:rPr>
            <a:t>potenciales</a:t>
          </a:r>
        </a:p>
        <a:p xmlns:a="http://schemas.openxmlformats.org/drawingml/2006/main">
          <a:endParaRPr lang="es-ES" sz="1100" b="1"/>
        </a:p>
      </cdr:txBody>
    </cdr:sp>
  </cdr:relSizeAnchor>
  <cdr:relSizeAnchor xmlns:cdr="http://schemas.openxmlformats.org/drawingml/2006/chartDrawing">
    <cdr:from>
      <cdr:x>0.25491</cdr:x>
      <cdr:y>0.8889</cdr:y>
    </cdr:from>
    <cdr:to>
      <cdr:x>0.39641</cdr:x>
      <cdr:y>1</cdr:y>
    </cdr:to>
    <cdr:sp macro="" textlink="">
      <cdr:nvSpPr>
        <cdr:cNvPr id="3" name="CuadroTexto 2">
          <a:extLst xmlns:a="http://schemas.openxmlformats.org/drawingml/2006/main">
            <a:ext uri="{FF2B5EF4-FFF2-40B4-BE49-F238E27FC236}">
              <a16:creationId xmlns:a16="http://schemas.microsoft.com/office/drawing/2014/main" id="{74478AC1-B177-4A89-AF23-DD29C0868807}"/>
            </a:ext>
          </a:extLst>
        </cdr:cNvPr>
        <cdr:cNvSpPr txBox="1"/>
      </cdr:nvSpPr>
      <cdr:spPr>
        <a:xfrm xmlns:a="http://schemas.openxmlformats.org/drawingml/2006/main">
          <a:off x="1546411" y="3253515"/>
          <a:ext cx="858370" cy="4066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s-ES" sz="1100"/>
        </a:p>
      </cdr:txBody>
    </cdr:sp>
  </cdr:relSizeAnchor>
  <cdr:relSizeAnchor xmlns:cdr="http://schemas.openxmlformats.org/drawingml/2006/chartDrawing">
    <cdr:from>
      <cdr:x>0.23829</cdr:x>
      <cdr:y>0.89808</cdr:y>
    </cdr:from>
    <cdr:to>
      <cdr:x>0.45072</cdr:x>
      <cdr:y>1</cdr:y>
    </cdr:to>
    <cdr:sp macro="" textlink="">
      <cdr:nvSpPr>
        <cdr:cNvPr id="4" name="CuadroTexto 3">
          <a:extLst xmlns:a="http://schemas.openxmlformats.org/drawingml/2006/main">
            <a:ext uri="{FF2B5EF4-FFF2-40B4-BE49-F238E27FC236}">
              <a16:creationId xmlns:a16="http://schemas.microsoft.com/office/drawing/2014/main" id="{1D0B214D-FDBE-47A5-9E21-63F6600AB4C0}"/>
            </a:ext>
          </a:extLst>
        </cdr:cNvPr>
        <cdr:cNvSpPr txBox="1"/>
      </cdr:nvSpPr>
      <cdr:spPr>
        <a:xfrm xmlns:a="http://schemas.openxmlformats.org/drawingml/2006/main">
          <a:off x="1445556" y="3287133"/>
          <a:ext cx="1288678" cy="37304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ES" sz="1100" b="1"/>
            <a:t>Facturación</a:t>
          </a:r>
          <a:r>
            <a:rPr lang="es-ES" sz="1100" b="1" baseline="0"/>
            <a:t> cobrada:</a:t>
          </a:r>
          <a:endParaRPr lang="es-ES" sz="1100" b="1"/>
        </a:p>
      </cdr:txBody>
    </cdr:sp>
  </cdr:relSizeAnchor>
</c:userShapes>
</file>

<file path=xl/drawings/drawing6.xml><?xml version="1.0" encoding="utf-8"?>
<xdr:wsDr xmlns:xdr="http://schemas.openxmlformats.org/drawingml/2006/spreadsheetDrawing" xmlns:a="http://schemas.openxmlformats.org/drawingml/2006/main">
  <xdr:twoCellAnchor>
    <xdr:from>
      <xdr:col>5</xdr:col>
      <xdr:colOff>409575</xdr:colOff>
      <xdr:row>35</xdr:row>
      <xdr:rowOff>133350</xdr:rowOff>
    </xdr:from>
    <xdr:to>
      <xdr:col>10</xdr:col>
      <xdr:colOff>339090</xdr:colOff>
      <xdr:row>50</xdr:row>
      <xdr:rowOff>160972</xdr:rowOff>
    </xdr:to>
    <xdr:graphicFrame macro="">
      <xdr:nvGraphicFramePr>
        <xdr:cNvPr id="3" name="Gráfico 2">
          <a:extLst>
            <a:ext uri="{FF2B5EF4-FFF2-40B4-BE49-F238E27FC236}">
              <a16:creationId xmlns:a16="http://schemas.microsoft.com/office/drawing/2014/main" id="{7DAB9DAA-D945-4C6A-B86C-8A82E3885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essa Flores Rivera" refreshedDate="45548.466850925928" backgroundQuery="1" createdVersion="7" refreshedVersion="7" minRefreshableVersion="3" recordCount="0" supportSubquery="1" supportAdvancedDrill="1" xr:uid="{EDB882FF-0DD5-4909-9BD3-82C889FF81EB}">
  <cacheSource type="external" connectionId="1"/>
  <cacheFields count="3">
    <cacheField name="[Measures].[Recuento distinto de Número de Orden]" caption="Recuento distinto de Número de Orden" numFmtId="0" hierarchy="72" level="32767"/>
    <cacheField name="[Tabla1].[Método de Pago].[Método de Pago]" caption="Método de Pago" numFmtId="0" hierarchy="32" level="1">
      <sharedItems count="3">
        <s v="Efectivo"/>
        <s v="Tarjeta de crédito"/>
        <s v="Tarjeta de débito"/>
      </sharedItems>
    </cacheField>
    <cacheField name="[Measures].[Recuento de Número de Orden]" caption="Recuento de Número de Orden" numFmtId="0" hierarchy="74" level="32767"/>
  </cacheFields>
  <cacheHierarchies count="8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Monto Total de la Cuenta]" caption="Monto Total de la Cuenta" attribute="1" defaultMemberUniqueName="[Rango].[Monto Total de la Cuenta].[All]" allUniqueName="[Rango].[Monto Total de la Cuenta].[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Llegada]" caption="Hora Llegada" attribute="1" time="1" defaultMemberUniqueName="[Rango].[Hora Llegada].[All]" allUniqueName="[Rango].[Hora Llegada].[All]" dimensionUniqueName="[Rango]" displayFolder="" count="0" memberValueDatatype="7" unbalanced="0"/>
    <cacheHierarchy uniqueName="[Rango].[Hora salida]" caption="Hora salida" attribute="1" time="1" defaultMemberUniqueName="[Rango].[Hora salida].[All]" allUniqueName="[Rango].[Hora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en mesa]" caption="Tiempo en mesa" attribute="1" time="1" defaultMemberUniqueName="[Rango].[Tiempo en mesa].[All]" allUniqueName="[Rango].[Tiempo en mesa].[All]" dimensionUniqueName="[Rango]" displayFolder="" count="0" memberValueDatatype="7" unbalanced="0"/>
    <cacheHierarchy uniqueName="[Rango].[Tiempo de Preparación (Horas)]" caption="Tiempo de Preparación (Horas)" attribute="1" time="1" defaultMemberUniqueName="[Rango].[Tiempo de Preparación (Horas)].[All]" allUniqueName="[Rango].[Tiempo de Preparación (Horas)].[All]" dimensionUniqueName="[Rango]" displayFolder="" count="0" memberValueDatatype="7" unbalanced="0"/>
    <cacheHierarchy uniqueName="[Rango].[Tiempo degustación]" caption="Tiempo degustación" attribute="1" time="1" defaultMemberUniqueName="[Rango].[Tiempo degustación].[All]" allUniqueName="[Rango].[Tiempo degustación].[All]" dimensionUniqueName="[Rango]" displayFolder="" count="0" memberValueDatatype="7" unbalanced="0"/>
    <cacheHierarchy uniqueName="[Rango].[Orden cobrada (Sin tiempo espera)]" caption="Orden cobrada (Sin tiempo espera)" attribute="1" defaultMemberUniqueName="[Rango].[Orden cobrada (Sin tiempo espera)].[All]" allUniqueName="[Rango].[Orden cobrada (Sin tiempo espera)].[All]" dimensionUniqueName="[Rango]" displayFolder="" count="0" memberValueDatatype="130" unbalanced="0"/>
    <cacheHierarchy uniqueName="[Rango].[Diasem]" caption="Diasem" attribute="1" defaultMemberUniqueName="[Rango].[Diasem].[All]" allUniqueName="[Rango].[Diasem].[All]" dimensionUniqueName="[Rango]" displayFolder="" count="0" memberValueDatatype="20" unbalanced="0"/>
    <cacheHierarchy uniqueName="[Rango].[Dia]" caption="Dia" attribute="1" defaultMemberUniqueName="[Rango].[Dia].[All]" allUniqueName="[Rango].[Dia].[All]" dimensionUniqueName="[Rango]" displayFolder="" count="0" memberValueDatatype="130" unbalanced="0"/>
    <cacheHierarchy uniqueName="[Rango].[Coste total]" caption="Coste total" attribute="1" defaultMemberUniqueName="[Rango].[Coste total].[All]" allUniqueName="[Rango].[Coste total].[All]" dimensionUniqueName="[Rango]" displayFolder="" count="0" memberValueDatatype="20" unbalanced="0"/>
    <cacheHierarchy uniqueName="[Tabla1].[Número de Mesa]" caption="Número de Mesa" attribute="1" defaultMemberUniqueName="[Tabla1].[Número de Mesa].[All]" allUniqueName="[Tabla1].[Número de Mesa].[All]" dimensionUniqueName="[Tabla1]" displayFolder="" count="0" memberValueDatatype="20" unbalanced="0"/>
    <cacheHierarchy uniqueName="[Tabla1].[Nombre del Cliente]" caption="Nombre del Cliente" attribute="1" defaultMemberUniqueName="[Tabla1].[Nombre del Cliente].[All]" allUniqueName="[Tabla1].[Nombre del Cliente].[All]" dimensionUniqueName="[Tabla1]" displayFolder="" count="0" memberValueDatatype="130" unbalanced="0"/>
    <cacheHierarchy uniqueName="[Tabla1].[Número de Comensales]" caption="Número de Comensales" attribute="1" defaultMemberUniqueName="[Tabla1].[Número de Comensales].[All]" allUniqueName="[Tabla1].[Número de Comensales].[All]" dimensionUniqueName="[Tabla1]" displayFolder="" count="0" memberValueDatatype="20" unbalanced="0"/>
    <cacheHierarchy uniqueName="[Tabla1].[Hora de Llegada]" caption="Hora de Llegada" attribute="1" time="1" defaultMemberUniqueName="[Tabla1].[Hora de Llegada].[All]" allUniqueName="[Tabla1].[Hora de Llegada].[All]" dimensionUniqueName="[Tabla1]" displayFolder="" count="0" memberValueDatatype="7" unbalanced="0"/>
    <cacheHierarchy uniqueName="[Tabla1].[Hora de Salida]" caption="Hora de Salida" attribute="1" time="1" defaultMemberUniqueName="[Tabla1].[Hora de Salida].[All]" allUniqueName="[Tabla1].[Hora de Salida].[All]" dimensionUniqueName="[Tabla1]" displayFolder="" count="0" memberValueDatatype="7" unbalanced="0"/>
    <cacheHierarchy uniqueName="[Tabla1].[Mesero Asignado]" caption="Mesero Asignado" attribute="1" defaultMemberUniqueName="[Tabla1].[Mesero Asignado].[All]" allUniqueName="[Tabla1].[Mesero Asignado].[All]" dimensionUniqueName="[Tabla1]" displayFolder="" count="0" memberValueDatatype="130" unbalanced="0"/>
    <cacheHierarchy uniqueName="[Tabla1].[Tipo de Servicio]" caption="Tipo de Servicio" attribute="1" defaultMemberUniqueName="[Tabla1].[Tipo de Servicio].[All]" allUniqueName="[Tabla1].[Tipo de Servicio].[All]" dimensionUniqueName="[Tabla1]" displayFolder="" count="0" memberValueDatatype="130" unbalanced="0"/>
    <cacheHierarchy uniqueName="[Tabla1].[Método de Pago]" caption="Método de Pago" attribute="1" defaultMemberUniqueName="[Tabla1].[Método de Pago].[All]" allUniqueName="[Tabla1].[Método de Pago].[All]" dimensionUniqueName="[Tabla1]" displayFolder="" count="2" memberValueDatatype="130" unbalanced="0">
      <fieldsUsage count="2">
        <fieldUsage x="-1"/>
        <fieldUsage x="1"/>
      </fieldsUsage>
    </cacheHierarchy>
    <cacheHierarchy uniqueName="[Tabla1].[Propina]" caption="Propina" attribute="1" defaultMemberUniqueName="[Tabla1].[Propina].[All]" allUniqueName="[Tabla1].[Propina].[All]" dimensionUniqueName="[Tabla1]" displayFolder="" count="0" memberValueDatatype="5" unbalanced="0"/>
    <cacheHierarchy uniqueName="[Tabla1].[Estado de la Mesa]" caption="Estado de la Mesa" attribute="1" defaultMemberUniqueName="[Tabla1].[Estado de la Mesa].[All]" allUniqueName="[Tabla1].[Estado de la Mesa].[All]" dimensionUniqueName="[Tabla1]" displayFolder="" count="0" memberValueDatatype="130" unbalanced="0"/>
    <cacheHierarchy uniqueName="[Tabla1].[Número de Orden]" caption="Número de Orden" attribute="1" defaultMemberUniqueName="[Tabla1].[Número de Orden].[All]" allUniqueName="[Tabla1].[Número de Orden].[All]" dimensionUniqueName="[Tabla1]" displayFolder="" count="0" memberValueDatatype="20" unbalanced="0"/>
    <cacheHierarchy uniqueName="[Tabla1].[País de Origen]" caption="País de Origen" attribute="1" defaultMemberUniqueName="[Tabla1].[País de Origen].[All]" allUniqueName="[Tabla1].[País de Origen].[All]" dimensionUniqueName="[Tabla1]" displayFolder="" count="0" memberValueDatatype="130" unbalanced="0"/>
    <cacheHierarchy uniqueName="[Tabla1].[Platos Ordenados]" caption="Platos Ordenados" attribute="1" defaultMemberUniqueName="[Tabla1].[Platos Ordenados].[All]" allUniqueName="[Tabla1].[Platos Ordenados].[All]" dimensionUniqueName="[Tabla1]" displayFolder="" count="0" memberValueDatatype="130" unbalanced="0"/>
    <cacheHierarchy uniqueName="[Tabla1].[Monto Total de la Cuenta]" caption="Monto Total de la Cuenta" attribute="1" defaultMemberUniqueName="[Tabla1].[Monto Total de la Cuenta].[All]" allUniqueName="[Tabla1].[Monto Total de la Cuenta].[All]" dimensionUniqueName="[Tabla1]" displayFolder="" count="0" memberValueDatatype="20" unbalanced="0"/>
    <cacheHierarchy uniqueName="[Tabla1].[Fecha de Factura]" caption="Fecha de Factura" attribute="1" time="1" defaultMemberUniqueName="[Tabla1].[Fecha de Factura].[All]" allUniqueName="[Tabla1].[Fecha de Factura].[All]" dimensionUniqueName="[Tabla1]" displayFolder="" count="0" memberValueDatatype="7" unbalanced="0"/>
    <cacheHierarchy uniqueName="[Tabla1].[Hora Llegada]" caption="Hora Llegada" attribute="1" time="1" defaultMemberUniqueName="[Tabla1].[Hora Llegada].[All]" allUniqueName="[Tabla1].[Hora Llegada].[All]" dimensionUniqueName="[Tabla1]" displayFolder="" count="0" memberValueDatatype="7" unbalanced="0"/>
    <cacheHierarchy uniqueName="[Tabla1].[Hora salida]" caption="Hora salida" attribute="1" time="1" defaultMemberUniqueName="[Tabla1].[Hora salida].[All]" allUniqueName="[Tabla1].[Hora salida].[All]" dimensionUniqueName="[Tabla1]" displayFolder="" count="0" memberValueDatatype="7" unbalanced="0"/>
    <cacheHierarchy uniqueName="[Tabla1].[Tiempo de permanencia]" caption="Tiempo de permanencia" attribute="1" time="1" defaultMemberUniqueName="[Tabla1].[Tiempo de permanencia].[All]" allUniqueName="[Tabla1].[Tiempo de permanencia].[All]" dimensionUniqueName="[Tabla1]" displayFolder="" count="0" memberValueDatatype="7" unbalanced="0"/>
    <cacheHierarchy uniqueName="[Tabla1].[Tiempo en mesa]" caption="Tiempo en mesa" attribute="1" time="1" defaultMemberUniqueName="[Tabla1].[Tiempo en mesa].[All]" allUniqueName="[Tabla1].[Tiempo en mesa].[All]" dimensionUniqueName="[Tabla1]" displayFolder="" count="0" memberValueDatatype="7" unbalanced="0"/>
    <cacheHierarchy uniqueName="[Tabla1].[Tiempo de Preparación (Horas)]" caption="Tiempo de Preparación (Horas)" attribute="1" time="1" defaultMemberUniqueName="[Tabla1].[Tiempo de Preparación (Horas)].[All]" allUniqueName="[Tabla1].[Tiempo de Preparación (Horas)].[All]" dimensionUniqueName="[Tabla1]" displayFolder="" count="0" memberValueDatatype="7" unbalanced="0"/>
    <cacheHierarchy uniqueName="[Tabla1].[Tiempo degustación]" caption="Tiempo degustación" attribute="1" time="1" defaultMemberUniqueName="[Tabla1].[Tiempo degustación].[All]" allUniqueName="[Tabla1].[Tiempo degustación].[All]" dimensionUniqueName="[Tabla1]" displayFolder="" count="0" memberValueDatatype="7" unbalanced="0"/>
    <cacheHierarchy uniqueName="[Tabla1].[Orden cobrada (Sin tiempo espera)]" caption="Orden cobrada (Sin tiempo espera)" attribute="1" defaultMemberUniqueName="[Tabla1].[Orden cobrada (Sin tiempo espera)].[All]" allUniqueName="[Tabla1].[Orden cobrada (Sin tiempo espera)].[All]" dimensionUniqueName="[Tabla1]" displayFolder="" count="0" memberValueDatatype="130" unbalanced="0"/>
    <cacheHierarchy uniqueName="[Tabla1].[Diasem]" caption="Diasem" attribute="1" defaultMemberUniqueName="[Tabla1].[Diasem].[All]" allUniqueName="[Tabla1].[Diasem].[All]" dimensionUniqueName="[Tabla1]" displayFolder="" count="0" memberValueDatatype="20" unbalanced="0"/>
    <cacheHierarchy uniqueName="[Tabla1].[Dia]" caption="Dia" attribute="1" defaultMemberUniqueName="[Tabla1].[Dia].[All]" allUniqueName="[Tabla1].[Dia].[All]" dimensionUniqueName="[Tabla1]" displayFolder="" count="0" memberValueDatatype="130" unbalanced="0"/>
    <cacheHierarchy uniqueName="[Tabla1].[Coste total]" caption="Coste total" attribute="1" defaultMemberUniqueName="[Tabla1].[Coste total].[All]" allUniqueName="[Tabla1].[Coste total].[All]" dimensionUniqueName="[Tabla1]" displayFolder="" count="0" memberValueDatatype="20" unbalanced="0"/>
    <cacheHierarchy uniqueName="[Tabla1].[Dif tiempo en mesa - tiempo de preparación]" caption="Dif tiempo en mesa - tiempo de preparación" attribute="1" defaultMemberUniqueName="[Tabla1].[Dif tiempo en mesa - tiempo de preparación].[All]" allUniqueName="[Tabla1].[Dif tiempo en mesa - tiempo de preparación].[All]" dimensionUniqueName="[Tabla1]" displayFolder="" count="0" memberValueDatatype="5" unbalanced="0"/>
    <cacheHierarchy uniqueName="[Tabla1].[Categoría tiempo excedido]" caption="Categoría tiempo excedido" attribute="1" defaultMemberUniqueName="[Tabla1].[Categoría tiempo excedido].[All]" allUniqueName="[Tabla1].[Categoría tiempo excedido].[All]" dimensionUniqueName="[Tabla1]" displayFolder="" count="0" memberValueDatatype="130" unbalanced="0"/>
    <cacheHierarchy uniqueName="[Tabla2].[Número de Orden]" caption="Número de Orden" attribute="1" defaultMemberUniqueName="[Tabla2].[Número de Orden].[All]" allUniqueName="[Tabla2].[Número de Orden].[All]" dimensionUniqueName="[Tabla2]" displayFolder="" count="0" memberValueDatatype="20" unbalanced="0"/>
    <cacheHierarchy uniqueName="[Tabla2].[Número de Mesa]" caption="Número de Mesa" attribute="1" defaultMemberUniqueName="[Tabla2].[Número de Mesa].[All]" allUniqueName="[Tabla2].[Número de Mesa].[All]" dimensionUniqueName="[Tabla2]" displayFolder="" count="0" memberValueDatatype="20" unbalanced="0"/>
    <cacheHierarchy uniqueName="[Tabla2].[Nombre del Plato]" caption="Nombre del Plato" attribute="1" defaultMemberUniqueName="[Tabla2].[Nombre del Plato].[All]" allUniqueName="[Tabla2].[Nombre del Plato].[All]" dimensionUniqueName="[Tabla2]" displayFolder="" count="0" memberValueDatatype="130" unbalanced="0"/>
    <cacheHierarchy uniqueName="[Tabla2].[Descripción del Plato]" caption="Descripción del Plato" attribute="1" defaultMemberUniqueName="[Tabla2].[Descripción del Plato].[All]" allUniqueName="[Tabla2].[Descripción del Plato].[All]" dimensionUniqueName="[Tabla2]" displayFolder="" count="0" memberValueDatatype="130" unbalanced="0"/>
    <cacheHierarchy uniqueName="[Tabla2].[Costo Unitario]" caption="Costo Unitario" attribute="1" defaultMemberUniqueName="[Tabla2].[Costo Unitario].[All]" allUniqueName="[Tabla2].[Costo Unitario].[All]" dimensionUniqueName="[Tabla2]" displayFolder="" count="0" memberValueDatatype="20" unbalanced="0"/>
    <cacheHierarchy uniqueName="[Tabla2].[Precio Unitario]" caption="Precio Unitario" attribute="1" defaultMemberUniqueName="[Tabla2].[Precio Unitario].[All]" allUniqueName="[Tabla2].[Precio Unitario].[All]" dimensionUniqueName="[Tabla2]" displayFolder="" count="0" memberValueDatatype="20" unbalanced="0"/>
    <cacheHierarchy uniqueName="[Tabla2].[Cantidad Ordenada]" caption="Cantidad Ordenada" attribute="1" defaultMemberUniqueName="[Tabla2].[Cantidad Ordenada].[All]" allUniqueName="[Tabla2].[Cantidad Ordenada].[All]" dimensionUniqueName="[Tabla2]" displayFolder="" count="0" memberValueDatatype="20" unbalanced="0"/>
    <cacheHierarchy uniqueName="[Tabla2].[Tiempo de Preparación]" caption="Tiempo de Preparación" attribute="1" defaultMemberUniqueName="[Tabla2].[Tiempo de Preparación].[All]" allUniqueName="[Tabla2].[Tiempo de Preparación].[All]" dimensionUniqueName="[Tabla2]" displayFolder="" count="0" memberValueDatatype="20" unbalanced="0"/>
    <cacheHierarchy uniqueName="[Tabla2].[Observaciones]" caption="Observaciones" attribute="1" defaultMemberUniqueName="[Tabla2].[Observaciones].[All]" allUniqueName="[Tabla2].[Observaciones].[All]" dimensionUniqueName="[Tabla2]" displayFolder="" count="0" memberValueDatatype="130" unbalanced="0"/>
    <cacheHierarchy uniqueName="[Tabla2].[Estado de la Orden]" caption="Estado de la Orden" attribute="1" defaultMemberUniqueName="[Tabla2].[Estado de la Orden].[All]" allUniqueName="[Tabla2].[Estado de la Orden].[All]" dimensionUniqueName="[Tabla2]" displayFolder="" count="0" memberValueDatatype="130" unbalanced="0"/>
    <cacheHierarchy uniqueName="[Tabla2].[Total del Pedido]" caption="Total del Pedido" attribute="1" defaultMemberUniqueName="[Tabla2].[Total del Pedido].[All]" allUniqueName="[Tabla2].[Total del Pedido].[All]" dimensionUniqueName="[Tabla2]" displayFolder="" count="0" memberValueDatatype="20" unbalanced="0"/>
    <cacheHierarchy uniqueName="[Tabla2].[Ganancia Neta]" caption="Ganancia Neta" attribute="1" defaultMemberUniqueName="[Tabla2].[Ganancia Neta].[All]" allUniqueName="[Tabla2].[Ganancia Neta].[All]" dimensionUniqueName="[Tabla2]" displayFolder="" count="0" memberValueDatatype="20" unbalanced="0"/>
    <cacheHierarchy uniqueName="[Tabla2].[Ganancia Bruta]" caption="Ganancia Bruta" attribute="1" defaultMemberUniqueName="[Tabla2].[Ganancia Bruta].[All]" allUniqueName="[Tabla2].[Ganancia Bruta].[All]" dimensionUniqueName="[Tabla2]" displayFolder="" count="0" memberValueDatatype="20" unbalanced="0"/>
    <cacheHierarchy uniqueName="[Tabla2].[Porcentaje de Ganancia]" caption="Porcentaje de Ganancia" attribute="1" defaultMemberUniqueName="[Tabla2].[Porcentaje de Ganancia].[All]" allUniqueName="[Tabla2].[Porcentaje de Ganancia].[All]" dimensionUniqueName="[Tabla2]" displayFolder="" count="0" memberValueDatatype="5" unbalanced="0"/>
    <cacheHierarchy uniqueName="[Tabla2].[Beneficio final]" caption="Beneficio final" attribute="1" defaultMemberUniqueName="[Tabla2].[Beneficio final].[All]" allUniqueName="[Tabla2].[Beneficio final].[All]" dimensionUniqueName="[Tabla2]" displayFolder="" count="0" memberValueDatatype="20" unbalanced="0"/>
    <cacheHierarchy uniqueName="[Measures].[__XL_Count Tabla1]" caption="__XL_Count Tabla1" measure="1" displayFolder="" measureGroup="Tabla1" count="0" hidden="1"/>
    <cacheHierarchy uniqueName="[Measures].[__XL_Count Tabla2]" caption="__XL_Count Tabla2" measure="1" displayFolder="" measureGroup="Tabla2" count="0" hidden="1"/>
    <cacheHierarchy uniqueName="[Measures].[__XL_Count Rango]" caption="__XL_Count Rango" measure="1" displayFolder="" measureGroup="Rango" count="0" hidden="1"/>
    <cacheHierarchy uniqueName="[Measures].[__No hay medidas definidas]" caption="__No hay medidas definidas" measure="1" displayFolder="" count="0" hidden="1"/>
    <cacheHierarchy uniqueName="[Measures].[Suma de Número de Orden]" caption="Suma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istinto de Número de Orden]" caption="Recuento distinto de Número de Orden" measure="1" displayFolder="" measureGroup="Tabla1" count="0" oneField="1" hidden="1">
      <fieldsUsage count="1">
        <fieldUsage x="0"/>
      </fieldsUsage>
      <extLst>
        <ext xmlns:x15="http://schemas.microsoft.com/office/spreadsheetml/2010/11/main" uri="{B97F6D7D-B522-45F9-BDA1-12C45D357490}">
          <x15:cacheHierarchy aggregatedColumn="35"/>
        </ext>
      </extLst>
    </cacheHierarchy>
    <cacheHierarchy uniqueName="[Measures].[Mín. de Número de Orden]" caption="Mín.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e Número de Orden]" caption="Recuento de Número de Orden" measure="1" displayFolder="" measureGroup="Tabla1" count="0" oneField="1" hidden="1">
      <fieldsUsage count="1">
        <fieldUsage x="2"/>
      </fieldsUsage>
      <extLst>
        <ext xmlns:x15="http://schemas.microsoft.com/office/spreadsheetml/2010/11/main" uri="{B97F6D7D-B522-45F9-BDA1-12C45D357490}">
          <x15:cacheHierarchy aggregatedColumn="35"/>
        </ext>
      </extLst>
    </cacheHierarchy>
    <cacheHierarchy uniqueName="[Measures].[Suma de Monto Total de la Cuenta]" caption="Suma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Total del Pedido]" caption="Suma de Total del Pedido" measure="1" displayFolder="" measureGroup="Tabla2" count="0" hidden="1">
      <extLst>
        <ext xmlns:x15="http://schemas.microsoft.com/office/spreadsheetml/2010/11/main" uri="{B97F6D7D-B522-45F9-BDA1-12C45D357490}">
          <x15:cacheHierarchy aggregatedColumn="62"/>
        </ext>
      </extLst>
    </cacheHierarchy>
    <cacheHierarchy uniqueName="[Measures].[Suma de Ganancia Bruta]" caption="Suma de Ganancia Bruta" measure="1" displayFolder="" measureGroup="Tabla2" count="0" hidden="1">
      <extLst>
        <ext xmlns:x15="http://schemas.microsoft.com/office/spreadsheetml/2010/11/main" uri="{B97F6D7D-B522-45F9-BDA1-12C45D357490}">
          <x15:cacheHierarchy aggregatedColumn="64"/>
        </ext>
      </extLst>
    </cacheHierarchy>
    <cacheHierarchy uniqueName="[Measures].[Suma de Número de Comensales]" caption="Suma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Número de Comensales]" caption="Promedio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Monto Total de la Cuenta]" caption="Promedio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Ganancia Neta]" caption="Suma de Ganancia Neta" measure="1" displayFolder="" measureGroup="Tabla2" count="0" hidden="1">
      <extLst>
        <ext xmlns:x15="http://schemas.microsoft.com/office/spreadsheetml/2010/11/main" uri="{B97F6D7D-B522-45F9-BDA1-12C45D357490}">
          <x15:cacheHierarchy aggregatedColumn="63"/>
        </ext>
      </extLst>
    </cacheHierarchy>
    <cacheHierarchy uniqueName="[Measures].[Suma de Porcentaje de Ganancia]" caption="Suma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Recuento distinto de Porcentaje de Ganancia]" caption="Recuento distinto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Suma de Beneficio final]" caption="Suma de Beneficio final" measure="1" displayFolder="" measureGroup="Tabla2" count="0" hidden="1">
      <extLst>
        <ext xmlns:x15="http://schemas.microsoft.com/office/spreadsheetml/2010/11/main" uri="{B97F6D7D-B522-45F9-BDA1-12C45D357490}">
          <x15:cacheHierarchy aggregatedColumn="66"/>
        </ext>
      </extLst>
    </cacheHierarchy>
    <cacheHierarchy uniqueName="[Measures].[Recuento de Ganancia Bruta]" caption="Recuento de Ganancia Bruta" measure="1" displayFolder="" measureGroup="Tabla2" count="0" hidden="1">
      <extLst>
        <ext xmlns:x15="http://schemas.microsoft.com/office/spreadsheetml/2010/11/main" uri="{B97F6D7D-B522-45F9-BDA1-12C45D357490}">
          <x15:cacheHierarchy aggregatedColumn="64"/>
        </ext>
      </extLst>
    </cacheHierarchy>
  </cacheHierarchies>
  <kpis count="0"/>
  <dimensions count="4">
    <dimension measure="1" name="Measures" uniqueName="[Measures]" caption="Measures"/>
    <dimension name="Rango" uniqueName="[Rango]" caption="Rango"/>
    <dimension name="Tabla1" uniqueName="[Tabla1]" caption="Tabla1"/>
    <dimension name="Tabla2" uniqueName="[Tabla2]" caption="Tabla2"/>
  </dimensions>
  <measureGroups count="3">
    <measureGroup name="Rango" caption="Rango"/>
    <measureGroup name="Tabla1" caption="Tabla1"/>
    <measureGroup name="Tabla2" caption="Tabla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essa Flores Rivera" refreshedDate="45548.466851736113" backgroundQuery="1" createdVersion="7" refreshedVersion="7" minRefreshableVersion="3" recordCount="0" supportSubquery="1" supportAdvancedDrill="1" xr:uid="{7F4103E6-E16B-40A8-AFE0-10FEE7600E8B}">
  <cacheSource type="external" connectionId="1"/>
  <cacheFields count="2">
    <cacheField name="[Measures].[Recuento distinto de Número de Orden]" caption="Recuento distinto de Número de Orden" numFmtId="0" hierarchy="72" level="32767"/>
    <cacheField name="[Tabla1].[Método de Pago].[Método de Pago]" caption="Método de Pago" numFmtId="0" hierarchy="32" level="1">
      <sharedItems count="3">
        <s v="Efectivo"/>
        <s v="Tarjeta de crédito"/>
        <s v="Tarjeta de débito"/>
      </sharedItems>
    </cacheField>
  </cacheFields>
  <cacheHierarchies count="8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Monto Total de la Cuenta]" caption="Monto Total de la Cuenta" attribute="1" defaultMemberUniqueName="[Rango].[Monto Total de la Cuenta].[All]" allUniqueName="[Rango].[Monto Total de la Cuenta].[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Llegada]" caption="Hora Llegada" attribute="1" time="1" defaultMemberUniqueName="[Rango].[Hora Llegada].[All]" allUniqueName="[Rango].[Hora Llegada].[All]" dimensionUniqueName="[Rango]" displayFolder="" count="0" memberValueDatatype="7" unbalanced="0"/>
    <cacheHierarchy uniqueName="[Rango].[Hora salida]" caption="Hora salida" attribute="1" time="1" defaultMemberUniqueName="[Rango].[Hora salida].[All]" allUniqueName="[Rango].[Hora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en mesa]" caption="Tiempo en mesa" attribute="1" time="1" defaultMemberUniqueName="[Rango].[Tiempo en mesa].[All]" allUniqueName="[Rango].[Tiempo en mesa].[All]" dimensionUniqueName="[Rango]" displayFolder="" count="0" memberValueDatatype="7" unbalanced="0"/>
    <cacheHierarchy uniqueName="[Rango].[Tiempo de Preparación (Horas)]" caption="Tiempo de Preparación (Horas)" attribute="1" time="1" defaultMemberUniqueName="[Rango].[Tiempo de Preparación (Horas)].[All]" allUniqueName="[Rango].[Tiempo de Preparación (Horas)].[All]" dimensionUniqueName="[Rango]" displayFolder="" count="0" memberValueDatatype="7" unbalanced="0"/>
    <cacheHierarchy uniqueName="[Rango].[Tiempo degustación]" caption="Tiempo degustación" attribute="1" time="1" defaultMemberUniqueName="[Rango].[Tiempo degustación].[All]" allUniqueName="[Rango].[Tiempo degustación].[All]" dimensionUniqueName="[Rango]" displayFolder="" count="0" memberValueDatatype="7" unbalanced="0"/>
    <cacheHierarchy uniqueName="[Rango].[Orden cobrada (Sin tiempo espera)]" caption="Orden cobrada (Sin tiempo espera)" attribute="1" defaultMemberUniqueName="[Rango].[Orden cobrada (Sin tiempo espera)].[All]" allUniqueName="[Rango].[Orden cobrada (Sin tiempo espera)].[All]" dimensionUniqueName="[Rango]" displayFolder="" count="0" memberValueDatatype="130" unbalanced="0"/>
    <cacheHierarchy uniqueName="[Rango].[Diasem]" caption="Diasem" attribute="1" defaultMemberUniqueName="[Rango].[Diasem].[All]" allUniqueName="[Rango].[Diasem].[All]" dimensionUniqueName="[Rango]" displayFolder="" count="0" memberValueDatatype="20" unbalanced="0"/>
    <cacheHierarchy uniqueName="[Rango].[Dia]" caption="Dia" attribute="1" defaultMemberUniqueName="[Rango].[Dia].[All]" allUniqueName="[Rango].[Dia].[All]" dimensionUniqueName="[Rango]" displayFolder="" count="0" memberValueDatatype="130" unbalanced="0"/>
    <cacheHierarchy uniqueName="[Rango].[Coste total]" caption="Coste total" attribute="1" defaultMemberUniqueName="[Rango].[Coste total].[All]" allUniqueName="[Rango].[Coste total].[All]" dimensionUniqueName="[Rango]" displayFolder="" count="0" memberValueDatatype="20" unbalanced="0"/>
    <cacheHierarchy uniqueName="[Tabla1].[Número de Mesa]" caption="Número de Mesa" attribute="1" defaultMemberUniqueName="[Tabla1].[Número de Mesa].[All]" allUniqueName="[Tabla1].[Número de Mesa].[All]" dimensionUniqueName="[Tabla1]" displayFolder="" count="0" memberValueDatatype="20" unbalanced="0"/>
    <cacheHierarchy uniqueName="[Tabla1].[Nombre del Cliente]" caption="Nombre del Cliente" attribute="1" defaultMemberUniqueName="[Tabla1].[Nombre del Cliente].[All]" allUniqueName="[Tabla1].[Nombre del Cliente].[All]" dimensionUniqueName="[Tabla1]" displayFolder="" count="0" memberValueDatatype="130" unbalanced="0"/>
    <cacheHierarchy uniqueName="[Tabla1].[Número de Comensales]" caption="Número de Comensales" attribute="1" defaultMemberUniqueName="[Tabla1].[Número de Comensales].[All]" allUniqueName="[Tabla1].[Número de Comensales].[All]" dimensionUniqueName="[Tabla1]" displayFolder="" count="0" memberValueDatatype="20" unbalanced="0"/>
    <cacheHierarchy uniqueName="[Tabla1].[Hora de Llegada]" caption="Hora de Llegada" attribute="1" time="1" defaultMemberUniqueName="[Tabla1].[Hora de Llegada].[All]" allUniqueName="[Tabla1].[Hora de Llegada].[All]" dimensionUniqueName="[Tabla1]" displayFolder="" count="0" memberValueDatatype="7" unbalanced="0"/>
    <cacheHierarchy uniqueName="[Tabla1].[Hora de Salida]" caption="Hora de Salida" attribute="1" time="1" defaultMemberUniqueName="[Tabla1].[Hora de Salida].[All]" allUniqueName="[Tabla1].[Hora de Salida].[All]" dimensionUniqueName="[Tabla1]" displayFolder="" count="0" memberValueDatatype="7" unbalanced="0"/>
    <cacheHierarchy uniqueName="[Tabla1].[Mesero Asignado]" caption="Mesero Asignado" attribute="1" defaultMemberUniqueName="[Tabla1].[Mesero Asignado].[All]" allUniqueName="[Tabla1].[Mesero Asignado].[All]" dimensionUniqueName="[Tabla1]" displayFolder="" count="0" memberValueDatatype="130" unbalanced="0"/>
    <cacheHierarchy uniqueName="[Tabla1].[Tipo de Servicio]" caption="Tipo de Servicio" attribute="1" defaultMemberUniqueName="[Tabla1].[Tipo de Servicio].[All]" allUniqueName="[Tabla1].[Tipo de Servicio].[All]" dimensionUniqueName="[Tabla1]" displayFolder="" count="0" memberValueDatatype="130" unbalanced="0"/>
    <cacheHierarchy uniqueName="[Tabla1].[Método de Pago]" caption="Método de Pago" attribute="1" defaultMemberUniqueName="[Tabla1].[Método de Pago].[All]" allUniqueName="[Tabla1].[Método de Pago].[All]" dimensionUniqueName="[Tabla1]" displayFolder="" count="2" memberValueDatatype="130" unbalanced="0">
      <fieldsUsage count="2">
        <fieldUsage x="-1"/>
        <fieldUsage x="1"/>
      </fieldsUsage>
    </cacheHierarchy>
    <cacheHierarchy uniqueName="[Tabla1].[Propina]" caption="Propina" attribute="1" defaultMemberUniqueName="[Tabla1].[Propina].[All]" allUniqueName="[Tabla1].[Propina].[All]" dimensionUniqueName="[Tabla1]" displayFolder="" count="0" memberValueDatatype="5" unbalanced="0"/>
    <cacheHierarchy uniqueName="[Tabla1].[Estado de la Mesa]" caption="Estado de la Mesa" attribute="1" defaultMemberUniqueName="[Tabla1].[Estado de la Mesa].[All]" allUniqueName="[Tabla1].[Estado de la Mesa].[All]" dimensionUniqueName="[Tabla1]" displayFolder="" count="0" memberValueDatatype="130" unbalanced="0"/>
    <cacheHierarchy uniqueName="[Tabla1].[Número de Orden]" caption="Número de Orden" attribute="1" defaultMemberUniqueName="[Tabla1].[Número de Orden].[All]" allUniqueName="[Tabla1].[Número de Orden].[All]" dimensionUniqueName="[Tabla1]" displayFolder="" count="0" memberValueDatatype="20" unbalanced="0"/>
    <cacheHierarchy uniqueName="[Tabla1].[País de Origen]" caption="País de Origen" attribute="1" defaultMemberUniqueName="[Tabla1].[País de Origen].[All]" allUniqueName="[Tabla1].[País de Origen].[All]" dimensionUniqueName="[Tabla1]" displayFolder="" count="0" memberValueDatatype="130" unbalanced="0"/>
    <cacheHierarchy uniqueName="[Tabla1].[Platos Ordenados]" caption="Platos Ordenados" attribute="1" defaultMemberUniqueName="[Tabla1].[Platos Ordenados].[All]" allUniqueName="[Tabla1].[Platos Ordenados].[All]" dimensionUniqueName="[Tabla1]" displayFolder="" count="0" memberValueDatatype="130" unbalanced="0"/>
    <cacheHierarchy uniqueName="[Tabla1].[Monto Total de la Cuenta]" caption="Monto Total de la Cuenta" attribute="1" defaultMemberUniqueName="[Tabla1].[Monto Total de la Cuenta].[All]" allUniqueName="[Tabla1].[Monto Total de la Cuenta].[All]" dimensionUniqueName="[Tabla1]" displayFolder="" count="0" memberValueDatatype="20" unbalanced="0"/>
    <cacheHierarchy uniqueName="[Tabla1].[Fecha de Factura]" caption="Fecha de Factura" attribute="1" time="1" defaultMemberUniqueName="[Tabla1].[Fecha de Factura].[All]" allUniqueName="[Tabla1].[Fecha de Factura].[All]" dimensionUniqueName="[Tabla1]" displayFolder="" count="0" memberValueDatatype="7" unbalanced="0"/>
    <cacheHierarchy uniqueName="[Tabla1].[Hora Llegada]" caption="Hora Llegada" attribute="1" time="1" defaultMemberUniqueName="[Tabla1].[Hora Llegada].[All]" allUniqueName="[Tabla1].[Hora Llegada].[All]" dimensionUniqueName="[Tabla1]" displayFolder="" count="0" memberValueDatatype="7" unbalanced="0"/>
    <cacheHierarchy uniqueName="[Tabla1].[Hora salida]" caption="Hora salida" attribute="1" time="1" defaultMemberUniqueName="[Tabla1].[Hora salida].[All]" allUniqueName="[Tabla1].[Hora salida].[All]" dimensionUniqueName="[Tabla1]" displayFolder="" count="0" memberValueDatatype="7" unbalanced="0"/>
    <cacheHierarchy uniqueName="[Tabla1].[Tiempo de permanencia]" caption="Tiempo de permanencia" attribute="1" time="1" defaultMemberUniqueName="[Tabla1].[Tiempo de permanencia].[All]" allUniqueName="[Tabla1].[Tiempo de permanencia].[All]" dimensionUniqueName="[Tabla1]" displayFolder="" count="0" memberValueDatatype="7" unbalanced="0"/>
    <cacheHierarchy uniqueName="[Tabla1].[Tiempo en mesa]" caption="Tiempo en mesa" attribute="1" time="1" defaultMemberUniqueName="[Tabla1].[Tiempo en mesa].[All]" allUniqueName="[Tabla1].[Tiempo en mesa].[All]" dimensionUniqueName="[Tabla1]" displayFolder="" count="0" memberValueDatatype="7" unbalanced="0"/>
    <cacheHierarchy uniqueName="[Tabla1].[Tiempo de Preparación (Horas)]" caption="Tiempo de Preparación (Horas)" attribute="1" time="1" defaultMemberUniqueName="[Tabla1].[Tiempo de Preparación (Horas)].[All]" allUniqueName="[Tabla1].[Tiempo de Preparación (Horas)].[All]" dimensionUniqueName="[Tabla1]" displayFolder="" count="0" memberValueDatatype="7" unbalanced="0"/>
    <cacheHierarchy uniqueName="[Tabla1].[Tiempo degustación]" caption="Tiempo degustación" attribute="1" time="1" defaultMemberUniqueName="[Tabla1].[Tiempo degustación].[All]" allUniqueName="[Tabla1].[Tiempo degustación].[All]" dimensionUniqueName="[Tabla1]" displayFolder="" count="0" memberValueDatatype="7" unbalanced="0"/>
    <cacheHierarchy uniqueName="[Tabla1].[Orden cobrada (Sin tiempo espera)]" caption="Orden cobrada (Sin tiempo espera)" attribute="1" defaultMemberUniqueName="[Tabla1].[Orden cobrada (Sin tiempo espera)].[All]" allUniqueName="[Tabla1].[Orden cobrada (Sin tiempo espera)].[All]" dimensionUniqueName="[Tabla1]" displayFolder="" count="0" memberValueDatatype="130" unbalanced="0"/>
    <cacheHierarchy uniqueName="[Tabla1].[Diasem]" caption="Diasem" attribute="1" defaultMemberUniqueName="[Tabla1].[Diasem].[All]" allUniqueName="[Tabla1].[Diasem].[All]" dimensionUniqueName="[Tabla1]" displayFolder="" count="0" memberValueDatatype="20" unbalanced="0"/>
    <cacheHierarchy uniqueName="[Tabla1].[Dia]" caption="Dia" attribute="1" defaultMemberUniqueName="[Tabla1].[Dia].[All]" allUniqueName="[Tabla1].[Dia].[All]" dimensionUniqueName="[Tabla1]" displayFolder="" count="0" memberValueDatatype="130" unbalanced="0"/>
    <cacheHierarchy uniqueName="[Tabla1].[Coste total]" caption="Coste total" attribute="1" defaultMemberUniqueName="[Tabla1].[Coste total].[All]" allUniqueName="[Tabla1].[Coste total].[All]" dimensionUniqueName="[Tabla1]" displayFolder="" count="0" memberValueDatatype="20" unbalanced="0"/>
    <cacheHierarchy uniqueName="[Tabla1].[Dif tiempo en mesa - tiempo de preparación]" caption="Dif tiempo en mesa - tiempo de preparación" attribute="1" defaultMemberUniqueName="[Tabla1].[Dif tiempo en mesa - tiempo de preparación].[All]" allUniqueName="[Tabla1].[Dif tiempo en mesa - tiempo de preparación].[All]" dimensionUniqueName="[Tabla1]" displayFolder="" count="0" memberValueDatatype="5" unbalanced="0"/>
    <cacheHierarchy uniqueName="[Tabla1].[Categoría tiempo excedido]" caption="Categoría tiempo excedido" attribute="1" defaultMemberUniqueName="[Tabla1].[Categoría tiempo excedido].[All]" allUniqueName="[Tabla1].[Categoría tiempo excedido].[All]" dimensionUniqueName="[Tabla1]" displayFolder="" count="0" memberValueDatatype="130" unbalanced="0"/>
    <cacheHierarchy uniqueName="[Tabla2].[Número de Orden]" caption="Número de Orden" attribute="1" defaultMemberUniqueName="[Tabla2].[Número de Orden].[All]" allUniqueName="[Tabla2].[Número de Orden].[All]" dimensionUniqueName="[Tabla2]" displayFolder="" count="0" memberValueDatatype="20" unbalanced="0"/>
    <cacheHierarchy uniqueName="[Tabla2].[Número de Mesa]" caption="Número de Mesa" attribute="1" defaultMemberUniqueName="[Tabla2].[Número de Mesa].[All]" allUniqueName="[Tabla2].[Número de Mesa].[All]" dimensionUniqueName="[Tabla2]" displayFolder="" count="0" memberValueDatatype="20" unbalanced="0"/>
    <cacheHierarchy uniqueName="[Tabla2].[Nombre del Plato]" caption="Nombre del Plato" attribute="1" defaultMemberUniqueName="[Tabla2].[Nombre del Plato].[All]" allUniqueName="[Tabla2].[Nombre del Plato].[All]" dimensionUniqueName="[Tabla2]" displayFolder="" count="0" memberValueDatatype="130" unbalanced="0"/>
    <cacheHierarchy uniqueName="[Tabla2].[Descripción del Plato]" caption="Descripción del Plato" attribute="1" defaultMemberUniqueName="[Tabla2].[Descripción del Plato].[All]" allUniqueName="[Tabla2].[Descripción del Plato].[All]" dimensionUniqueName="[Tabla2]" displayFolder="" count="0" memberValueDatatype="130" unbalanced="0"/>
    <cacheHierarchy uniqueName="[Tabla2].[Costo Unitario]" caption="Costo Unitario" attribute="1" defaultMemberUniqueName="[Tabla2].[Costo Unitario].[All]" allUniqueName="[Tabla2].[Costo Unitario].[All]" dimensionUniqueName="[Tabla2]" displayFolder="" count="0" memberValueDatatype="20" unbalanced="0"/>
    <cacheHierarchy uniqueName="[Tabla2].[Precio Unitario]" caption="Precio Unitario" attribute="1" defaultMemberUniqueName="[Tabla2].[Precio Unitario].[All]" allUniqueName="[Tabla2].[Precio Unitario].[All]" dimensionUniqueName="[Tabla2]" displayFolder="" count="0" memberValueDatatype="20" unbalanced="0"/>
    <cacheHierarchy uniqueName="[Tabla2].[Cantidad Ordenada]" caption="Cantidad Ordenada" attribute="1" defaultMemberUniqueName="[Tabla2].[Cantidad Ordenada].[All]" allUniqueName="[Tabla2].[Cantidad Ordenada].[All]" dimensionUniqueName="[Tabla2]" displayFolder="" count="0" memberValueDatatype="20" unbalanced="0"/>
    <cacheHierarchy uniqueName="[Tabla2].[Tiempo de Preparación]" caption="Tiempo de Preparación" attribute="1" defaultMemberUniqueName="[Tabla2].[Tiempo de Preparación].[All]" allUniqueName="[Tabla2].[Tiempo de Preparación].[All]" dimensionUniqueName="[Tabla2]" displayFolder="" count="0" memberValueDatatype="20" unbalanced="0"/>
    <cacheHierarchy uniqueName="[Tabla2].[Observaciones]" caption="Observaciones" attribute="1" defaultMemberUniqueName="[Tabla2].[Observaciones].[All]" allUniqueName="[Tabla2].[Observaciones].[All]" dimensionUniqueName="[Tabla2]" displayFolder="" count="0" memberValueDatatype="130" unbalanced="0"/>
    <cacheHierarchy uniqueName="[Tabla2].[Estado de la Orden]" caption="Estado de la Orden" attribute="1" defaultMemberUniqueName="[Tabla2].[Estado de la Orden].[All]" allUniqueName="[Tabla2].[Estado de la Orden].[All]" dimensionUniqueName="[Tabla2]" displayFolder="" count="0" memberValueDatatype="130" unbalanced="0"/>
    <cacheHierarchy uniqueName="[Tabla2].[Total del Pedido]" caption="Total del Pedido" attribute="1" defaultMemberUniqueName="[Tabla2].[Total del Pedido].[All]" allUniqueName="[Tabla2].[Total del Pedido].[All]" dimensionUniqueName="[Tabla2]" displayFolder="" count="0" memberValueDatatype="20" unbalanced="0"/>
    <cacheHierarchy uniqueName="[Tabla2].[Ganancia Neta]" caption="Ganancia Neta" attribute="1" defaultMemberUniqueName="[Tabla2].[Ganancia Neta].[All]" allUniqueName="[Tabla2].[Ganancia Neta].[All]" dimensionUniqueName="[Tabla2]" displayFolder="" count="0" memberValueDatatype="20" unbalanced="0"/>
    <cacheHierarchy uniqueName="[Tabla2].[Ganancia Bruta]" caption="Ganancia Bruta" attribute="1" defaultMemberUniqueName="[Tabla2].[Ganancia Bruta].[All]" allUniqueName="[Tabla2].[Ganancia Bruta].[All]" dimensionUniqueName="[Tabla2]" displayFolder="" count="0" memberValueDatatype="20" unbalanced="0"/>
    <cacheHierarchy uniqueName="[Tabla2].[Porcentaje de Ganancia]" caption="Porcentaje de Ganancia" attribute="1" defaultMemberUniqueName="[Tabla2].[Porcentaje de Ganancia].[All]" allUniqueName="[Tabla2].[Porcentaje de Ganancia].[All]" dimensionUniqueName="[Tabla2]" displayFolder="" count="0" memberValueDatatype="5" unbalanced="0"/>
    <cacheHierarchy uniqueName="[Tabla2].[Beneficio final]" caption="Beneficio final" attribute="1" defaultMemberUniqueName="[Tabla2].[Beneficio final].[All]" allUniqueName="[Tabla2].[Beneficio final].[All]" dimensionUniqueName="[Tabla2]" displayFolder="" count="0" memberValueDatatype="20" unbalanced="0"/>
    <cacheHierarchy uniqueName="[Measures].[__XL_Count Tabla1]" caption="__XL_Count Tabla1" measure="1" displayFolder="" measureGroup="Tabla1" count="0" hidden="1"/>
    <cacheHierarchy uniqueName="[Measures].[__XL_Count Tabla2]" caption="__XL_Count Tabla2" measure="1" displayFolder="" measureGroup="Tabla2" count="0" hidden="1"/>
    <cacheHierarchy uniqueName="[Measures].[__XL_Count Rango]" caption="__XL_Count Rango" measure="1" displayFolder="" measureGroup="Rango" count="0" hidden="1"/>
    <cacheHierarchy uniqueName="[Measures].[__No hay medidas definidas]" caption="__No hay medidas definidas" measure="1" displayFolder="" count="0" hidden="1"/>
    <cacheHierarchy uniqueName="[Measures].[Suma de Número de Orden]" caption="Suma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istinto de Número de Orden]" caption="Recuento distinto de Número de Orden" measure="1" displayFolder="" measureGroup="Tabla1" count="0" oneField="1" hidden="1">
      <fieldsUsage count="1">
        <fieldUsage x="0"/>
      </fieldsUsage>
      <extLst>
        <ext xmlns:x15="http://schemas.microsoft.com/office/spreadsheetml/2010/11/main" uri="{B97F6D7D-B522-45F9-BDA1-12C45D357490}">
          <x15:cacheHierarchy aggregatedColumn="35"/>
        </ext>
      </extLst>
    </cacheHierarchy>
    <cacheHierarchy uniqueName="[Measures].[Mín. de Número de Orden]" caption="Mín.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e Número de Orden]" caption="Recuento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Suma de Monto Total de la Cuenta]" caption="Suma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Total del Pedido]" caption="Suma de Total del Pedido" measure="1" displayFolder="" measureGroup="Tabla2" count="0" hidden="1">
      <extLst>
        <ext xmlns:x15="http://schemas.microsoft.com/office/spreadsheetml/2010/11/main" uri="{B97F6D7D-B522-45F9-BDA1-12C45D357490}">
          <x15:cacheHierarchy aggregatedColumn="62"/>
        </ext>
      </extLst>
    </cacheHierarchy>
    <cacheHierarchy uniqueName="[Measures].[Suma de Ganancia Bruta]" caption="Suma de Ganancia Bruta" measure="1" displayFolder="" measureGroup="Tabla2" count="0" hidden="1">
      <extLst>
        <ext xmlns:x15="http://schemas.microsoft.com/office/spreadsheetml/2010/11/main" uri="{B97F6D7D-B522-45F9-BDA1-12C45D357490}">
          <x15:cacheHierarchy aggregatedColumn="64"/>
        </ext>
      </extLst>
    </cacheHierarchy>
    <cacheHierarchy uniqueName="[Measures].[Suma de Número de Comensales]" caption="Suma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Número de Comensales]" caption="Promedio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Monto Total de la Cuenta]" caption="Promedio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Ganancia Neta]" caption="Suma de Ganancia Neta" measure="1" displayFolder="" measureGroup="Tabla2" count="0" hidden="1">
      <extLst>
        <ext xmlns:x15="http://schemas.microsoft.com/office/spreadsheetml/2010/11/main" uri="{B97F6D7D-B522-45F9-BDA1-12C45D357490}">
          <x15:cacheHierarchy aggregatedColumn="63"/>
        </ext>
      </extLst>
    </cacheHierarchy>
    <cacheHierarchy uniqueName="[Measures].[Suma de Porcentaje de Ganancia]" caption="Suma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Recuento distinto de Porcentaje de Ganancia]" caption="Recuento distinto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Suma de Beneficio final]" caption="Suma de Beneficio final" measure="1" displayFolder="" measureGroup="Tabla2" count="0" hidden="1">
      <extLst>
        <ext xmlns:x15="http://schemas.microsoft.com/office/spreadsheetml/2010/11/main" uri="{B97F6D7D-B522-45F9-BDA1-12C45D357490}">
          <x15:cacheHierarchy aggregatedColumn="66"/>
        </ext>
      </extLst>
    </cacheHierarchy>
    <cacheHierarchy uniqueName="[Measures].[Recuento de Ganancia Bruta]" caption="Recuento de Ganancia Bruta" measure="1" displayFolder="" measureGroup="Tabla2" count="0" hidden="1">
      <extLst>
        <ext xmlns:x15="http://schemas.microsoft.com/office/spreadsheetml/2010/11/main" uri="{B97F6D7D-B522-45F9-BDA1-12C45D357490}">
          <x15:cacheHierarchy aggregatedColumn="64"/>
        </ext>
      </extLst>
    </cacheHierarchy>
  </cacheHierarchies>
  <kpis count="0"/>
  <dimensions count="4">
    <dimension measure="1" name="Measures" uniqueName="[Measures]" caption="Measures"/>
    <dimension name="Rango" uniqueName="[Rango]" caption="Rango"/>
    <dimension name="Tabla1" uniqueName="[Tabla1]" caption="Tabla1"/>
    <dimension name="Tabla2" uniqueName="[Tabla2]" caption="Tabla2"/>
  </dimensions>
  <measureGroups count="3">
    <measureGroup name="Rango" caption="Rango"/>
    <measureGroup name="Tabla1" caption="Tabla1"/>
    <measureGroup name="Tabla2" caption="Tabla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essa Flores Rivera" refreshedDate="45548.466949652779" backgroundQuery="1" createdVersion="7" refreshedVersion="7" minRefreshableVersion="3" recordCount="0" supportSubquery="1" supportAdvancedDrill="1" xr:uid="{13DB86AE-A7FE-49B8-9414-E568A3878588}">
  <cacheSource type="external" connectionId="1"/>
  <cacheFields count="4">
    <cacheField name="[Tabla1].[Categoría tiempo excedido].[Categoría tiempo excedido]" caption="Categoría tiempo excedido" numFmtId="0" hierarchy="51" level="1">
      <sharedItems count="6">
        <s v="A tiempo"/>
        <s v="Retraso &lt; 15 min"/>
        <s v="Retraso &gt; 1 hora"/>
        <s v="Retraso entre 15 y 30 min"/>
        <s v="Retraso entre 30 y 45 min"/>
        <s v="Retraso entre 45 y 60 min"/>
      </sharedItems>
    </cacheField>
    <cacheField name="[Measures].[Suma de Ganancia Neta]" caption="Suma de Ganancia Neta" numFmtId="0" hierarchy="81" level="32767"/>
    <cacheField name="[Measures].[Suma de Beneficio final]" caption="Suma de Beneficio final" numFmtId="0" hierarchy="84" level="32767"/>
    <cacheField name="[Measures].[Recuento de Número de Orden]" caption="Recuento de Número de Orden" numFmtId="0" hierarchy="74" level="32767"/>
  </cacheFields>
  <cacheHierarchies count="8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Monto Total de la Cuenta]" caption="Monto Total de la Cuenta" attribute="1" defaultMemberUniqueName="[Rango].[Monto Total de la Cuenta].[All]" allUniqueName="[Rango].[Monto Total de la Cuenta].[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Llegada]" caption="Hora Llegada" attribute="1" time="1" defaultMemberUniqueName="[Rango].[Hora Llegada].[All]" allUniqueName="[Rango].[Hora Llegada].[All]" dimensionUniqueName="[Rango]" displayFolder="" count="0" memberValueDatatype="7" unbalanced="0"/>
    <cacheHierarchy uniqueName="[Rango].[Hora salida]" caption="Hora salida" attribute="1" time="1" defaultMemberUniqueName="[Rango].[Hora salida].[All]" allUniqueName="[Rango].[Hora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en mesa]" caption="Tiempo en mesa" attribute="1" time="1" defaultMemberUniqueName="[Rango].[Tiempo en mesa].[All]" allUniqueName="[Rango].[Tiempo en mesa].[All]" dimensionUniqueName="[Rango]" displayFolder="" count="0" memberValueDatatype="7" unbalanced="0"/>
    <cacheHierarchy uniqueName="[Rango].[Tiempo de Preparación (Horas)]" caption="Tiempo de Preparación (Horas)" attribute="1" time="1" defaultMemberUniqueName="[Rango].[Tiempo de Preparación (Horas)].[All]" allUniqueName="[Rango].[Tiempo de Preparación (Horas)].[All]" dimensionUniqueName="[Rango]" displayFolder="" count="0" memberValueDatatype="7" unbalanced="0"/>
    <cacheHierarchy uniqueName="[Rango].[Tiempo degustación]" caption="Tiempo degustación" attribute="1" time="1" defaultMemberUniqueName="[Rango].[Tiempo degustación].[All]" allUniqueName="[Rango].[Tiempo degustación].[All]" dimensionUniqueName="[Rango]" displayFolder="" count="0" memberValueDatatype="7" unbalanced="0"/>
    <cacheHierarchy uniqueName="[Rango].[Orden cobrada (Sin tiempo espera)]" caption="Orden cobrada (Sin tiempo espera)" attribute="1" defaultMemberUniqueName="[Rango].[Orden cobrada (Sin tiempo espera)].[All]" allUniqueName="[Rango].[Orden cobrada (Sin tiempo espera)].[All]" dimensionUniqueName="[Rango]" displayFolder="" count="0" memberValueDatatype="130" unbalanced="0"/>
    <cacheHierarchy uniqueName="[Rango].[Diasem]" caption="Diasem" attribute="1" defaultMemberUniqueName="[Rango].[Diasem].[All]" allUniqueName="[Rango].[Diasem].[All]" dimensionUniqueName="[Rango]" displayFolder="" count="0" memberValueDatatype="20" unbalanced="0"/>
    <cacheHierarchy uniqueName="[Rango].[Dia]" caption="Dia" attribute="1" defaultMemberUniqueName="[Rango].[Dia].[All]" allUniqueName="[Rango].[Dia].[All]" dimensionUniqueName="[Rango]" displayFolder="" count="0" memberValueDatatype="130" unbalanced="0"/>
    <cacheHierarchy uniqueName="[Rango].[Coste total]" caption="Coste total" attribute="1" defaultMemberUniqueName="[Rango].[Coste total].[All]" allUniqueName="[Rango].[Coste total].[All]" dimensionUniqueName="[Rango]" displayFolder="" count="0" memberValueDatatype="20" unbalanced="0"/>
    <cacheHierarchy uniqueName="[Tabla1].[Número de Mesa]" caption="Número de Mesa" attribute="1" defaultMemberUniqueName="[Tabla1].[Número de Mesa].[All]" allUniqueName="[Tabla1].[Número de Mesa].[All]" dimensionUniqueName="[Tabla1]" displayFolder="" count="0" memberValueDatatype="20" unbalanced="0"/>
    <cacheHierarchy uniqueName="[Tabla1].[Nombre del Cliente]" caption="Nombre del Cliente" attribute="1" defaultMemberUniqueName="[Tabla1].[Nombre del Cliente].[All]" allUniqueName="[Tabla1].[Nombre del Cliente].[All]" dimensionUniqueName="[Tabla1]" displayFolder="" count="0" memberValueDatatype="130" unbalanced="0"/>
    <cacheHierarchy uniqueName="[Tabla1].[Número de Comensales]" caption="Número de Comensales" attribute="1" defaultMemberUniqueName="[Tabla1].[Número de Comensales].[All]" allUniqueName="[Tabla1].[Número de Comensales].[All]" dimensionUniqueName="[Tabla1]" displayFolder="" count="0" memberValueDatatype="20" unbalanced="0"/>
    <cacheHierarchy uniqueName="[Tabla1].[Hora de Llegada]" caption="Hora de Llegada" attribute="1" time="1" defaultMemberUniqueName="[Tabla1].[Hora de Llegada].[All]" allUniqueName="[Tabla1].[Hora de Llegada].[All]" dimensionUniqueName="[Tabla1]" displayFolder="" count="0" memberValueDatatype="7" unbalanced="0"/>
    <cacheHierarchy uniqueName="[Tabla1].[Hora de Salida]" caption="Hora de Salida" attribute="1" time="1" defaultMemberUniqueName="[Tabla1].[Hora de Salida].[All]" allUniqueName="[Tabla1].[Hora de Salida].[All]" dimensionUniqueName="[Tabla1]" displayFolder="" count="0" memberValueDatatype="7" unbalanced="0"/>
    <cacheHierarchy uniqueName="[Tabla1].[Mesero Asignado]" caption="Mesero Asignado" attribute="1" defaultMemberUniqueName="[Tabla1].[Mesero Asignado].[All]" allUniqueName="[Tabla1].[Mesero Asignado].[All]" dimensionUniqueName="[Tabla1]" displayFolder="" count="0" memberValueDatatype="130" unbalanced="0"/>
    <cacheHierarchy uniqueName="[Tabla1].[Tipo de Servicio]" caption="Tipo de Servicio" attribute="1" defaultMemberUniqueName="[Tabla1].[Tipo de Servicio].[All]" allUniqueName="[Tabla1].[Tipo de Servicio].[All]" dimensionUniqueName="[Tabla1]" displayFolder="" count="0" memberValueDatatype="130" unbalanced="0"/>
    <cacheHierarchy uniqueName="[Tabla1].[Método de Pago]" caption="Método de Pago" attribute="1" defaultMemberUniqueName="[Tabla1].[Método de Pago].[All]" allUniqueName="[Tabla1].[Método de Pago].[All]" dimensionUniqueName="[Tabla1]" displayFolder="" count="0" memberValueDatatype="130" unbalanced="0"/>
    <cacheHierarchy uniqueName="[Tabla1].[Propina]" caption="Propina" attribute="1" defaultMemberUniqueName="[Tabla1].[Propina].[All]" allUniqueName="[Tabla1].[Propina].[All]" dimensionUniqueName="[Tabla1]" displayFolder="" count="0" memberValueDatatype="5" unbalanced="0"/>
    <cacheHierarchy uniqueName="[Tabla1].[Estado de la Mesa]" caption="Estado de la Mesa" attribute="1" defaultMemberUniqueName="[Tabla1].[Estado de la Mesa].[All]" allUniqueName="[Tabla1].[Estado de la Mesa].[All]" dimensionUniqueName="[Tabla1]" displayFolder="" count="0" memberValueDatatype="130" unbalanced="0"/>
    <cacheHierarchy uniqueName="[Tabla1].[Número de Orden]" caption="Número de Orden" attribute="1" defaultMemberUniqueName="[Tabla1].[Número de Orden].[All]" allUniqueName="[Tabla1].[Número de Orden].[All]" dimensionUniqueName="[Tabla1]" displayFolder="" count="0" memberValueDatatype="20" unbalanced="0"/>
    <cacheHierarchy uniqueName="[Tabla1].[País de Origen]" caption="País de Origen" attribute="1" defaultMemberUniqueName="[Tabla1].[País de Origen].[All]" allUniqueName="[Tabla1].[País de Origen].[All]" dimensionUniqueName="[Tabla1]" displayFolder="" count="0" memberValueDatatype="130" unbalanced="0"/>
    <cacheHierarchy uniqueName="[Tabla1].[Platos Ordenados]" caption="Platos Ordenados" attribute="1" defaultMemberUniqueName="[Tabla1].[Platos Ordenados].[All]" allUniqueName="[Tabla1].[Platos Ordenados].[All]" dimensionUniqueName="[Tabla1]" displayFolder="" count="0" memberValueDatatype="130" unbalanced="0"/>
    <cacheHierarchy uniqueName="[Tabla1].[Monto Total de la Cuenta]" caption="Monto Total de la Cuenta" attribute="1" defaultMemberUniqueName="[Tabla1].[Monto Total de la Cuenta].[All]" allUniqueName="[Tabla1].[Monto Total de la Cuenta].[All]" dimensionUniqueName="[Tabla1]" displayFolder="" count="0" memberValueDatatype="20" unbalanced="0"/>
    <cacheHierarchy uniqueName="[Tabla1].[Fecha de Factura]" caption="Fecha de Factura" attribute="1" time="1" defaultMemberUniqueName="[Tabla1].[Fecha de Factura].[All]" allUniqueName="[Tabla1].[Fecha de Factura].[All]" dimensionUniqueName="[Tabla1]" displayFolder="" count="0" memberValueDatatype="7" unbalanced="0"/>
    <cacheHierarchy uniqueName="[Tabla1].[Hora Llegada]" caption="Hora Llegada" attribute="1" time="1" defaultMemberUniqueName="[Tabla1].[Hora Llegada].[All]" allUniqueName="[Tabla1].[Hora Llegada].[All]" dimensionUniqueName="[Tabla1]" displayFolder="" count="0" memberValueDatatype="7" unbalanced="0"/>
    <cacheHierarchy uniqueName="[Tabla1].[Hora salida]" caption="Hora salida" attribute="1" time="1" defaultMemberUniqueName="[Tabla1].[Hora salida].[All]" allUniqueName="[Tabla1].[Hora salida].[All]" dimensionUniqueName="[Tabla1]" displayFolder="" count="0" memberValueDatatype="7" unbalanced="0"/>
    <cacheHierarchy uniqueName="[Tabla1].[Tiempo de permanencia]" caption="Tiempo de permanencia" attribute="1" time="1" defaultMemberUniqueName="[Tabla1].[Tiempo de permanencia].[All]" allUniqueName="[Tabla1].[Tiempo de permanencia].[All]" dimensionUniqueName="[Tabla1]" displayFolder="" count="0" memberValueDatatype="7" unbalanced="0"/>
    <cacheHierarchy uniqueName="[Tabla1].[Tiempo en mesa]" caption="Tiempo en mesa" attribute="1" time="1" defaultMemberUniqueName="[Tabla1].[Tiempo en mesa].[All]" allUniqueName="[Tabla1].[Tiempo en mesa].[All]" dimensionUniqueName="[Tabla1]" displayFolder="" count="0" memberValueDatatype="7" unbalanced="0"/>
    <cacheHierarchy uniqueName="[Tabla1].[Tiempo de Preparación (Horas)]" caption="Tiempo de Preparación (Horas)" attribute="1" time="1" defaultMemberUniqueName="[Tabla1].[Tiempo de Preparación (Horas)].[All]" allUniqueName="[Tabla1].[Tiempo de Preparación (Horas)].[All]" dimensionUniqueName="[Tabla1]" displayFolder="" count="0" memberValueDatatype="7" unbalanced="0"/>
    <cacheHierarchy uniqueName="[Tabla1].[Tiempo degustación]" caption="Tiempo degustación" attribute="1" time="1" defaultMemberUniqueName="[Tabla1].[Tiempo degustación].[All]" allUniqueName="[Tabla1].[Tiempo degustación].[All]" dimensionUniqueName="[Tabla1]" displayFolder="" count="0" memberValueDatatype="7" unbalanced="0"/>
    <cacheHierarchy uniqueName="[Tabla1].[Orden cobrada (Sin tiempo espera)]" caption="Orden cobrada (Sin tiempo espera)" attribute="1" defaultMemberUniqueName="[Tabla1].[Orden cobrada (Sin tiempo espera)].[All]" allUniqueName="[Tabla1].[Orden cobrada (Sin tiempo espera)].[All]" dimensionUniqueName="[Tabla1]" displayFolder="" count="0" memberValueDatatype="130" unbalanced="0"/>
    <cacheHierarchy uniqueName="[Tabla1].[Diasem]" caption="Diasem" attribute="1" defaultMemberUniqueName="[Tabla1].[Diasem].[All]" allUniqueName="[Tabla1].[Diasem].[All]" dimensionUniqueName="[Tabla1]" displayFolder="" count="0" memberValueDatatype="20" unbalanced="0"/>
    <cacheHierarchy uniqueName="[Tabla1].[Dia]" caption="Dia" attribute="1" defaultMemberUniqueName="[Tabla1].[Dia].[All]" allUniqueName="[Tabla1].[Dia].[All]" dimensionUniqueName="[Tabla1]" displayFolder="" count="0" memberValueDatatype="130" unbalanced="0"/>
    <cacheHierarchy uniqueName="[Tabla1].[Coste total]" caption="Coste total" attribute="1" defaultMemberUniqueName="[Tabla1].[Coste total].[All]" allUniqueName="[Tabla1].[Coste total].[All]" dimensionUniqueName="[Tabla1]" displayFolder="" count="0" memberValueDatatype="20" unbalanced="0"/>
    <cacheHierarchy uniqueName="[Tabla1].[Dif tiempo en mesa - tiempo de preparación]" caption="Dif tiempo en mesa - tiempo de preparación" attribute="1" defaultMemberUniqueName="[Tabla1].[Dif tiempo en mesa - tiempo de preparación].[All]" allUniqueName="[Tabla1].[Dif tiempo en mesa - tiempo de preparación].[All]" dimensionUniqueName="[Tabla1]" displayFolder="" count="0" memberValueDatatype="5" unbalanced="0"/>
    <cacheHierarchy uniqueName="[Tabla1].[Categoría tiempo excedido]" caption="Categoría tiempo excedido" attribute="1" defaultMemberUniqueName="[Tabla1].[Categoría tiempo excedido].[All]" allUniqueName="[Tabla1].[Categoría tiempo excedido].[All]" dimensionUniqueName="[Tabla1]" displayFolder="" count="2" memberValueDatatype="130" unbalanced="0">
      <fieldsUsage count="2">
        <fieldUsage x="-1"/>
        <fieldUsage x="0"/>
      </fieldsUsage>
    </cacheHierarchy>
    <cacheHierarchy uniqueName="[Tabla2].[Número de Orden]" caption="Número de Orden" attribute="1" defaultMemberUniqueName="[Tabla2].[Número de Orden].[All]" allUniqueName="[Tabla2].[Número de Orden].[All]" dimensionUniqueName="[Tabla2]" displayFolder="" count="0" memberValueDatatype="20" unbalanced="0"/>
    <cacheHierarchy uniqueName="[Tabla2].[Número de Mesa]" caption="Número de Mesa" attribute="1" defaultMemberUniqueName="[Tabla2].[Número de Mesa].[All]" allUniqueName="[Tabla2].[Número de Mesa].[All]" dimensionUniqueName="[Tabla2]" displayFolder="" count="0" memberValueDatatype="20" unbalanced="0"/>
    <cacheHierarchy uniqueName="[Tabla2].[Nombre del Plato]" caption="Nombre del Plato" attribute="1" defaultMemberUniqueName="[Tabla2].[Nombre del Plato].[All]" allUniqueName="[Tabla2].[Nombre del Plato].[All]" dimensionUniqueName="[Tabla2]" displayFolder="" count="0" memberValueDatatype="130" unbalanced="0"/>
    <cacheHierarchy uniqueName="[Tabla2].[Descripción del Plato]" caption="Descripción del Plato" attribute="1" defaultMemberUniqueName="[Tabla2].[Descripción del Plato].[All]" allUniqueName="[Tabla2].[Descripción del Plato].[All]" dimensionUniqueName="[Tabla2]" displayFolder="" count="0" memberValueDatatype="130" unbalanced="0"/>
    <cacheHierarchy uniqueName="[Tabla2].[Costo Unitario]" caption="Costo Unitario" attribute="1" defaultMemberUniqueName="[Tabla2].[Costo Unitario].[All]" allUniqueName="[Tabla2].[Costo Unitario].[All]" dimensionUniqueName="[Tabla2]" displayFolder="" count="0" memberValueDatatype="20" unbalanced="0"/>
    <cacheHierarchy uniqueName="[Tabla2].[Precio Unitario]" caption="Precio Unitario" attribute="1" defaultMemberUniqueName="[Tabla2].[Precio Unitario].[All]" allUniqueName="[Tabla2].[Precio Unitario].[All]" dimensionUniqueName="[Tabla2]" displayFolder="" count="0" memberValueDatatype="20" unbalanced="0"/>
    <cacheHierarchy uniqueName="[Tabla2].[Cantidad Ordenada]" caption="Cantidad Ordenada" attribute="1" defaultMemberUniqueName="[Tabla2].[Cantidad Ordenada].[All]" allUniqueName="[Tabla2].[Cantidad Ordenada].[All]" dimensionUniqueName="[Tabla2]" displayFolder="" count="0" memberValueDatatype="20" unbalanced="0"/>
    <cacheHierarchy uniqueName="[Tabla2].[Tiempo de Preparación]" caption="Tiempo de Preparación" attribute="1" defaultMemberUniqueName="[Tabla2].[Tiempo de Preparación].[All]" allUniqueName="[Tabla2].[Tiempo de Preparación].[All]" dimensionUniqueName="[Tabla2]" displayFolder="" count="0" memberValueDatatype="20" unbalanced="0"/>
    <cacheHierarchy uniqueName="[Tabla2].[Observaciones]" caption="Observaciones" attribute="1" defaultMemberUniqueName="[Tabla2].[Observaciones].[All]" allUniqueName="[Tabla2].[Observaciones].[All]" dimensionUniqueName="[Tabla2]" displayFolder="" count="0" memberValueDatatype="130" unbalanced="0"/>
    <cacheHierarchy uniqueName="[Tabla2].[Estado de la Orden]" caption="Estado de la Orden" attribute="1" defaultMemberUniqueName="[Tabla2].[Estado de la Orden].[All]" allUniqueName="[Tabla2].[Estado de la Orden].[All]" dimensionUniqueName="[Tabla2]" displayFolder="" count="0" memberValueDatatype="130" unbalanced="0"/>
    <cacheHierarchy uniqueName="[Tabla2].[Total del Pedido]" caption="Total del Pedido" attribute="1" defaultMemberUniqueName="[Tabla2].[Total del Pedido].[All]" allUniqueName="[Tabla2].[Total del Pedido].[All]" dimensionUniqueName="[Tabla2]" displayFolder="" count="0" memberValueDatatype="20" unbalanced="0"/>
    <cacheHierarchy uniqueName="[Tabla2].[Ganancia Neta]" caption="Ganancia Neta" attribute="1" defaultMemberUniqueName="[Tabla2].[Ganancia Neta].[All]" allUniqueName="[Tabla2].[Ganancia Neta].[All]" dimensionUniqueName="[Tabla2]" displayFolder="" count="0" memberValueDatatype="20" unbalanced="0"/>
    <cacheHierarchy uniqueName="[Tabla2].[Ganancia Bruta]" caption="Ganancia Bruta" attribute="1" defaultMemberUniqueName="[Tabla2].[Ganancia Bruta].[All]" allUniqueName="[Tabla2].[Ganancia Bruta].[All]" dimensionUniqueName="[Tabla2]" displayFolder="" count="0" memberValueDatatype="20" unbalanced="0"/>
    <cacheHierarchy uniqueName="[Tabla2].[Porcentaje de Ganancia]" caption="Porcentaje de Ganancia" attribute="1" defaultMemberUniqueName="[Tabla2].[Porcentaje de Ganancia].[All]" allUniqueName="[Tabla2].[Porcentaje de Ganancia].[All]" dimensionUniqueName="[Tabla2]" displayFolder="" count="0" memberValueDatatype="5" unbalanced="0"/>
    <cacheHierarchy uniqueName="[Tabla2].[Beneficio final]" caption="Beneficio final" attribute="1" defaultMemberUniqueName="[Tabla2].[Beneficio final].[All]" allUniqueName="[Tabla2].[Beneficio final].[All]" dimensionUniqueName="[Tabla2]" displayFolder="" count="0" memberValueDatatype="20" unbalanced="0"/>
    <cacheHierarchy uniqueName="[Measures].[__XL_Count Tabla1]" caption="__XL_Count Tabla1" measure="1" displayFolder="" measureGroup="Tabla1" count="0" hidden="1"/>
    <cacheHierarchy uniqueName="[Measures].[__XL_Count Tabla2]" caption="__XL_Count Tabla2" measure="1" displayFolder="" measureGroup="Tabla2" count="0" hidden="1"/>
    <cacheHierarchy uniqueName="[Measures].[__XL_Count Rango]" caption="__XL_Count Rango" measure="1" displayFolder="" measureGroup="Rango" count="0" hidden="1"/>
    <cacheHierarchy uniqueName="[Measures].[__No hay medidas definidas]" caption="__No hay medidas definidas" measure="1" displayFolder="" count="0" hidden="1"/>
    <cacheHierarchy uniqueName="[Measures].[Suma de Número de Orden]" caption="Suma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istinto de Número de Orden]" caption="Recuento distinto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Mín. de Número de Orden]" caption="Mín.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e Número de Orden]" caption="Recuento de Número de Orden" measure="1" displayFolder="" measureGroup="Tabla1" count="0" oneField="1" hidden="1">
      <fieldsUsage count="1">
        <fieldUsage x="3"/>
      </fieldsUsage>
      <extLst>
        <ext xmlns:x15="http://schemas.microsoft.com/office/spreadsheetml/2010/11/main" uri="{B97F6D7D-B522-45F9-BDA1-12C45D357490}">
          <x15:cacheHierarchy aggregatedColumn="35"/>
        </ext>
      </extLst>
    </cacheHierarchy>
    <cacheHierarchy uniqueName="[Measures].[Suma de Monto Total de la Cuenta]" caption="Suma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Total del Pedido]" caption="Suma de Total del Pedido" measure="1" displayFolder="" measureGroup="Tabla2" count="0" hidden="1">
      <extLst>
        <ext xmlns:x15="http://schemas.microsoft.com/office/spreadsheetml/2010/11/main" uri="{B97F6D7D-B522-45F9-BDA1-12C45D357490}">
          <x15:cacheHierarchy aggregatedColumn="62"/>
        </ext>
      </extLst>
    </cacheHierarchy>
    <cacheHierarchy uniqueName="[Measures].[Suma de Ganancia Bruta]" caption="Suma de Ganancia Bruta" measure="1" displayFolder="" measureGroup="Tabla2" count="0" hidden="1">
      <extLst>
        <ext xmlns:x15="http://schemas.microsoft.com/office/spreadsheetml/2010/11/main" uri="{B97F6D7D-B522-45F9-BDA1-12C45D357490}">
          <x15:cacheHierarchy aggregatedColumn="64"/>
        </ext>
      </extLst>
    </cacheHierarchy>
    <cacheHierarchy uniqueName="[Measures].[Suma de Número de Comensales]" caption="Suma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Número de Comensales]" caption="Promedio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Monto Total de la Cuenta]" caption="Promedio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Ganancia Neta]" caption="Suma de Ganancia Neta" measure="1" displayFolder="" measureGroup="Tabla2" count="0" oneField="1" hidden="1">
      <fieldsUsage count="1">
        <fieldUsage x="1"/>
      </fieldsUsage>
      <extLst>
        <ext xmlns:x15="http://schemas.microsoft.com/office/spreadsheetml/2010/11/main" uri="{B97F6D7D-B522-45F9-BDA1-12C45D357490}">
          <x15:cacheHierarchy aggregatedColumn="63"/>
        </ext>
      </extLst>
    </cacheHierarchy>
    <cacheHierarchy uniqueName="[Measures].[Suma de Porcentaje de Ganancia]" caption="Suma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Recuento distinto de Porcentaje de Ganancia]" caption="Recuento distinto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Suma de Beneficio final]" caption="Suma de Beneficio final" measure="1" displayFolder="" measureGroup="Tabla2" count="0" oneField="1" hidden="1">
      <fieldsUsage count="1">
        <fieldUsage x="2"/>
      </fieldsUsage>
      <extLst>
        <ext xmlns:x15="http://schemas.microsoft.com/office/spreadsheetml/2010/11/main" uri="{B97F6D7D-B522-45F9-BDA1-12C45D357490}">
          <x15:cacheHierarchy aggregatedColumn="66"/>
        </ext>
      </extLst>
    </cacheHierarchy>
    <cacheHierarchy uniqueName="[Measures].[Recuento de Ganancia Bruta]" caption="Recuento de Ganancia Bruta" measure="1" displayFolder="" measureGroup="Tabla2" count="0" hidden="1">
      <extLst>
        <ext xmlns:x15="http://schemas.microsoft.com/office/spreadsheetml/2010/11/main" uri="{B97F6D7D-B522-45F9-BDA1-12C45D357490}">
          <x15:cacheHierarchy aggregatedColumn="64"/>
        </ext>
      </extLst>
    </cacheHierarchy>
  </cacheHierarchies>
  <kpis count="0"/>
  <dimensions count="4">
    <dimension measure="1" name="Measures" uniqueName="[Measures]" caption="Measures"/>
    <dimension name="Rango" uniqueName="[Rango]" caption="Rango"/>
    <dimension name="Tabla1" uniqueName="[Tabla1]" caption="Tabla1"/>
    <dimension name="Tabla2" uniqueName="[Tabla2]" caption="Tabla2"/>
  </dimensions>
  <measureGroups count="3">
    <measureGroup name="Rango" caption="Rango"/>
    <measureGroup name="Tabla1" caption="Tabla1"/>
    <measureGroup name="Tabla2" caption="Tabla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essa Flores Rivera" refreshedDate="45548.47751921296" backgroundQuery="1" createdVersion="7" refreshedVersion="7" minRefreshableVersion="3" recordCount="0" supportSubquery="1" supportAdvancedDrill="1" xr:uid="{B4A494D9-1B27-4F16-8F1C-5F5F8EDF1E3A}">
  <cacheSource type="external" connectionId="1"/>
  <cacheFields count="2">
    <cacheField name="[Tabla1].[Categoría tiempo excedido].[Categoría tiempo excedido]" caption="Categoría tiempo excedido" numFmtId="0" hierarchy="51" level="1">
      <sharedItems count="5">
        <s v="Retraso &lt; 15 min"/>
        <s v="Retraso &gt; 1 hora"/>
        <s v="Retraso entre 15 y 30 min"/>
        <s v="Retraso entre 30 y 45 min"/>
        <s v="Retraso entre 45 y 60 min"/>
      </sharedItems>
    </cacheField>
    <cacheField name="[Measures].[Recuento de Número de Orden]" caption="Recuento de Número de Orden" numFmtId="0" hierarchy="74" level="32767"/>
  </cacheFields>
  <cacheHierarchies count="8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Monto Total de la Cuenta]" caption="Monto Total de la Cuenta" attribute="1" defaultMemberUniqueName="[Rango].[Monto Total de la Cuenta].[All]" allUniqueName="[Rango].[Monto Total de la Cuenta].[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Llegada]" caption="Hora Llegada" attribute="1" time="1" defaultMemberUniqueName="[Rango].[Hora Llegada].[All]" allUniqueName="[Rango].[Hora Llegada].[All]" dimensionUniqueName="[Rango]" displayFolder="" count="0" memberValueDatatype="7" unbalanced="0"/>
    <cacheHierarchy uniqueName="[Rango].[Hora salida]" caption="Hora salida" attribute="1" time="1" defaultMemberUniqueName="[Rango].[Hora salida].[All]" allUniqueName="[Rango].[Hora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en mesa]" caption="Tiempo en mesa" attribute="1" time="1" defaultMemberUniqueName="[Rango].[Tiempo en mesa].[All]" allUniqueName="[Rango].[Tiempo en mesa].[All]" dimensionUniqueName="[Rango]" displayFolder="" count="0" memberValueDatatype="7" unbalanced="0"/>
    <cacheHierarchy uniqueName="[Rango].[Tiempo de Preparación (Horas)]" caption="Tiempo de Preparación (Horas)" attribute="1" time="1" defaultMemberUniqueName="[Rango].[Tiempo de Preparación (Horas)].[All]" allUniqueName="[Rango].[Tiempo de Preparación (Horas)].[All]" dimensionUniqueName="[Rango]" displayFolder="" count="0" memberValueDatatype="7" unbalanced="0"/>
    <cacheHierarchy uniqueName="[Rango].[Tiempo degustación]" caption="Tiempo degustación" attribute="1" time="1" defaultMemberUniqueName="[Rango].[Tiempo degustación].[All]" allUniqueName="[Rango].[Tiempo degustación].[All]" dimensionUniqueName="[Rango]" displayFolder="" count="0" memberValueDatatype="7" unbalanced="0"/>
    <cacheHierarchy uniqueName="[Rango].[Orden cobrada (Sin tiempo espera)]" caption="Orden cobrada (Sin tiempo espera)" attribute="1" defaultMemberUniqueName="[Rango].[Orden cobrada (Sin tiempo espera)].[All]" allUniqueName="[Rango].[Orden cobrada (Sin tiempo espera)].[All]" dimensionUniqueName="[Rango]" displayFolder="" count="0" memberValueDatatype="130" unbalanced="0"/>
    <cacheHierarchy uniqueName="[Rango].[Diasem]" caption="Diasem" attribute="1" defaultMemberUniqueName="[Rango].[Diasem].[All]" allUniqueName="[Rango].[Diasem].[All]" dimensionUniqueName="[Rango]" displayFolder="" count="0" memberValueDatatype="20" unbalanced="0"/>
    <cacheHierarchy uniqueName="[Rango].[Dia]" caption="Dia" attribute="1" defaultMemberUniqueName="[Rango].[Dia].[All]" allUniqueName="[Rango].[Dia].[All]" dimensionUniqueName="[Rango]" displayFolder="" count="0" memberValueDatatype="130" unbalanced="0"/>
    <cacheHierarchy uniqueName="[Rango].[Coste total]" caption="Coste total" attribute="1" defaultMemberUniqueName="[Rango].[Coste total].[All]" allUniqueName="[Rango].[Coste total].[All]" dimensionUniqueName="[Rango]" displayFolder="" count="0" memberValueDatatype="20" unbalanced="0"/>
    <cacheHierarchy uniqueName="[Tabla1].[Número de Mesa]" caption="Número de Mesa" attribute="1" defaultMemberUniqueName="[Tabla1].[Número de Mesa].[All]" allUniqueName="[Tabla1].[Número de Mesa].[All]" dimensionUniqueName="[Tabla1]" displayFolder="" count="0" memberValueDatatype="20" unbalanced="0"/>
    <cacheHierarchy uniqueName="[Tabla1].[Nombre del Cliente]" caption="Nombre del Cliente" attribute="1" defaultMemberUniqueName="[Tabla1].[Nombre del Cliente].[All]" allUniqueName="[Tabla1].[Nombre del Cliente].[All]" dimensionUniqueName="[Tabla1]" displayFolder="" count="0" memberValueDatatype="130" unbalanced="0"/>
    <cacheHierarchy uniqueName="[Tabla1].[Número de Comensales]" caption="Número de Comensales" attribute="1" defaultMemberUniqueName="[Tabla1].[Número de Comensales].[All]" allUniqueName="[Tabla1].[Número de Comensales].[All]" dimensionUniqueName="[Tabla1]" displayFolder="" count="0" memberValueDatatype="20" unbalanced="0"/>
    <cacheHierarchy uniqueName="[Tabla1].[Hora de Llegada]" caption="Hora de Llegada" attribute="1" time="1" defaultMemberUniqueName="[Tabla1].[Hora de Llegada].[All]" allUniqueName="[Tabla1].[Hora de Llegada].[All]" dimensionUniqueName="[Tabla1]" displayFolder="" count="0" memberValueDatatype="7" unbalanced="0"/>
    <cacheHierarchy uniqueName="[Tabla1].[Hora de Salida]" caption="Hora de Salida" attribute="1" time="1" defaultMemberUniqueName="[Tabla1].[Hora de Salida].[All]" allUniqueName="[Tabla1].[Hora de Salida].[All]" dimensionUniqueName="[Tabla1]" displayFolder="" count="0" memberValueDatatype="7" unbalanced="0"/>
    <cacheHierarchy uniqueName="[Tabla1].[Mesero Asignado]" caption="Mesero Asignado" attribute="1" defaultMemberUniqueName="[Tabla1].[Mesero Asignado].[All]" allUniqueName="[Tabla1].[Mesero Asignado].[All]" dimensionUniqueName="[Tabla1]" displayFolder="" count="0" memberValueDatatype="130" unbalanced="0"/>
    <cacheHierarchy uniqueName="[Tabla1].[Tipo de Servicio]" caption="Tipo de Servicio" attribute="1" defaultMemberUniqueName="[Tabla1].[Tipo de Servicio].[All]" allUniqueName="[Tabla1].[Tipo de Servicio].[All]" dimensionUniqueName="[Tabla1]" displayFolder="" count="0" memberValueDatatype="130" unbalanced="0"/>
    <cacheHierarchy uniqueName="[Tabla1].[Método de Pago]" caption="Método de Pago" attribute="1" defaultMemberUniqueName="[Tabla1].[Método de Pago].[All]" allUniqueName="[Tabla1].[Método de Pago].[All]" dimensionUniqueName="[Tabla1]" displayFolder="" count="0" memberValueDatatype="130" unbalanced="0"/>
    <cacheHierarchy uniqueName="[Tabla1].[Propina]" caption="Propina" attribute="1" defaultMemberUniqueName="[Tabla1].[Propina].[All]" allUniqueName="[Tabla1].[Propina].[All]" dimensionUniqueName="[Tabla1]" displayFolder="" count="0" memberValueDatatype="5" unbalanced="0"/>
    <cacheHierarchy uniqueName="[Tabla1].[Estado de la Mesa]" caption="Estado de la Mesa" attribute="1" defaultMemberUniqueName="[Tabla1].[Estado de la Mesa].[All]" allUniqueName="[Tabla1].[Estado de la Mesa].[All]" dimensionUniqueName="[Tabla1]" displayFolder="" count="0" memberValueDatatype="130" unbalanced="0"/>
    <cacheHierarchy uniqueName="[Tabla1].[Número de Orden]" caption="Número de Orden" attribute="1" defaultMemberUniqueName="[Tabla1].[Número de Orden].[All]" allUniqueName="[Tabla1].[Número de Orden].[All]" dimensionUniqueName="[Tabla1]" displayFolder="" count="0" memberValueDatatype="20" unbalanced="0"/>
    <cacheHierarchy uniqueName="[Tabla1].[País de Origen]" caption="País de Origen" attribute="1" defaultMemberUniqueName="[Tabla1].[País de Origen].[All]" allUniqueName="[Tabla1].[País de Origen].[All]" dimensionUniqueName="[Tabla1]" displayFolder="" count="0" memberValueDatatype="130" unbalanced="0"/>
    <cacheHierarchy uniqueName="[Tabla1].[Platos Ordenados]" caption="Platos Ordenados" attribute="1" defaultMemberUniqueName="[Tabla1].[Platos Ordenados].[All]" allUniqueName="[Tabla1].[Platos Ordenados].[All]" dimensionUniqueName="[Tabla1]" displayFolder="" count="0" memberValueDatatype="130" unbalanced="0"/>
    <cacheHierarchy uniqueName="[Tabla1].[Monto Total de la Cuenta]" caption="Monto Total de la Cuenta" attribute="1" defaultMemberUniqueName="[Tabla1].[Monto Total de la Cuenta].[All]" allUniqueName="[Tabla1].[Monto Total de la Cuenta].[All]" dimensionUniqueName="[Tabla1]" displayFolder="" count="0" memberValueDatatype="20" unbalanced="0"/>
    <cacheHierarchy uniqueName="[Tabla1].[Fecha de Factura]" caption="Fecha de Factura" attribute="1" time="1" defaultMemberUniqueName="[Tabla1].[Fecha de Factura].[All]" allUniqueName="[Tabla1].[Fecha de Factura].[All]" dimensionUniqueName="[Tabla1]" displayFolder="" count="0" memberValueDatatype="7" unbalanced="0"/>
    <cacheHierarchy uniqueName="[Tabla1].[Hora Llegada]" caption="Hora Llegada" attribute="1" time="1" defaultMemberUniqueName="[Tabla1].[Hora Llegada].[All]" allUniqueName="[Tabla1].[Hora Llegada].[All]" dimensionUniqueName="[Tabla1]" displayFolder="" count="0" memberValueDatatype="7" unbalanced="0"/>
    <cacheHierarchy uniqueName="[Tabla1].[Hora salida]" caption="Hora salida" attribute="1" time="1" defaultMemberUniqueName="[Tabla1].[Hora salida].[All]" allUniqueName="[Tabla1].[Hora salida].[All]" dimensionUniqueName="[Tabla1]" displayFolder="" count="0" memberValueDatatype="7" unbalanced="0"/>
    <cacheHierarchy uniqueName="[Tabla1].[Tiempo de permanencia]" caption="Tiempo de permanencia" attribute="1" time="1" defaultMemberUniqueName="[Tabla1].[Tiempo de permanencia].[All]" allUniqueName="[Tabla1].[Tiempo de permanencia].[All]" dimensionUniqueName="[Tabla1]" displayFolder="" count="0" memberValueDatatype="7" unbalanced="0"/>
    <cacheHierarchy uniqueName="[Tabla1].[Tiempo en mesa]" caption="Tiempo en mesa" attribute="1" time="1" defaultMemberUniqueName="[Tabla1].[Tiempo en mesa].[All]" allUniqueName="[Tabla1].[Tiempo en mesa].[All]" dimensionUniqueName="[Tabla1]" displayFolder="" count="0" memberValueDatatype="7" unbalanced="0"/>
    <cacheHierarchy uniqueName="[Tabla1].[Tiempo de Preparación (Horas)]" caption="Tiempo de Preparación (Horas)" attribute="1" time="1" defaultMemberUniqueName="[Tabla1].[Tiempo de Preparación (Horas)].[All]" allUniqueName="[Tabla1].[Tiempo de Preparación (Horas)].[All]" dimensionUniqueName="[Tabla1]" displayFolder="" count="0" memberValueDatatype="7" unbalanced="0"/>
    <cacheHierarchy uniqueName="[Tabla1].[Tiempo degustación]" caption="Tiempo degustación" attribute="1" time="1" defaultMemberUniqueName="[Tabla1].[Tiempo degustación].[All]" allUniqueName="[Tabla1].[Tiempo degustación].[All]" dimensionUniqueName="[Tabla1]" displayFolder="" count="0" memberValueDatatype="7" unbalanced="0"/>
    <cacheHierarchy uniqueName="[Tabla1].[Orden cobrada (Sin tiempo espera)]" caption="Orden cobrada (Sin tiempo espera)" attribute="1" defaultMemberUniqueName="[Tabla1].[Orden cobrada (Sin tiempo espera)].[All]" allUniqueName="[Tabla1].[Orden cobrada (Sin tiempo espera)].[All]" dimensionUniqueName="[Tabla1]" displayFolder="" count="0" memberValueDatatype="130" unbalanced="0"/>
    <cacheHierarchy uniqueName="[Tabla1].[Diasem]" caption="Diasem" attribute="1" defaultMemberUniqueName="[Tabla1].[Diasem].[All]" allUniqueName="[Tabla1].[Diasem].[All]" dimensionUniqueName="[Tabla1]" displayFolder="" count="0" memberValueDatatype="20" unbalanced="0"/>
    <cacheHierarchy uniqueName="[Tabla1].[Dia]" caption="Dia" attribute="1" defaultMemberUniqueName="[Tabla1].[Dia].[All]" allUniqueName="[Tabla1].[Dia].[All]" dimensionUniqueName="[Tabla1]" displayFolder="" count="0" memberValueDatatype="130" unbalanced="0"/>
    <cacheHierarchy uniqueName="[Tabla1].[Coste total]" caption="Coste total" attribute="1" defaultMemberUniqueName="[Tabla1].[Coste total].[All]" allUniqueName="[Tabla1].[Coste total].[All]" dimensionUniqueName="[Tabla1]" displayFolder="" count="0" memberValueDatatype="20" unbalanced="0"/>
    <cacheHierarchy uniqueName="[Tabla1].[Dif tiempo en mesa - tiempo de preparación]" caption="Dif tiempo en mesa - tiempo de preparación" attribute="1" defaultMemberUniqueName="[Tabla1].[Dif tiempo en mesa - tiempo de preparación].[All]" allUniqueName="[Tabla1].[Dif tiempo en mesa - tiempo de preparación].[All]" dimensionUniqueName="[Tabla1]" displayFolder="" count="0" memberValueDatatype="5" unbalanced="0"/>
    <cacheHierarchy uniqueName="[Tabla1].[Categoría tiempo excedido]" caption="Categoría tiempo excedido" attribute="1" defaultMemberUniqueName="[Tabla1].[Categoría tiempo excedido].[All]" allUniqueName="[Tabla1].[Categoría tiempo excedido].[All]" dimensionUniqueName="[Tabla1]" displayFolder="" count="2" memberValueDatatype="130" unbalanced="0">
      <fieldsUsage count="2">
        <fieldUsage x="-1"/>
        <fieldUsage x="0"/>
      </fieldsUsage>
    </cacheHierarchy>
    <cacheHierarchy uniqueName="[Tabla2].[Número de Orden]" caption="Número de Orden" attribute="1" defaultMemberUniqueName="[Tabla2].[Número de Orden].[All]" allUniqueName="[Tabla2].[Número de Orden].[All]" dimensionUniqueName="[Tabla2]" displayFolder="" count="0" memberValueDatatype="20" unbalanced="0"/>
    <cacheHierarchy uniqueName="[Tabla2].[Número de Mesa]" caption="Número de Mesa" attribute="1" defaultMemberUniqueName="[Tabla2].[Número de Mesa].[All]" allUniqueName="[Tabla2].[Número de Mesa].[All]" dimensionUniqueName="[Tabla2]" displayFolder="" count="0" memberValueDatatype="20" unbalanced="0"/>
    <cacheHierarchy uniqueName="[Tabla2].[Nombre del Plato]" caption="Nombre del Plato" attribute="1" defaultMemberUniqueName="[Tabla2].[Nombre del Plato].[All]" allUniqueName="[Tabla2].[Nombre del Plato].[All]" dimensionUniqueName="[Tabla2]" displayFolder="" count="0" memberValueDatatype="130" unbalanced="0"/>
    <cacheHierarchy uniqueName="[Tabla2].[Descripción del Plato]" caption="Descripción del Plato" attribute="1" defaultMemberUniqueName="[Tabla2].[Descripción del Plato].[All]" allUniqueName="[Tabla2].[Descripción del Plato].[All]" dimensionUniqueName="[Tabla2]" displayFolder="" count="0" memberValueDatatype="130" unbalanced="0"/>
    <cacheHierarchy uniqueName="[Tabla2].[Costo Unitario]" caption="Costo Unitario" attribute="1" defaultMemberUniqueName="[Tabla2].[Costo Unitario].[All]" allUniqueName="[Tabla2].[Costo Unitario].[All]" dimensionUniqueName="[Tabla2]" displayFolder="" count="0" memberValueDatatype="20" unbalanced="0"/>
    <cacheHierarchy uniqueName="[Tabla2].[Precio Unitario]" caption="Precio Unitario" attribute="1" defaultMemberUniqueName="[Tabla2].[Precio Unitario].[All]" allUniqueName="[Tabla2].[Precio Unitario].[All]" dimensionUniqueName="[Tabla2]" displayFolder="" count="0" memberValueDatatype="20" unbalanced="0"/>
    <cacheHierarchy uniqueName="[Tabla2].[Cantidad Ordenada]" caption="Cantidad Ordenada" attribute="1" defaultMemberUniqueName="[Tabla2].[Cantidad Ordenada].[All]" allUniqueName="[Tabla2].[Cantidad Ordenada].[All]" dimensionUniqueName="[Tabla2]" displayFolder="" count="0" memberValueDatatype="20" unbalanced="0"/>
    <cacheHierarchy uniqueName="[Tabla2].[Tiempo de Preparación]" caption="Tiempo de Preparación" attribute="1" defaultMemberUniqueName="[Tabla2].[Tiempo de Preparación].[All]" allUniqueName="[Tabla2].[Tiempo de Preparación].[All]" dimensionUniqueName="[Tabla2]" displayFolder="" count="0" memberValueDatatype="20" unbalanced="0"/>
    <cacheHierarchy uniqueName="[Tabla2].[Observaciones]" caption="Observaciones" attribute="1" defaultMemberUniqueName="[Tabla2].[Observaciones].[All]" allUniqueName="[Tabla2].[Observaciones].[All]" dimensionUniqueName="[Tabla2]" displayFolder="" count="0" memberValueDatatype="130" unbalanced="0"/>
    <cacheHierarchy uniqueName="[Tabla2].[Estado de la Orden]" caption="Estado de la Orden" attribute="1" defaultMemberUniqueName="[Tabla2].[Estado de la Orden].[All]" allUniqueName="[Tabla2].[Estado de la Orden].[All]" dimensionUniqueName="[Tabla2]" displayFolder="" count="0" memberValueDatatype="130" unbalanced="0"/>
    <cacheHierarchy uniqueName="[Tabla2].[Total del Pedido]" caption="Total del Pedido" attribute="1" defaultMemberUniqueName="[Tabla2].[Total del Pedido].[All]" allUniqueName="[Tabla2].[Total del Pedido].[All]" dimensionUniqueName="[Tabla2]" displayFolder="" count="0" memberValueDatatype="20" unbalanced="0"/>
    <cacheHierarchy uniqueName="[Tabla2].[Ganancia Neta]" caption="Ganancia Neta" attribute="1" defaultMemberUniqueName="[Tabla2].[Ganancia Neta].[All]" allUniqueName="[Tabla2].[Ganancia Neta].[All]" dimensionUniqueName="[Tabla2]" displayFolder="" count="0" memberValueDatatype="20" unbalanced="0"/>
    <cacheHierarchy uniqueName="[Tabla2].[Ganancia Bruta]" caption="Ganancia Bruta" attribute="1" defaultMemberUniqueName="[Tabla2].[Ganancia Bruta].[All]" allUniqueName="[Tabla2].[Ganancia Bruta].[All]" dimensionUniqueName="[Tabla2]" displayFolder="" count="0" memberValueDatatype="20" unbalanced="0"/>
    <cacheHierarchy uniqueName="[Tabla2].[Porcentaje de Ganancia]" caption="Porcentaje de Ganancia" attribute="1" defaultMemberUniqueName="[Tabla2].[Porcentaje de Ganancia].[All]" allUniqueName="[Tabla2].[Porcentaje de Ganancia].[All]" dimensionUniqueName="[Tabla2]" displayFolder="" count="0" memberValueDatatype="5" unbalanced="0"/>
    <cacheHierarchy uniqueName="[Tabla2].[Beneficio final]" caption="Beneficio final" attribute="1" defaultMemberUniqueName="[Tabla2].[Beneficio final].[All]" allUniqueName="[Tabla2].[Beneficio final].[All]" dimensionUniqueName="[Tabla2]" displayFolder="" count="0" memberValueDatatype="20" unbalanced="0"/>
    <cacheHierarchy uniqueName="[Measures].[__XL_Count Tabla1]" caption="__XL_Count Tabla1" measure="1" displayFolder="" measureGroup="Tabla1" count="0" hidden="1"/>
    <cacheHierarchy uniqueName="[Measures].[__XL_Count Tabla2]" caption="__XL_Count Tabla2" measure="1" displayFolder="" measureGroup="Tabla2" count="0" hidden="1"/>
    <cacheHierarchy uniqueName="[Measures].[__XL_Count Rango]" caption="__XL_Count Rango" measure="1" displayFolder="" measureGroup="Rango" count="0" hidden="1"/>
    <cacheHierarchy uniqueName="[Measures].[__No hay medidas definidas]" caption="__No hay medidas definidas" measure="1" displayFolder="" count="0" hidden="1"/>
    <cacheHierarchy uniqueName="[Measures].[Suma de Número de Orden]" caption="Suma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istinto de Número de Orden]" caption="Recuento distinto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Mín. de Número de Orden]" caption="Mín.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e Número de Orden]" caption="Recuento de Número de Orden" measure="1" displayFolder="" measureGroup="Tabla1" count="0" oneField="1" hidden="1">
      <fieldsUsage count="1">
        <fieldUsage x="1"/>
      </fieldsUsage>
      <extLst>
        <ext xmlns:x15="http://schemas.microsoft.com/office/spreadsheetml/2010/11/main" uri="{B97F6D7D-B522-45F9-BDA1-12C45D357490}">
          <x15:cacheHierarchy aggregatedColumn="35"/>
        </ext>
      </extLst>
    </cacheHierarchy>
    <cacheHierarchy uniqueName="[Measures].[Suma de Monto Total de la Cuenta]" caption="Suma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Total del Pedido]" caption="Suma de Total del Pedido" measure="1" displayFolder="" measureGroup="Tabla2" count="0" hidden="1">
      <extLst>
        <ext xmlns:x15="http://schemas.microsoft.com/office/spreadsheetml/2010/11/main" uri="{B97F6D7D-B522-45F9-BDA1-12C45D357490}">
          <x15:cacheHierarchy aggregatedColumn="62"/>
        </ext>
      </extLst>
    </cacheHierarchy>
    <cacheHierarchy uniqueName="[Measures].[Suma de Ganancia Bruta]" caption="Suma de Ganancia Bruta" measure="1" displayFolder="" measureGroup="Tabla2" count="0" hidden="1">
      <extLst>
        <ext xmlns:x15="http://schemas.microsoft.com/office/spreadsheetml/2010/11/main" uri="{B97F6D7D-B522-45F9-BDA1-12C45D357490}">
          <x15:cacheHierarchy aggregatedColumn="64"/>
        </ext>
      </extLst>
    </cacheHierarchy>
    <cacheHierarchy uniqueName="[Measures].[Suma de Número de Comensales]" caption="Suma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Número de Comensales]" caption="Promedio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Monto Total de la Cuenta]" caption="Promedio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Ganancia Neta]" caption="Suma de Ganancia Neta" measure="1" displayFolder="" measureGroup="Tabla2" count="0" hidden="1">
      <extLst>
        <ext xmlns:x15="http://schemas.microsoft.com/office/spreadsheetml/2010/11/main" uri="{B97F6D7D-B522-45F9-BDA1-12C45D357490}">
          <x15:cacheHierarchy aggregatedColumn="63"/>
        </ext>
      </extLst>
    </cacheHierarchy>
    <cacheHierarchy uniqueName="[Measures].[Suma de Porcentaje de Ganancia]" caption="Suma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Recuento distinto de Porcentaje de Ganancia]" caption="Recuento distinto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Suma de Beneficio final]" caption="Suma de Beneficio final" measure="1" displayFolder="" measureGroup="Tabla2" count="0" hidden="1">
      <extLst>
        <ext xmlns:x15="http://schemas.microsoft.com/office/spreadsheetml/2010/11/main" uri="{B97F6D7D-B522-45F9-BDA1-12C45D357490}">
          <x15:cacheHierarchy aggregatedColumn="66"/>
        </ext>
      </extLst>
    </cacheHierarchy>
    <cacheHierarchy uniqueName="[Measures].[Recuento de Ganancia Bruta]" caption="Recuento de Ganancia Bruta" measure="1" displayFolder="" measureGroup="Tabla2" count="0" hidden="1">
      <extLst>
        <ext xmlns:x15="http://schemas.microsoft.com/office/spreadsheetml/2010/11/main" uri="{B97F6D7D-B522-45F9-BDA1-12C45D357490}">
          <x15:cacheHierarchy aggregatedColumn="64"/>
        </ext>
      </extLst>
    </cacheHierarchy>
  </cacheHierarchies>
  <kpis count="0"/>
  <dimensions count="4">
    <dimension measure="1" name="Measures" uniqueName="[Measures]" caption="Measures"/>
    <dimension name="Rango" uniqueName="[Rango]" caption="Rango"/>
    <dimension name="Tabla1" uniqueName="[Tabla1]" caption="Tabla1"/>
    <dimension name="Tabla2" uniqueName="[Tabla2]" caption="Tabla2"/>
  </dimensions>
  <measureGroups count="3">
    <measureGroup name="Rango" caption="Rango"/>
    <measureGroup name="Tabla1" caption="Tabla1"/>
    <measureGroup name="Tabla2" caption="Tabla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essa Flores Rivera" refreshedDate="45561.491227199076" createdVersion="7" refreshedVersion="7" minRefreshableVersion="3" recordCount="767" xr:uid="{AE6B4A26-DAD3-4BE1-B6CC-B5822A1A0BFB}">
  <cacheSource type="worksheet">
    <worksheetSource name="Sala"/>
  </cacheSource>
  <cacheFields count="28">
    <cacheField name="Número de Mesa" numFmtId="1">
      <sharedItems containsSemiMixedTypes="0" containsString="0" containsNumber="1" containsInteger="1" minValue="1" maxValue="20"/>
    </cacheField>
    <cacheField name="Nombre del Cliente" numFmtId="49">
      <sharedItems/>
    </cacheField>
    <cacheField name="Número de Comensales" numFmtId="1">
      <sharedItems containsSemiMixedTypes="0" containsString="0" containsNumber="1" containsInteger="1" minValue="1" maxValue="6"/>
    </cacheField>
    <cacheField name="Hora de Llegada" numFmtId="165">
      <sharedItems containsSemiMixedTypes="0" containsNonDate="0" containsDate="1" containsString="0" minDate="2023-04-01T00:01:00" maxDate="2023-04-07T03:56:00"/>
    </cacheField>
    <cacheField name="Hora de Salida" numFmtId="165">
      <sharedItems containsSemiMixedTypes="0" containsNonDate="0" containsDate="1" containsString="0" minDate="2023-04-01T01:11:00" maxDate="2023-04-07T07:51:00"/>
    </cacheField>
    <cacheField name="Mesero Asignado" numFmtId="49">
      <sharedItems count="5">
        <s v="Mesero_3"/>
        <s v="Mesero_1"/>
        <s v="Mesero_2"/>
        <s v="Mesero_5"/>
        <s v="Mesero_4"/>
      </sharedItems>
    </cacheField>
    <cacheField name="Tipo de Servicio" numFmtId="49">
      <sharedItems count="3">
        <s v="Almuerzo"/>
        <s v="Desayuno"/>
        <s v="Cena"/>
      </sharedItems>
    </cacheField>
    <cacheField name="Método de Pago" numFmtId="49">
      <sharedItems/>
    </cacheField>
    <cacheField name="Propina" numFmtId="44">
      <sharedItems containsSemiMixedTypes="0" containsString="0" containsNumber="1" minValue="10.029999999999999" maxValue="49.88"/>
    </cacheField>
    <cacheField name="Estado de la Mesa" numFmtId="49">
      <sharedItems count="3">
        <s v="Reservada"/>
        <s v="Libre"/>
        <s v="Ocupada"/>
      </sharedItems>
    </cacheField>
    <cacheField name="Número de Orden" numFmtId="1">
      <sharedItems containsSemiMixedTypes="0" containsString="0" containsNumber="1" containsInteger="1" minValue="1" maxValue="767"/>
    </cacheField>
    <cacheField name="País de Origen" numFmtId="49">
      <sharedItems count="11">
        <s v="España"/>
        <s v="Colombia"/>
        <s v="Brasil"/>
        <s v="Paraguay"/>
        <s v="Perú"/>
        <s v="Venezuela"/>
        <s v="Bolivia"/>
        <s v="Uruguay"/>
        <s v="Ecuador"/>
        <s v="Chile"/>
        <s v="Argentina"/>
      </sharedItems>
    </cacheField>
    <cacheField name="Platos Ordenados" numFmtId="49">
      <sharedItems/>
    </cacheField>
    <cacheField name="Monto Total de la Cuenta" numFmtId="44">
      <sharedItems containsSemiMixedTypes="0" containsString="0" containsNumber="1" containsInteger="1" minValue="18" maxValue="360" count="248">
        <n v="138"/>
        <n v="58"/>
        <n v="165"/>
        <n v="183"/>
        <n v="67"/>
        <n v="70"/>
        <n v="172"/>
        <n v="242"/>
        <n v="169"/>
        <n v="148"/>
        <n v="88"/>
        <n v="326"/>
        <n v="87"/>
        <n v="129"/>
        <n v="224"/>
        <n v="28"/>
        <n v="137"/>
        <n v="251"/>
        <n v="80"/>
        <n v="178"/>
        <n v="274"/>
        <n v="213"/>
        <n v="233"/>
        <n v="34"/>
        <n v="126"/>
        <n v="61"/>
        <n v="94"/>
        <n v="173"/>
        <n v="112"/>
        <n v="211"/>
        <n v="306"/>
        <n v="214"/>
        <n v="30"/>
        <n v="21"/>
        <n v="235"/>
        <n v="108"/>
        <n v="204"/>
        <n v="102"/>
        <n v="203"/>
        <n v="122"/>
        <n v="54"/>
        <n v="140"/>
        <n v="109"/>
        <n v="158"/>
        <n v="186"/>
        <n v="76"/>
        <n v="225"/>
        <n v="263"/>
        <n v="267"/>
        <n v="187"/>
        <n v="255"/>
        <n v="48"/>
        <n v="82"/>
        <n v="160"/>
        <n v="55"/>
        <n v="288"/>
        <n v="196"/>
        <n v="210"/>
        <n v="256"/>
        <n v="218"/>
        <n v="234"/>
        <n v="118"/>
        <n v="136"/>
        <n v="75"/>
        <n v="81"/>
        <n v="99"/>
        <n v="57"/>
        <n v="309"/>
        <n v="121"/>
        <n v="62"/>
        <n v="170"/>
        <n v="60"/>
        <n v="208"/>
        <n v="50"/>
        <n v="123"/>
        <n v="159"/>
        <n v="293"/>
        <n v="29"/>
        <n v="253"/>
        <n v="153"/>
        <n v="176"/>
        <n v="188"/>
        <n v="166"/>
        <n v="139"/>
        <n v="171"/>
        <n v="73"/>
        <n v="77"/>
        <n v="141"/>
        <n v="68"/>
        <n v="124"/>
        <n v="163"/>
        <n v="20"/>
        <n v="237"/>
        <n v="269"/>
        <n v="209"/>
        <n v="134"/>
        <n v="145"/>
        <n v="52"/>
        <n v="105"/>
        <n v="24"/>
        <n v="222"/>
        <n v="184"/>
        <n v="72"/>
        <n v="239"/>
        <n v="106"/>
        <n v="35"/>
        <n v="157"/>
        <n v="206"/>
        <n v="182"/>
        <n v="120"/>
        <n v="260"/>
        <n v="63"/>
        <n v="238"/>
        <n v="191"/>
        <n v="181"/>
        <n v="185"/>
        <n v="84"/>
        <n v="212"/>
        <n v="226"/>
        <n v="150"/>
        <n v="132"/>
        <n v="56"/>
        <n v="144"/>
        <n v="271"/>
        <n v="310"/>
        <n v="156"/>
        <n v="90"/>
        <n v="46"/>
        <n v="152"/>
        <n v="44"/>
        <n v="154"/>
        <n v="243"/>
        <n v="177"/>
        <n v="27"/>
        <n v="38"/>
        <n v="205"/>
        <n v="91"/>
        <n v="270"/>
        <n v="83"/>
        <n v="192"/>
        <n v="202"/>
        <n v="162"/>
        <n v="220"/>
        <n v="96"/>
        <n v="261"/>
        <n v="180"/>
        <n v="195"/>
        <n v="245"/>
        <n v="228"/>
        <n v="142"/>
        <n v="193"/>
        <n v="97"/>
        <n v="32"/>
        <n v="168"/>
        <n v="69"/>
        <n v="190"/>
        <n v="33"/>
        <n v="74"/>
        <n v="294"/>
        <n v="18"/>
        <n v="273"/>
        <n v="327"/>
        <n v="66"/>
        <n v="297"/>
        <n v="25"/>
        <n v="117"/>
        <n v="115"/>
        <n v="250"/>
        <n v="116"/>
        <n v="93"/>
        <n v="201"/>
        <n v="78"/>
        <n v="42"/>
        <n v="86"/>
        <n v="40"/>
        <n v="216"/>
        <n v="247"/>
        <n v="59"/>
        <n v="175"/>
        <n v="290"/>
        <n v="223"/>
        <n v="279"/>
        <n v="128"/>
        <n v="53"/>
        <n v="232"/>
        <n v="161"/>
        <n v="268"/>
        <n v="98"/>
        <n v="85"/>
        <n v="147"/>
        <n v="207"/>
        <n v="217"/>
        <n v="114"/>
        <n v="100"/>
        <n v="104"/>
        <n v="164"/>
        <n v="143"/>
        <n v="26"/>
        <n v="36"/>
        <n v="101"/>
        <n v="240"/>
        <n v="200"/>
        <n v="49"/>
        <n v="291"/>
        <n v="22"/>
        <n v="198"/>
        <n v="151"/>
        <n v="155"/>
        <n v="95"/>
        <n v="131"/>
        <n v="219"/>
        <n v="19"/>
        <n v="64"/>
        <n v="92"/>
        <n v="130"/>
        <n v="79"/>
        <n v="174"/>
        <n v="149"/>
        <n v="146"/>
        <n v="103"/>
        <n v="280"/>
        <n v="197"/>
        <n v="244"/>
        <n v="41"/>
        <n v="276"/>
        <n v="227"/>
        <n v="179"/>
        <n v="111"/>
        <n v="284"/>
        <n v="292"/>
        <n v="266"/>
        <n v="231"/>
        <n v="285"/>
        <n v="333"/>
        <n v="319"/>
        <n v="236"/>
        <n v="344"/>
        <n v="133"/>
        <n v="265"/>
        <n v="199"/>
        <n v="23"/>
        <n v="360"/>
        <n v="246"/>
        <n v="107"/>
        <n v="215"/>
        <n v="110"/>
        <n v="119"/>
        <n v="342"/>
      </sharedItems>
    </cacheField>
    <cacheField name="Fecha de Factura" numFmtId="14">
      <sharedItems containsSemiMixedTypes="0" containsNonDate="0" containsDate="1" containsString="0" minDate="2023-04-01T00:00:00" maxDate="2023-04-08T00:00:00"/>
    </cacheField>
    <cacheField name="Hora Llegada" numFmtId="164">
      <sharedItems containsSemiMixedTypes="0" containsNonDate="0" containsDate="1" containsString="0" minDate="1899-12-30T00:00:00" maxDate="1899-12-30T03:59:00"/>
    </cacheField>
    <cacheField name="Hora salida" numFmtId="164">
      <sharedItems containsSemiMixedTypes="0" containsNonDate="0" containsDate="1" containsString="0" minDate="1899-12-30T01:04:00" maxDate="1899-12-30T07:51:00"/>
    </cacheField>
    <cacheField name="Tiempo de permanencia" numFmtId="164">
      <sharedItems containsSemiMixedTypes="0" containsNonDate="0" containsDate="1" containsString="0" minDate="1899-12-30T01:01:00" maxDate="1899-12-30T04:14:00"/>
    </cacheField>
    <cacheField name="Tiempo en mesa" numFmtId="164">
      <sharedItems containsSemiMixedTypes="0" containsNonDate="0" containsDate="1" containsString="0" minDate="1899-12-30T01:00:00" maxDate="1899-12-30T03:59:00"/>
    </cacheField>
    <cacheField name="Tiempo de Preparación (Horas)" numFmtId="164">
      <sharedItems containsSemiMixedTypes="0" containsNonDate="0" containsDate="1" containsString="0" minDate="1899-12-30T00:05:00" maxDate="1899-12-30T03:23:00"/>
    </cacheField>
    <cacheField name="Tiempo degustación" numFmtId="164">
      <sharedItems containsSemiMixedTypes="0" containsNonDate="0" containsDate="1" containsString="0" minDate="1899-12-30T00:00:00" maxDate="1899-12-30T04:04:00"/>
    </cacheField>
    <cacheField name="Orden cobrada (Sin tiempo espera)" numFmtId="49">
      <sharedItems count="2">
        <s v="Si"/>
        <s v="No"/>
      </sharedItems>
    </cacheField>
    <cacheField name="Diasem" numFmtId="1">
      <sharedItems containsSemiMixedTypes="0" containsString="0" containsNumber="1" containsInteger="1" minValue="1" maxValue="7" count="7">
        <n v="6"/>
        <n v="7"/>
        <n v="1"/>
        <n v="2"/>
        <n v="3"/>
        <n v="4"/>
        <n v="5"/>
      </sharedItems>
    </cacheField>
    <cacheField name="Dia" numFmtId="49">
      <sharedItems count="7">
        <s v="Sabado"/>
        <s v="Domingo"/>
        <s v="Lunes"/>
        <s v="Martes"/>
        <s v="Miercoles"/>
        <s v="Jueves"/>
        <s v="Viernes"/>
      </sharedItems>
    </cacheField>
    <cacheField name="Coste total" numFmtId="0">
      <sharedItems containsSemiMixedTypes="0" containsString="0" containsNumber="1" containsInteger="1" minValue="10" maxValue="213"/>
    </cacheField>
    <cacheField name="Dif tiempo en mesa - tiempo de preparación" numFmtId="168">
      <sharedItems containsSemiMixedTypes="0" containsString="0" containsNumber="1" minValue="-98.999999999999986" maxValue="229.00000000000003"/>
    </cacheField>
    <cacheField name="Categoría tiempo excedido" numFmtId="0">
      <sharedItems count="6">
        <s v="A tiempo"/>
        <s v="Retraso &lt; 15 min"/>
        <s v="Retraso entre 45 y 60 min"/>
        <s v="Retraso entre 15 y 30 min"/>
        <s v="Retraso &gt; 1 hora"/>
        <s v="Retraso entre 30 y 45 min"/>
      </sharedItems>
    </cacheField>
    <cacheField name="Propina/Facturación" numFmtId="0" formula="Propina /'Monto Total de la Cuenta'" databaseField="0"/>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essa Flores Rivera" refreshedDate="45561.636416898145" backgroundQuery="1" createdVersion="7" refreshedVersion="7" minRefreshableVersion="3" recordCount="0" supportSubquery="1" supportAdvancedDrill="1" xr:uid="{58D8B15E-AC32-43EC-9D46-D511E5D90940}">
  <cacheSource type="external" connectionId="1"/>
  <cacheFields count="3">
    <cacheField name="[Measures].[Recuento distinto de Número de Orden]" caption="Recuento distinto de Número de Orden" numFmtId="0" hierarchy="72" level="32767"/>
    <cacheField name="[Tabla1].[Método de Pago].[Método de Pago]" caption="Método de Pago" numFmtId="0" hierarchy="32" level="1">
      <sharedItems count="3">
        <s v="Efectivo"/>
        <s v="Tarjeta de crédito"/>
        <s v="Tarjeta de débito"/>
      </sharedItems>
    </cacheField>
    <cacheField name="[Tabla1].[País de Origen].[País de Origen]" caption="País de Origen" numFmtId="0" hierarchy="36" level="1">
      <sharedItems count="11">
        <s v="Argentina"/>
        <s v="Bolivia"/>
        <s v="Brasil"/>
        <s v="Chile"/>
        <s v="Colombia"/>
        <s v="Ecuador"/>
        <s v="España"/>
        <s v="Paraguay"/>
        <s v="Perú"/>
        <s v="Uruguay"/>
        <s v="Venezuela"/>
      </sharedItems>
    </cacheField>
  </cacheFields>
  <cacheHierarchies count="8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Monto Total de la Cuenta]" caption="Monto Total de la Cuenta" attribute="1" defaultMemberUniqueName="[Rango].[Monto Total de la Cuenta].[All]" allUniqueName="[Rango].[Monto Total de la Cuenta].[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Llegada]" caption="Hora Llegada" attribute="1" time="1" defaultMemberUniqueName="[Rango].[Hora Llegada].[All]" allUniqueName="[Rango].[Hora Llegada].[All]" dimensionUniqueName="[Rango]" displayFolder="" count="0" memberValueDatatype="7" unbalanced="0"/>
    <cacheHierarchy uniqueName="[Rango].[Hora salida]" caption="Hora salida" attribute="1" time="1" defaultMemberUniqueName="[Rango].[Hora salida].[All]" allUniqueName="[Rango].[Hora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en mesa]" caption="Tiempo en mesa" attribute="1" time="1" defaultMemberUniqueName="[Rango].[Tiempo en mesa].[All]" allUniqueName="[Rango].[Tiempo en mesa].[All]" dimensionUniqueName="[Rango]" displayFolder="" count="0" memberValueDatatype="7" unbalanced="0"/>
    <cacheHierarchy uniqueName="[Rango].[Tiempo de Preparación (Horas)]" caption="Tiempo de Preparación (Horas)" attribute="1" time="1" defaultMemberUniqueName="[Rango].[Tiempo de Preparación (Horas)].[All]" allUniqueName="[Rango].[Tiempo de Preparación (Horas)].[All]" dimensionUniqueName="[Rango]" displayFolder="" count="0" memberValueDatatype="7" unbalanced="0"/>
    <cacheHierarchy uniqueName="[Rango].[Tiempo degustación]" caption="Tiempo degustación" attribute="1" time="1" defaultMemberUniqueName="[Rango].[Tiempo degustación].[All]" allUniqueName="[Rango].[Tiempo degustación].[All]" dimensionUniqueName="[Rango]" displayFolder="" count="0" memberValueDatatype="7" unbalanced="0"/>
    <cacheHierarchy uniqueName="[Rango].[Orden cobrada (Sin tiempo espera)]" caption="Orden cobrada (Sin tiempo espera)" attribute="1" defaultMemberUniqueName="[Rango].[Orden cobrada (Sin tiempo espera)].[All]" allUniqueName="[Rango].[Orden cobrada (Sin tiempo espera)].[All]" dimensionUniqueName="[Rango]" displayFolder="" count="0" memberValueDatatype="130" unbalanced="0"/>
    <cacheHierarchy uniqueName="[Rango].[Diasem]" caption="Diasem" attribute="1" defaultMemberUniqueName="[Rango].[Diasem].[All]" allUniqueName="[Rango].[Diasem].[All]" dimensionUniqueName="[Rango]" displayFolder="" count="0" memberValueDatatype="20" unbalanced="0"/>
    <cacheHierarchy uniqueName="[Rango].[Dia]" caption="Dia" attribute="1" defaultMemberUniqueName="[Rango].[Dia].[All]" allUniqueName="[Rango].[Dia].[All]" dimensionUniqueName="[Rango]" displayFolder="" count="0" memberValueDatatype="130" unbalanced="0"/>
    <cacheHierarchy uniqueName="[Rango].[Coste total]" caption="Coste total" attribute="1" defaultMemberUniqueName="[Rango].[Coste total].[All]" allUniqueName="[Rango].[Coste total].[All]" dimensionUniqueName="[Rango]" displayFolder="" count="0" memberValueDatatype="20" unbalanced="0"/>
    <cacheHierarchy uniqueName="[Tabla1].[Número de Mesa]" caption="Número de Mesa" attribute="1" defaultMemberUniqueName="[Tabla1].[Número de Mesa].[All]" allUniqueName="[Tabla1].[Número de Mesa].[All]" dimensionUniqueName="[Tabla1]" displayFolder="" count="0" memberValueDatatype="20" unbalanced="0"/>
    <cacheHierarchy uniqueName="[Tabla1].[Nombre del Cliente]" caption="Nombre del Cliente" attribute="1" defaultMemberUniqueName="[Tabla1].[Nombre del Cliente].[All]" allUniqueName="[Tabla1].[Nombre del Cliente].[All]" dimensionUniqueName="[Tabla1]" displayFolder="" count="0" memberValueDatatype="130" unbalanced="0"/>
    <cacheHierarchy uniqueName="[Tabla1].[Número de Comensales]" caption="Número de Comensales" attribute="1" defaultMemberUniqueName="[Tabla1].[Número de Comensales].[All]" allUniqueName="[Tabla1].[Número de Comensales].[All]" dimensionUniqueName="[Tabla1]" displayFolder="" count="0" memberValueDatatype="20" unbalanced="0"/>
    <cacheHierarchy uniqueName="[Tabla1].[Hora de Llegada]" caption="Hora de Llegada" attribute="1" time="1" defaultMemberUniqueName="[Tabla1].[Hora de Llegada].[All]" allUniqueName="[Tabla1].[Hora de Llegada].[All]" dimensionUniqueName="[Tabla1]" displayFolder="" count="0" memberValueDatatype="7" unbalanced="0"/>
    <cacheHierarchy uniqueName="[Tabla1].[Hora de Salida]" caption="Hora de Salida" attribute="1" time="1" defaultMemberUniqueName="[Tabla1].[Hora de Salida].[All]" allUniqueName="[Tabla1].[Hora de Salida].[All]" dimensionUniqueName="[Tabla1]" displayFolder="" count="0" memberValueDatatype="7" unbalanced="0"/>
    <cacheHierarchy uniqueName="[Tabla1].[Mesero Asignado]" caption="Mesero Asignado" attribute="1" defaultMemberUniqueName="[Tabla1].[Mesero Asignado].[All]" allUniqueName="[Tabla1].[Mesero Asignado].[All]" dimensionUniqueName="[Tabla1]" displayFolder="" count="0" memberValueDatatype="130" unbalanced="0"/>
    <cacheHierarchy uniqueName="[Tabla1].[Tipo de Servicio]" caption="Tipo de Servicio" attribute="1" defaultMemberUniqueName="[Tabla1].[Tipo de Servicio].[All]" allUniqueName="[Tabla1].[Tipo de Servicio].[All]" dimensionUniqueName="[Tabla1]" displayFolder="" count="2" memberValueDatatype="130" unbalanced="0"/>
    <cacheHierarchy uniqueName="[Tabla1].[Método de Pago]" caption="Método de Pago" attribute="1" defaultMemberUniqueName="[Tabla1].[Método de Pago].[All]" allUniqueName="[Tabla1].[Método de Pago].[All]" dimensionUniqueName="[Tabla1]" displayFolder="" count="2" memberValueDatatype="130" unbalanced="0">
      <fieldsUsage count="2">
        <fieldUsage x="-1"/>
        <fieldUsage x="1"/>
      </fieldsUsage>
    </cacheHierarchy>
    <cacheHierarchy uniqueName="[Tabla1].[Propina]" caption="Propina" attribute="1" defaultMemberUniqueName="[Tabla1].[Propina].[All]" allUniqueName="[Tabla1].[Propina].[All]" dimensionUniqueName="[Tabla1]" displayFolder="" count="0" memberValueDatatype="5" unbalanced="0"/>
    <cacheHierarchy uniqueName="[Tabla1].[Estado de la Mesa]" caption="Estado de la Mesa" attribute="1" defaultMemberUniqueName="[Tabla1].[Estado de la Mesa].[All]" allUniqueName="[Tabla1].[Estado de la Mesa].[All]" dimensionUniqueName="[Tabla1]" displayFolder="" count="0" memberValueDatatype="130" unbalanced="0"/>
    <cacheHierarchy uniqueName="[Tabla1].[Número de Orden]" caption="Número de Orden" attribute="1" defaultMemberUniqueName="[Tabla1].[Número de Orden].[All]" allUniqueName="[Tabla1].[Número de Orden].[All]" dimensionUniqueName="[Tabla1]" displayFolder="" count="0" memberValueDatatype="20" unbalanced="0"/>
    <cacheHierarchy uniqueName="[Tabla1].[País de Origen]" caption="País de Origen" attribute="1" defaultMemberUniqueName="[Tabla1].[País de Origen].[All]" allUniqueName="[Tabla1].[País de Origen].[All]" dimensionUniqueName="[Tabla1]" displayFolder="" count="2" memberValueDatatype="130" unbalanced="0">
      <fieldsUsage count="2">
        <fieldUsage x="-1"/>
        <fieldUsage x="2"/>
      </fieldsUsage>
    </cacheHierarchy>
    <cacheHierarchy uniqueName="[Tabla1].[Platos Ordenados]" caption="Platos Ordenados" attribute="1" defaultMemberUniqueName="[Tabla1].[Platos Ordenados].[All]" allUniqueName="[Tabla1].[Platos Ordenados].[All]" dimensionUniqueName="[Tabla1]" displayFolder="" count="0" memberValueDatatype="130" unbalanced="0"/>
    <cacheHierarchy uniqueName="[Tabla1].[Monto Total de la Cuenta]" caption="Monto Total de la Cuenta" attribute="1" defaultMemberUniqueName="[Tabla1].[Monto Total de la Cuenta].[All]" allUniqueName="[Tabla1].[Monto Total de la Cuenta].[All]" dimensionUniqueName="[Tabla1]" displayFolder="" count="0" memberValueDatatype="20" unbalanced="0"/>
    <cacheHierarchy uniqueName="[Tabla1].[Fecha de Factura]" caption="Fecha de Factura" attribute="1" time="1" defaultMemberUniqueName="[Tabla1].[Fecha de Factura].[All]" allUniqueName="[Tabla1].[Fecha de Factura].[All]" dimensionUniqueName="[Tabla1]" displayFolder="" count="0" memberValueDatatype="7" unbalanced="0"/>
    <cacheHierarchy uniqueName="[Tabla1].[Hora Llegada]" caption="Hora Llegada" attribute="1" time="1" defaultMemberUniqueName="[Tabla1].[Hora Llegada].[All]" allUniqueName="[Tabla1].[Hora Llegada].[All]" dimensionUniqueName="[Tabla1]" displayFolder="" count="0" memberValueDatatype="7" unbalanced="0"/>
    <cacheHierarchy uniqueName="[Tabla1].[Hora salida]" caption="Hora salida" attribute="1" time="1" defaultMemberUniqueName="[Tabla1].[Hora salida].[All]" allUniqueName="[Tabla1].[Hora salida].[All]" dimensionUniqueName="[Tabla1]" displayFolder="" count="0" memberValueDatatype="7" unbalanced="0"/>
    <cacheHierarchy uniqueName="[Tabla1].[Tiempo de permanencia]" caption="Tiempo de permanencia" attribute="1" time="1" defaultMemberUniqueName="[Tabla1].[Tiempo de permanencia].[All]" allUniqueName="[Tabla1].[Tiempo de permanencia].[All]" dimensionUniqueName="[Tabla1]" displayFolder="" count="0" memberValueDatatype="7" unbalanced="0"/>
    <cacheHierarchy uniqueName="[Tabla1].[Tiempo en mesa]" caption="Tiempo en mesa" attribute="1" time="1" defaultMemberUniqueName="[Tabla1].[Tiempo en mesa].[All]" allUniqueName="[Tabla1].[Tiempo en mesa].[All]" dimensionUniqueName="[Tabla1]" displayFolder="" count="0" memberValueDatatype="7" unbalanced="0"/>
    <cacheHierarchy uniqueName="[Tabla1].[Tiempo de Preparación (Horas)]" caption="Tiempo de Preparación (Horas)" attribute="1" time="1" defaultMemberUniqueName="[Tabla1].[Tiempo de Preparación (Horas)].[All]" allUniqueName="[Tabla1].[Tiempo de Preparación (Horas)].[All]" dimensionUniqueName="[Tabla1]" displayFolder="" count="0" memberValueDatatype="7" unbalanced="0"/>
    <cacheHierarchy uniqueName="[Tabla1].[Tiempo degustación]" caption="Tiempo degustación" attribute="1" time="1" defaultMemberUniqueName="[Tabla1].[Tiempo degustación].[All]" allUniqueName="[Tabla1].[Tiempo degustación].[All]" dimensionUniqueName="[Tabla1]" displayFolder="" count="0" memberValueDatatype="7" unbalanced="0"/>
    <cacheHierarchy uniqueName="[Tabla1].[Orden cobrada (Sin tiempo espera)]" caption="Orden cobrada (Sin tiempo espera)" attribute="1" defaultMemberUniqueName="[Tabla1].[Orden cobrada (Sin tiempo espera)].[All]" allUniqueName="[Tabla1].[Orden cobrada (Sin tiempo espera)].[All]" dimensionUniqueName="[Tabla1]" displayFolder="" count="0" memberValueDatatype="130" unbalanced="0"/>
    <cacheHierarchy uniqueName="[Tabla1].[Diasem]" caption="Diasem" attribute="1" defaultMemberUniqueName="[Tabla1].[Diasem].[All]" allUniqueName="[Tabla1].[Diasem].[All]" dimensionUniqueName="[Tabla1]" displayFolder="" count="0" memberValueDatatype="20" unbalanced="0"/>
    <cacheHierarchy uniqueName="[Tabla1].[Dia]" caption="Dia" attribute="1" defaultMemberUniqueName="[Tabla1].[Dia].[All]" allUniqueName="[Tabla1].[Dia].[All]" dimensionUniqueName="[Tabla1]" displayFolder="" count="0" memberValueDatatype="130" unbalanced="0"/>
    <cacheHierarchy uniqueName="[Tabla1].[Coste total]" caption="Coste total" attribute="1" defaultMemberUniqueName="[Tabla1].[Coste total].[All]" allUniqueName="[Tabla1].[Coste total].[All]" dimensionUniqueName="[Tabla1]" displayFolder="" count="0" memberValueDatatype="20" unbalanced="0"/>
    <cacheHierarchy uniqueName="[Tabla1].[Dif tiempo en mesa - tiempo de preparación]" caption="Dif tiempo en mesa - tiempo de preparación" attribute="1" defaultMemberUniqueName="[Tabla1].[Dif tiempo en mesa - tiempo de preparación].[All]" allUniqueName="[Tabla1].[Dif tiempo en mesa - tiempo de preparación].[All]" dimensionUniqueName="[Tabla1]" displayFolder="" count="0" memberValueDatatype="5" unbalanced="0"/>
    <cacheHierarchy uniqueName="[Tabla1].[Categoría tiempo excedido]" caption="Categoría tiempo excedido" attribute="1" defaultMemberUniqueName="[Tabla1].[Categoría tiempo excedido].[All]" allUniqueName="[Tabla1].[Categoría tiempo excedido].[All]" dimensionUniqueName="[Tabla1]" displayFolder="" count="0" memberValueDatatype="130" unbalanced="0"/>
    <cacheHierarchy uniqueName="[Tabla2].[Número de Orden]" caption="Número de Orden" attribute="1" defaultMemberUniqueName="[Tabla2].[Número de Orden].[All]" allUniqueName="[Tabla2].[Número de Orden].[All]" dimensionUniqueName="[Tabla2]" displayFolder="" count="0" memberValueDatatype="20" unbalanced="0"/>
    <cacheHierarchy uniqueName="[Tabla2].[Número de Mesa]" caption="Número de Mesa" attribute="1" defaultMemberUniqueName="[Tabla2].[Número de Mesa].[All]" allUniqueName="[Tabla2].[Número de Mesa].[All]" dimensionUniqueName="[Tabla2]" displayFolder="" count="0" memberValueDatatype="20" unbalanced="0"/>
    <cacheHierarchy uniqueName="[Tabla2].[Nombre del Plato]" caption="Nombre del Plato" attribute="1" defaultMemberUniqueName="[Tabla2].[Nombre del Plato].[All]" allUniqueName="[Tabla2].[Nombre del Plato].[All]" dimensionUniqueName="[Tabla2]" displayFolder="" count="0" memberValueDatatype="130" unbalanced="0"/>
    <cacheHierarchy uniqueName="[Tabla2].[Descripción del Plato]" caption="Descripción del Plato" attribute="1" defaultMemberUniqueName="[Tabla2].[Descripción del Plato].[All]" allUniqueName="[Tabla2].[Descripción del Plato].[All]" dimensionUniqueName="[Tabla2]" displayFolder="" count="0" memberValueDatatype="130" unbalanced="0"/>
    <cacheHierarchy uniqueName="[Tabla2].[Costo Unitario]" caption="Costo Unitario" attribute="1" defaultMemberUniqueName="[Tabla2].[Costo Unitario].[All]" allUniqueName="[Tabla2].[Costo Unitario].[All]" dimensionUniqueName="[Tabla2]" displayFolder="" count="0" memberValueDatatype="20" unbalanced="0"/>
    <cacheHierarchy uniqueName="[Tabla2].[Precio Unitario]" caption="Precio Unitario" attribute="1" defaultMemberUniqueName="[Tabla2].[Precio Unitario].[All]" allUniqueName="[Tabla2].[Precio Unitario].[All]" dimensionUniqueName="[Tabla2]" displayFolder="" count="0" memberValueDatatype="20" unbalanced="0"/>
    <cacheHierarchy uniqueName="[Tabla2].[Cantidad Ordenada]" caption="Cantidad Ordenada" attribute="1" defaultMemberUniqueName="[Tabla2].[Cantidad Ordenada].[All]" allUniqueName="[Tabla2].[Cantidad Ordenada].[All]" dimensionUniqueName="[Tabla2]" displayFolder="" count="0" memberValueDatatype="20" unbalanced="0"/>
    <cacheHierarchy uniqueName="[Tabla2].[Tiempo de Preparación]" caption="Tiempo de Preparación" attribute="1" defaultMemberUniqueName="[Tabla2].[Tiempo de Preparación].[All]" allUniqueName="[Tabla2].[Tiempo de Preparación].[All]" dimensionUniqueName="[Tabla2]" displayFolder="" count="0" memberValueDatatype="20" unbalanced="0"/>
    <cacheHierarchy uniqueName="[Tabla2].[Observaciones]" caption="Observaciones" attribute="1" defaultMemberUniqueName="[Tabla2].[Observaciones].[All]" allUniqueName="[Tabla2].[Observaciones].[All]" dimensionUniqueName="[Tabla2]" displayFolder="" count="0" memberValueDatatype="130" unbalanced="0"/>
    <cacheHierarchy uniqueName="[Tabla2].[Estado de la Orden]" caption="Estado de la Orden" attribute="1" defaultMemberUniqueName="[Tabla2].[Estado de la Orden].[All]" allUniqueName="[Tabla2].[Estado de la Orden].[All]" dimensionUniqueName="[Tabla2]" displayFolder="" count="0" memberValueDatatype="130" unbalanced="0"/>
    <cacheHierarchy uniqueName="[Tabla2].[Total del Pedido]" caption="Total del Pedido" attribute="1" defaultMemberUniqueName="[Tabla2].[Total del Pedido].[All]" allUniqueName="[Tabla2].[Total del Pedido].[All]" dimensionUniqueName="[Tabla2]" displayFolder="" count="0" memberValueDatatype="20" unbalanced="0"/>
    <cacheHierarchy uniqueName="[Tabla2].[Ganancia Neta]" caption="Ganancia Neta" attribute="1" defaultMemberUniqueName="[Tabla2].[Ganancia Neta].[All]" allUniqueName="[Tabla2].[Ganancia Neta].[All]" dimensionUniqueName="[Tabla2]" displayFolder="" count="0" memberValueDatatype="20" unbalanced="0"/>
    <cacheHierarchy uniqueName="[Tabla2].[Ganancia Bruta]" caption="Ganancia Bruta" attribute="1" defaultMemberUniqueName="[Tabla2].[Ganancia Bruta].[All]" allUniqueName="[Tabla2].[Ganancia Bruta].[All]" dimensionUniqueName="[Tabla2]" displayFolder="" count="0" memberValueDatatype="20" unbalanced="0"/>
    <cacheHierarchy uniqueName="[Tabla2].[Porcentaje de Ganancia]" caption="Porcentaje de Ganancia" attribute="1" defaultMemberUniqueName="[Tabla2].[Porcentaje de Ganancia].[All]" allUniqueName="[Tabla2].[Porcentaje de Ganancia].[All]" dimensionUniqueName="[Tabla2]" displayFolder="" count="0" memberValueDatatype="5" unbalanced="0"/>
    <cacheHierarchy uniqueName="[Tabla2].[Beneficio final]" caption="Beneficio final" attribute="1" defaultMemberUniqueName="[Tabla2].[Beneficio final].[All]" allUniqueName="[Tabla2].[Beneficio final].[All]" dimensionUniqueName="[Tabla2]" displayFolder="" count="0" memberValueDatatype="20" unbalanced="0"/>
    <cacheHierarchy uniqueName="[Measures].[__XL_Count Tabla1]" caption="__XL_Count Tabla1" measure="1" displayFolder="" measureGroup="Tabla1" count="0" hidden="1"/>
    <cacheHierarchy uniqueName="[Measures].[__XL_Count Tabla2]" caption="__XL_Count Tabla2" measure="1" displayFolder="" measureGroup="Tabla2" count="0" hidden="1"/>
    <cacheHierarchy uniqueName="[Measures].[__XL_Count Rango]" caption="__XL_Count Rango" measure="1" displayFolder="" measureGroup="Rango" count="0" hidden="1"/>
    <cacheHierarchy uniqueName="[Measures].[__No hay medidas definidas]" caption="__No hay medidas definidas" measure="1" displayFolder="" count="0" hidden="1"/>
    <cacheHierarchy uniqueName="[Measures].[Suma de Número de Orden]" caption="Suma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istinto de Número de Orden]" caption="Recuento distinto de Número de Orden" measure="1" displayFolder="" measureGroup="Tabla1" count="0" oneField="1" hidden="1">
      <fieldsUsage count="1">
        <fieldUsage x="0"/>
      </fieldsUsage>
      <extLst>
        <ext xmlns:x15="http://schemas.microsoft.com/office/spreadsheetml/2010/11/main" uri="{B97F6D7D-B522-45F9-BDA1-12C45D357490}">
          <x15:cacheHierarchy aggregatedColumn="35"/>
        </ext>
      </extLst>
    </cacheHierarchy>
    <cacheHierarchy uniqueName="[Measures].[Mín. de Número de Orden]" caption="Mín.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e Número de Orden]" caption="Recuento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Suma de Monto Total de la Cuenta]" caption="Suma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Total del Pedido]" caption="Suma de Total del Pedido" measure="1" displayFolder="" measureGroup="Tabla2" count="0" hidden="1">
      <extLst>
        <ext xmlns:x15="http://schemas.microsoft.com/office/spreadsheetml/2010/11/main" uri="{B97F6D7D-B522-45F9-BDA1-12C45D357490}">
          <x15:cacheHierarchy aggregatedColumn="62"/>
        </ext>
      </extLst>
    </cacheHierarchy>
    <cacheHierarchy uniqueName="[Measures].[Suma de Ganancia Bruta]" caption="Suma de Ganancia Bruta" measure="1" displayFolder="" measureGroup="Tabla2" count="0" hidden="1">
      <extLst>
        <ext xmlns:x15="http://schemas.microsoft.com/office/spreadsheetml/2010/11/main" uri="{B97F6D7D-B522-45F9-BDA1-12C45D357490}">
          <x15:cacheHierarchy aggregatedColumn="64"/>
        </ext>
      </extLst>
    </cacheHierarchy>
    <cacheHierarchy uniqueName="[Measures].[Suma de Número de Comensales]" caption="Suma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Número de Comensales]" caption="Promedio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Monto Total de la Cuenta]" caption="Promedio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Ganancia Neta]" caption="Suma de Ganancia Neta" measure="1" displayFolder="" measureGroup="Tabla2" count="0" hidden="1">
      <extLst>
        <ext xmlns:x15="http://schemas.microsoft.com/office/spreadsheetml/2010/11/main" uri="{B97F6D7D-B522-45F9-BDA1-12C45D357490}">
          <x15:cacheHierarchy aggregatedColumn="63"/>
        </ext>
      </extLst>
    </cacheHierarchy>
    <cacheHierarchy uniqueName="[Measures].[Suma de Porcentaje de Ganancia]" caption="Suma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Recuento distinto de Porcentaje de Ganancia]" caption="Recuento distinto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Suma de Beneficio final]" caption="Suma de Beneficio final" measure="1" displayFolder="" measureGroup="Tabla2" count="0" hidden="1">
      <extLst>
        <ext xmlns:x15="http://schemas.microsoft.com/office/spreadsheetml/2010/11/main" uri="{B97F6D7D-B522-45F9-BDA1-12C45D357490}">
          <x15:cacheHierarchy aggregatedColumn="66"/>
        </ext>
      </extLst>
    </cacheHierarchy>
    <cacheHierarchy uniqueName="[Measures].[Recuento de Ganancia Bruta]" caption="Recuento de Ganancia Bruta" measure="1" displayFolder="" measureGroup="Tabla2" count="0" hidden="1">
      <extLst>
        <ext xmlns:x15="http://schemas.microsoft.com/office/spreadsheetml/2010/11/main" uri="{B97F6D7D-B522-45F9-BDA1-12C45D357490}">
          <x15:cacheHierarchy aggregatedColumn="64"/>
        </ext>
      </extLst>
    </cacheHierarchy>
  </cacheHierarchies>
  <kpis count="0"/>
  <dimensions count="4">
    <dimension measure="1" name="Measures" uniqueName="[Measures]" caption="Measures"/>
    <dimension name="Rango" uniqueName="[Rango]" caption="Rango"/>
    <dimension name="Tabla1" uniqueName="[Tabla1]" caption="Tabla1"/>
    <dimension name="Tabla2" uniqueName="[Tabla2]" caption="Tabla2"/>
  </dimensions>
  <measureGroups count="3">
    <measureGroup name="Rango" caption="Rango"/>
    <measureGroup name="Tabla1" caption="Tabla1"/>
    <measureGroup name="Tabla2" caption="Tabla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nessa Flores Rivera" refreshedDate="45561.638939814817" backgroundQuery="1" createdVersion="7" refreshedVersion="7" minRefreshableVersion="3" recordCount="0" supportSubquery="1" supportAdvancedDrill="1" xr:uid="{467D293F-726F-4EAC-B557-33B4FFA0E086}">
  <cacheSource type="external" connectionId="1"/>
  <cacheFields count="3">
    <cacheField name="[Measures].[Recuento distinto de Número de Orden]" caption="Recuento distinto de Número de Orden" numFmtId="0" hierarchy="72" level="32767"/>
    <cacheField name="[Tabla1].[Tipo de Servicio].[Tipo de Servicio]" caption="Tipo de Servicio" numFmtId="0" hierarchy="31" level="1">
      <sharedItems count="3">
        <s v="Almuerzo"/>
        <s v="Cena"/>
        <s v="Desayuno"/>
      </sharedItems>
    </cacheField>
    <cacheField name="[Tabla1].[Método de Pago].[Método de Pago]" caption="Método de Pago" numFmtId="0" hierarchy="32" level="1">
      <sharedItems count="3">
        <s v="Efectivo"/>
        <s v="Tarjeta de crédito"/>
        <s v="Tarjeta de débito"/>
      </sharedItems>
    </cacheField>
  </cacheFields>
  <cacheHierarchies count="86">
    <cacheHierarchy uniqueName="[Rango].[Número de Mesa]" caption="Número de Mesa" attribute="1" defaultMemberUniqueName="[Rango].[Número de Mesa].[All]" allUniqueName="[Rango].[Número de Mesa].[All]" dimensionUniqueName="[Rango]" displayFolder="" count="0" memberValueDatatype="20" unbalanced="0"/>
    <cacheHierarchy uniqueName="[Rango].[Nombre del Cliente]" caption="Nombre del Cliente" attribute="1" defaultMemberUniqueName="[Rango].[Nombre del Cliente].[All]" allUniqueName="[Rango].[Nombre del Cliente].[All]" dimensionUniqueName="[Rango]" displayFolder="" count="0" memberValueDatatype="130" unbalanced="0"/>
    <cacheHierarchy uniqueName="[Rango].[Número de Comensales]" caption="Número de Comensales" attribute="1" defaultMemberUniqueName="[Rango].[Número de Comensales].[All]" allUniqueName="[Rango].[Número de Comensales].[All]" dimensionUniqueName="[Rango]" displayFolder="" count="0" memberValueDatatype="20" unbalanced="0"/>
    <cacheHierarchy uniqueName="[Rango].[Hora de Llegada]" caption="Hora de Llegada" attribute="1" time="1" defaultMemberUniqueName="[Rango].[Hora de Llegada].[All]" allUniqueName="[Rango].[Hora de Llegada].[All]" dimensionUniqueName="[Rango]" displayFolder="" count="0" memberValueDatatype="7" unbalanced="0"/>
    <cacheHierarchy uniqueName="[Rango].[Hora de Salida]" caption="Hora de Salida" attribute="1" time="1" defaultMemberUniqueName="[Rango].[Hora de Salida].[All]" allUniqueName="[Rango].[Hora de Salida].[All]" dimensionUniqueName="[Rango]" displayFolder="" count="0" memberValueDatatype="7" unbalanced="0"/>
    <cacheHierarchy uniqueName="[Rango].[Mesero Asignado]" caption="Mesero Asignado" attribute="1" defaultMemberUniqueName="[Rango].[Mesero Asignado].[All]" allUniqueName="[Rango].[Mesero Asignado].[All]" dimensionUniqueName="[Rango]" displayFolder="" count="0" memberValueDatatype="130" unbalanced="0"/>
    <cacheHierarchy uniqueName="[Rango].[Tipo de Servicio]" caption="Tipo de Servicio" attribute="1" defaultMemberUniqueName="[Rango].[Tipo de Servicio].[All]" allUniqueName="[Rango].[Tipo de Servicio].[All]" dimensionUniqueName="[Rango]" displayFolder="" count="0" memberValueDatatype="130" unbalanced="0"/>
    <cacheHierarchy uniqueName="[Rango].[Método de Pago]" caption="Método de Pago" attribute="1" defaultMemberUniqueName="[Rango].[Método de Pago].[All]" allUniqueName="[Rango].[Método de Pago].[All]" dimensionUniqueName="[Rango]" displayFolder="" count="0" memberValueDatatype="130" unbalanced="0"/>
    <cacheHierarchy uniqueName="[Rango].[Propina]" caption="Propina" attribute="1" defaultMemberUniqueName="[Rango].[Propina].[All]" allUniqueName="[Rango].[Propina].[All]" dimensionUniqueName="[Rango]" displayFolder="" count="0" memberValueDatatype="5" unbalanced="0"/>
    <cacheHierarchy uniqueName="[Rango].[Estado de la Mesa]" caption="Estado de la Mesa" attribute="1" defaultMemberUniqueName="[Rango].[Estado de la Mesa].[All]" allUniqueName="[Rango].[Estado de la Mesa].[All]" dimensionUniqueName="[Rango]" displayFolder="" count="0" memberValueDatatype="130" unbalanced="0"/>
    <cacheHierarchy uniqueName="[Rango].[Número de Orden]" caption="Número de Orden" attribute="1" defaultMemberUniqueName="[Rango].[Número de Orden].[All]" allUniqueName="[Rango].[Número de Orden].[All]" dimensionUniqueName="[Rango]" displayFolder="" count="0" memberValueDatatype="20" unbalanced="0"/>
    <cacheHierarchy uniqueName="[Rango].[País de Origen]" caption="País de Origen" attribute="1" defaultMemberUniqueName="[Rango].[País de Origen].[All]" allUniqueName="[Rango].[País de Origen].[All]" dimensionUniqueName="[Rango]" displayFolder="" count="0" memberValueDatatype="130" unbalanced="0"/>
    <cacheHierarchy uniqueName="[Rango].[Platos Ordenados]" caption="Platos Ordenados" attribute="1" defaultMemberUniqueName="[Rango].[Platos Ordenados].[All]" allUniqueName="[Rango].[Platos Ordenados].[All]" dimensionUniqueName="[Rango]" displayFolder="" count="0" memberValueDatatype="130" unbalanced="0"/>
    <cacheHierarchy uniqueName="[Rango].[Monto Total de la Cuenta]" caption="Monto Total de la Cuenta" attribute="1" defaultMemberUniqueName="[Rango].[Monto Total de la Cuenta].[All]" allUniqueName="[Rango].[Monto Total de la Cuenta].[All]" dimensionUniqueName="[Rango]" displayFolder="" count="0" memberValueDatatype="20" unbalanced="0"/>
    <cacheHierarchy uniqueName="[Rango].[Fecha de Factura]" caption="Fecha de Factura" attribute="1" time="1" defaultMemberUniqueName="[Rango].[Fecha de Factura].[All]" allUniqueName="[Rango].[Fecha de Factura].[All]" dimensionUniqueName="[Rango]" displayFolder="" count="0" memberValueDatatype="7" unbalanced="0"/>
    <cacheHierarchy uniqueName="[Rango].[Hora Llegada]" caption="Hora Llegada" attribute="1" time="1" defaultMemberUniqueName="[Rango].[Hora Llegada].[All]" allUniqueName="[Rango].[Hora Llegada].[All]" dimensionUniqueName="[Rango]" displayFolder="" count="0" memberValueDatatype="7" unbalanced="0"/>
    <cacheHierarchy uniqueName="[Rango].[Hora salida]" caption="Hora salida" attribute="1" time="1" defaultMemberUniqueName="[Rango].[Hora salida].[All]" allUniqueName="[Rango].[Hora salida].[All]" dimensionUniqueName="[Rango]" displayFolder="" count="0" memberValueDatatype="7" unbalanced="0"/>
    <cacheHierarchy uniqueName="[Rango].[Tiempo de permanencia]" caption="Tiempo de permanencia" attribute="1" time="1" defaultMemberUniqueName="[Rango].[Tiempo de permanencia].[All]" allUniqueName="[Rango].[Tiempo de permanencia].[All]" dimensionUniqueName="[Rango]" displayFolder="" count="0" memberValueDatatype="7" unbalanced="0"/>
    <cacheHierarchy uniqueName="[Rango].[Tiempo en mesa]" caption="Tiempo en mesa" attribute="1" time="1" defaultMemberUniqueName="[Rango].[Tiempo en mesa].[All]" allUniqueName="[Rango].[Tiempo en mesa].[All]" dimensionUniqueName="[Rango]" displayFolder="" count="0" memberValueDatatype="7" unbalanced="0"/>
    <cacheHierarchy uniqueName="[Rango].[Tiempo de Preparación (Horas)]" caption="Tiempo de Preparación (Horas)" attribute="1" time="1" defaultMemberUniqueName="[Rango].[Tiempo de Preparación (Horas)].[All]" allUniqueName="[Rango].[Tiempo de Preparación (Horas)].[All]" dimensionUniqueName="[Rango]" displayFolder="" count="0" memberValueDatatype="7" unbalanced="0"/>
    <cacheHierarchy uniqueName="[Rango].[Tiempo degustación]" caption="Tiempo degustación" attribute="1" time="1" defaultMemberUniqueName="[Rango].[Tiempo degustación].[All]" allUniqueName="[Rango].[Tiempo degustación].[All]" dimensionUniqueName="[Rango]" displayFolder="" count="0" memberValueDatatype="7" unbalanced="0"/>
    <cacheHierarchy uniqueName="[Rango].[Orden cobrada (Sin tiempo espera)]" caption="Orden cobrada (Sin tiempo espera)" attribute="1" defaultMemberUniqueName="[Rango].[Orden cobrada (Sin tiempo espera)].[All]" allUniqueName="[Rango].[Orden cobrada (Sin tiempo espera)].[All]" dimensionUniqueName="[Rango]" displayFolder="" count="0" memberValueDatatype="130" unbalanced="0"/>
    <cacheHierarchy uniqueName="[Rango].[Diasem]" caption="Diasem" attribute="1" defaultMemberUniqueName="[Rango].[Diasem].[All]" allUniqueName="[Rango].[Diasem].[All]" dimensionUniqueName="[Rango]" displayFolder="" count="0" memberValueDatatype="20" unbalanced="0"/>
    <cacheHierarchy uniqueName="[Rango].[Dia]" caption="Dia" attribute="1" defaultMemberUniqueName="[Rango].[Dia].[All]" allUniqueName="[Rango].[Dia].[All]" dimensionUniqueName="[Rango]" displayFolder="" count="0" memberValueDatatype="130" unbalanced="0"/>
    <cacheHierarchy uniqueName="[Rango].[Coste total]" caption="Coste total" attribute="1" defaultMemberUniqueName="[Rango].[Coste total].[All]" allUniqueName="[Rango].[Coste total].[All]" dimensionUniqueName="[Rango]" displayFolder="" count="0" memberValueDatatype="20" unbalanced="0"/>
    <cacheHierarchy uniqueName="[Tabla1].[Número de Mesa]" caption="Número de Mesa" attribute="1" defaultMemberUniqueName="[Tabla1].[Número de Mesa].[All]" allUniqueName="[Tabla1].[Número de Mesa].[All]" dimensionUniqueName="[Tabla1]" displayFolder="" count="0" memberValueDatatype="20" unbalanced="0"/>
    <cacheHierarchy uniqueName="[Tabla1].[Nombre del Cliente]" caption="Nombre del Cliente" attribute="1" defaultMemberUniqueName="[Tabla1].[Nombre del Cliente].[All]" allUniqueName="[Tabla1].[Nombre del Cliente].[All]" dimensionUniqueName="[Tabla1]" displayFolder="" count="0" memberValueDatatype="130" unbalanced="0"/>
    <cacheHierarchy uniqueName="[Tabla1].[Número de Comensales]" caption="Número de Comensales" attribute="1" defaultMemberUniqueName="[Tabla1].[Número de Comensales].[All]" allUniqueName="[Tabla1].[Número de Comensales].[All]" dimensionUniqueName="[Tabla1]" displayFolder="" count="0" memberValueDatatype="20" unbalanced="0"/>
    <cacheHierarchy uniqueName="[Tabla1].[Hora de Llegada]" caption="Hora de Llegada" attribute="1" time="1" defaultMemberUniqueName="[Tabla1].[Hora de Llegada].[All]" allUniqueName="[Tabla1].[Hora de Llegada].[All]" dimensionUniqueName="[Tabla1]" displayFolder="" count="0" memberValueDatatype="7" unbalanced="0"/>
    <cacheHierarchy uniqueName="[Tabla1].[Hora de Salida]" caption="Hora de Salida" attribute="1" time="1" defaultMemberUniqueName="[Tabla1].[Hora de Salida].[All]" allUniqueName="[Tabla1].[Hora de Salida].[All]" dimensionUniqueName="[Tabla1]" displayFolder="" count="0" memberValueDatatype="7" unbalanced="0"/>
    <cacheHierarchy uniqueName="[Tabla1].[Mesero Asignado]" caption="Mesero Asignado" attribute="1" defaultMemberUniqueName="[Tabla1].[Mesero Asignado].[All]" allUniqueName="[Tabla1].[Mesero Asignado].[All]" dimensionUniqueName="[Tabla1]" displayFolder="" count="0" memberValueDatatype="130" unbalanced="0"/>
    <cacheHierarchy uniqueName="[Tabla1].[Tipo de Servicio]" caption="Tipo de Servicio" attribute="1" defaultMemberUniqueName="[Tabla1].[Tipo de Servicio].[All]" allUniqueName="[Tabla1].[Tipo de Servicio].[All]" dimensionUniqueName="[Tabla1]" displayFolder="" count="2" memberValueDatatype="130" unbalanced="0">
      <fieldsUsage count="2">
        <fieldUsage x="-1"/>
        <fieldUsage x="1"/>
      </fieldsUsage>
    </cacheHierarchy>
    <cacheHierarchy uniqueName="[Tabla1].[Método de Pago]" caption="Método de Pago" attribute="1" defaultMemberUniqueName="[Tabla1].[Método de Pago].[All]" allUniqueName="[Tabla1].[Método de Pago].[All]" dimensionUniqueName="[Tabla1]" displayFolder="" count="2" memberValueDatatype="130" unbalanced="0">
      <fieldsUsage count="2">
        <fieldUsage x="-1"/>
        <fieldUsage x="2"/>
      </fieldsUsage>
    </cacheHierarchy>
    <cacheHierarchy uniqueName="[Tabla1].[Propina]" caption="Propina" attribute="1" defaultMemberUniqueName="[Tabla1].[Propina].[All]" allUniqueName="[Tabla1].[Propina].[All]" dimensionUniqueName="[Tabla1]" displayFolder="" count="0" memberValueDatatype="5" unbalanced="0"/>
    <cacheHierarchy uniqueName="[Tabla1].[Estado de la Mesa]" caption="Estado de la Mesa" attribute="1" defaultMemberUniqueName="[Tabla1].[Estado de la Mesa].[All]" allUniqueName="[Tabla1].[Estado de la Mesa].[All]" dimensionUniqueName="[Tabla1]" displayFolder="" count="0" memberValueDatatype="130" unbalanced="0"/>
    <cacheHierarchy uniqueName="[Tabla1].[Número de Orden]" caption="Número de Orden" attribute="1" defaultMemberUniqueName="[Tabla1].[Número de Orden].[All]" allUniqueName="[Tabla1].[Número de Orden].[All]" dimensionUniqueName="[Tabla1]" displayFolder="" count="0" memberValueDatatype="20" unbalanced="0"/>
    <cacheHierarchy uniqueName="[Tabla1].[País de Origen]" caption="País de Origen" attribute="1" defaultMemberUniqueName="[Tabla1].[País de Origen].[All]" allUniqueName="[Tabla1].[País de Origen].[All]" dimensionUniqueName="[Tabla1]" displayFolder="" count="0" memberValueDatatype="130" unbalanced="0"/>
    <cacheHierarchy uniqueName="[Tabla1].[Platos Ordenados]" caption="Platos Ordenados" attribute="1" defaultMemberUniqueName="[Tabla1].[Platos Ordenados].[All]" allUniqueName="[Tabla1].[Platos Ordenados].[All]" dimensionUniqueName="[Tabla1]" displayFolder="" count="0" memberValueDatatype="130" unbalanced="0"/>
    <cacheHierarchy uniqueName="[Tabla1].[Monto Total de la Cuenta]" caption="Monto Total de la Cuenta" attribute="1" defaultMemberUniqueName="[Tabla1].[Monto Total de la Cuenta].[All]" allUniqueName="[Tabla1].[Monto Total de la Cuenta].[All]" dimensionUniqueName="[Tabla1]" displayFolder="" count="0" memberValueDatatype="20" unbalanced="0"/>
    <cacheHierarchy uniqueName="[Tabla1].[Fecha de Factura]" caption="Fecha de Factura" attribute="1" time="1" defaultMemberUniqueName="[Tabla1].[Fecha de Factura].[All]" allUniqueName="[Tabla1].[Fecha de Factura].[All]" dimensionUniqueName="[Tabla1]" displayFolder="" count="0" memberValueDatatype="7" unbalanced="0"/>
    <cacheHierarchy uniqueName="[Tabla1].[Hora Llegada]" caption="Hora Llegada" attribute="1" time="1" defaultMemberUniqueName="[Tabla1].[Hora Llegada].[All]" allUniqueName="[Tabla1].[Hora Llegada].[All]" dimensionUniqueName="[Tabla1]" displayFolder="" count="0" memberValueDatatype="7" unbalanced="0"/>
    <cacheHierarchy uniqueName="[Tabla1].[Hora salida]" caption="Hora salida" attribute="1" time="1" defaultMemberUniqueName="[Tabla1].[Hora salida].[All]" allUniqueName="[Tabla1].[Hora salida].[All]" dimensionUniqueName="[Tabla1]" displayFolder="" count="0" memberValueDatatype="7" unbalanced="0"/>
    <cacheHierarchy uniqueName="[Tabla1].[Tiempo de permanencia]" caption="Tiempo de permanencia" attribute="1" time="1" defaultMemberUniqueName="[Tabla1].[Tiempo de permanencia].[All]" allUniqueName="[Tabla1].[Tiempo de permanencia].[All]" dimensionUniqueName="[Tabla1]" displayFolder="" count="0" memberValueDatatype="7" unbalanced="0"/>
    <cacheHierarchy uniqueName="[Tabla1].[Tiempo en mesa]" caption="Tiempo en mesa" attribute="1" time="1" defaultMemberUniqueName="[Tabla1].[Tiempo en mesa].[All]" allUniqueName="[Tabla1].[Tiempo en mesa].[All]" dimensionUniqueName="[Tabla1]" displayFolder="" count="0" memberValueDatatype="7" unbalanced="0"/>
    <cacheHierarchy uniqueName="[Tabla1].[Tiempo de Preparación (Horas)]" caption="Tiempo de Preparación (Horas)" attribute="1" time="1" defaultMemberUniqueName="[Tabla1].[Tiempo de Preparación (Horas)].[All]" allUniqueName="[Tabla1].[Tiempo de Preparación (Horas)].[All]" dimensionUniqueName="[Tabla1]" displayFolder="" count="0" memberValueDatatype="7" unbalanced="0"/>
    <cacheHierarchy uniqueName="[Tabla1].[Tiempo degustación]" caption="Tiempo degustación" attribute="1" time="1" defaultMemberUniqueName="[Tabla1].[Tiempo degustación].[All]" allUniqueName="[Tabla1].[Tiempo degustación].[All]" dimensionUniqueName="[Tabla1]" displayFolder="" count="0" memberValueDatatype="7" unbalanced="0"/>
    <cacheHierarchy uniqueName="[Tabla1].[Orden cobrada (Sin tiempo espera)]" caption="Orden cobrada (Sin tiempo espera)" attribute="1" defaultMemberUniqueName="[Tabla1].[Orden cobrada (Sin tiempo espera)].[All]" allUniqueName="[Tabla1].[Orden cobrada (Sin tiempo espera)].[All]" dimensionUniqueName="[Tabla1]" displayFolder="" count="0" memberValueDatatype="130" unbalanced="0"/>
    <cacheHierarchy uniqueName="[Tabla1].[Diasem]" caption="Diasem" attribute="1" defaultMemberUniqueName="[Tabla1].[Diasem].[All]" allUniqueName="[Tabla1].[Diasem].[All]" dimensionUniqueName="[Tabla1]" displayFolder="" count="0" memberValueDatatype="20" unbalanced="0"/>
    <cacheHierarchy uniqueName="[Tabla1].[Dia]" caption="Dia" attribute="1" defaultMemberUniqueName="[Tabla1].[Dia].[All]" allUniqueName="[Tabla1].[Dia].[All]" dimensionUniqueName="[Tabla1]" displayFolder="" count="0" memberValueDatatype="130" unbalanced="0"/>
    <cacheHierarchy uniqueName="[Tabla1].[Coste total]" caption="Coste total" attribute="1" defaultMemberUniqueName="[Tabla1].[Coste total].[All]" allUniqueName="[Tabla1].[Coste total].[All]" dimensionUniqueName="[Tabla1]" displayFolder="" count="0" memberValueDatatype="20" unbalanced="0"/>
    <cacheHierarchy uniqueName="[Tabla1].[Dif tiempo en mesa - tiempo de preparación]" caption="Dif tiempo en mesa - tiempo de preparación" attribute="1" defaultMemberUniqueName="[Tabla1].[Dif tiempo en mesa - tiempo de preparación].[All]" allUniqueName="[Tabla1].[Dif tiempo en mesa - tiempo de preparación].[All]" dimensionUniqueName="[Tabla1]" displayFolder="" count="0" memberValueDatatype="5" unbalanced="0"/>
    <cacheHierarchy uniqueName="[Tabla1].[Categoría tiempo excedido]" caption="Categoría tiempo excedido" attribute="1" defaultMemberUniqueName="[Tabla1].[Categoría tiempo excedido].[All]" allUniqueName="[Tabla1].[Categoría tiempo excedido].[All]" dimensionUniqueName="[Tabla1]" displayFolder="" count="0" memberValueDatatype="130" unbalanced="0"/>
    <cacheHierarchy uniqueName="[Tabla2].[Número de Orden]" caption="Número de Orden" attribute="1" defaultMemberUniqueName="[Tabla2].[Número de Orden].[All]" allUniqueName="[Tabla2].[Número de Orden].[All]" dimensionUniqueName="[Tabla2]" displayFolder="" count="0" memberValueDatatype="20" unbalanced="0"/>
    <cacheHierarchy uniqueName="[Tabla2].[Número de Mesa]" caption="Número de Mesa" attribute="1" defaultMemberUniqueName="[Tabla2].[Número de Mesa].[All]" allUniqueName="[Tabla2].[Número de Mesa].[All]" dimensionUniqueName="[Tabla2]" displayFolder="" count="0" memberValueDatatype="20" unbalanced="0"/>
    <cacheHierarchy uniqueName="[Tabla2].[Nombre del Plato]" caption="Nombre del Plato" attribute="1" defaultMemberUniqueName="[Tabla2].[Nombre del Plato].[All]" allUniqueName="[Tabla2].[Nombre del Plato].[All]" dimensionUniqueName="[Tabla2]" displayFolder="" count="0" memberValueDatatype="130" unbalanced="0"/>
    <cacheHierarchy uniqueName="[Tabla2].[Descripción del Plato]" caption="Descripción del Plato" attribute="1" defaultMemberUniqueName="[Tabla2].[Descripción del Plato].[All]" allUniqueName="[Tabla2].[Descripción del Plato].[All]" dimensionUniqueName="[Tabla2]" displayFolder="" count="0" memberValueDatatype="130" unbalanced="0"/>
    <cacheHierarchy uniqueName="[Tabla2].[Costo Unitario]" caption="Costo Unitario" attribute="1" defaultMemberUniqueName="[Tabla2].[Costo Unitario].[All]" allUniqueName="[Tabla2].[Costo Unitario].[All]" dimensionUniqueName="[Tabla2]" displayFolder="" count="0" memberValueDatatype="20" unbalanced="0"/>
    <cacheHierarchy uniqueName="[Tabla2].[Precio Unitario]" caption="Precio Unitario" attribute="1" defaultMemberUniqueName="[Tabla2].[Precio Unitario].[All]" allUniqueName="[Tabla2].[Precio Unitario].[All]" dimensionUniqueName="[Tabla2]" displayFolder="" count="0" memberValueDatatype="20" unbalanced="0"/>
    <cacheHierarchy uniqueName="[Tabla2].[Cantidad Ordenada]" caption="Cantidad Ordenada" attribute="1" defaultMemberUniqueName="[Tabla2].[Cantidad Ordenada].[All]" allUniqueName="[Tabla2].[Cantidad Ordenada].[All]" dimensionUniqueName="[Tabla2]" displayFolder="" count="0" memberValueDatatype="20" unbalanced="0"/>
    <cacheHierarchy uniqueName="[Tabla2].[Tiempo de Preparación]" caption="Tiempo de Preparación" attribute="1" defaultMemberUniqueName="[Tabla2].[Tiempo de Preparación].[All]" allUniqueName="[Tabla2].[Tiempo de Preparación].[All]" dimensionUniqueName="[Tabla2]" displayFolder="" count="0" memberValueDatatype="20" unbalanced="0"/>
    <cacheHierarchy uniqueName="[Tabla2].[Observaciones]" caption="Observaciones" attribute="1" defaultMemberUniqueName="[Tabla2].[Observaciones].[All]" allUniqueName="[Tabla2].[Observaciones].[All]" dimensionUniqueName="[Tabla2]" displayFolder="" count="0" memberValueDatatype="130" unbalanced="0"/>
    <cacheHierarchy uniqueName="[Tabla2].[Estado de la Orden]" caption="Estado de la Orden" attribute="1" defaultMemberUniqueName="[Tabla2].[Estado de la Orden].[All]" allUniqueName="[Tabla2].[Estado de la Orden].[All]" dimensionUniqueName="[Tabla2]" displayFolder="" count="0" memberValueDatatype="130" unbalanced="0"/>
    <cacheHierarchy uniqueName="[Tabla2].[Total del Pedido]" caption="Total del Pedido" attribute="1" defaultMemberUniqueName="[Tabla2].[Total del Pedido].[All]" allUniqueName="[Tabla2].[Total del Pedido].[All]" dimensionUniqueName="[Tabla2]" displayFolder="" count="0" memberValueDatatype="20" unbalanced="0"/>
    <cacheHierarchy uniqueName="[Tabla2].[Ganancia Neta]" caption="Ganancia Neta" attribute="1" defaultMemberUniqueName="[Tabla2].[Ganancia Neta].[All]" allUniqueName="[Tabla2].[Ganancia Neta].[All]" dimensionUniqueName="[Tabla2]" displayFolder="" count="0" memberValueDatatype="20" unbalanced="0"/>
    <cacheHierarchy uniqueName="[Tabla2].[Ganancia Bruta]" caption="Ganancia Bruta" attribute="1" defaultMemberUniqueName="[Tabla2].[Ganancia Bruta].[All]" allUniqueName="[Tabla2].[Ganancia Bruta].[All]" dimensionUniqueName="[Tabla2]" displayFolder="" count="0" memberValueDatatype="20" unbalanced="0"/>
    <cacheHierarchy uniqueName="[Tabla2].[Porcentaje de Ganancia]" caption="Porcentaje de Ganancia" attribute="1" defaultMemberUniqueName="[Tabla2].[Porcentaje de Ganancia].[All]" allUniqueName="[Tabla2].[Porcentaje de Ganancia].[All]" dimensionUniqueName="[Tabla2]" displayFolder="" count="0" memberValueDatatype="5" unbalanced="0"/>
    <cacheHierarchy uniqueName="[Tabla2].[Beneficio final]" caption="Beneficio final" attribute="1" defaultMemberUniqueName="[Tabla2].[Beneficio final].[All]" allUniqueName="[Tabla2].[Beneficio final].[All]" dimensionUniqueName="[Tabla2]" displayFolder="" count="0" memberValueDatatype="20" unbalanced="0"/>
    <cacheHierarchy uniqueName="[Measures].[__XL_Count Tabla1]" caption="__XL_Count Tabla1" measure="1" displayFolder="" measureGroup="Tabla1" count="0" hidden="1"/>
    <cacheHierarchy uniqueName="[Measures].[__XL_Count Tabla2]" caption="__XL_Count Tabla2" measure="1" displayFolder="" measureGroup="Tabla2" count="0" hidden="1"/>
    <cacheHierarchy uniqueName="[Measures].[__XL_Count Rango]" caption="__XL_Count Rango" measure="1" displayFolder="" measureGroup="Rango" count="0" hidden="1"/>
    <cacheHierarchy uniqueName="[Measures].[__No hay medidas definidas]" caption="__No hay medidas definidas" measure="1" displayFolder="" count="0" hidden="1"/>
    <cacheHierarchy uniqueName="[Measures].[Suma de Número de Orden]" caption="Suma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istinto de Número de Orden]" caption="Recuento distinto de Número de Orden" measure="1" displayFolder="" measureGroup="Tabla1" count="0" oneField="1" hidden="1">
      <fieldsUsage count="1">
        <fieldUsage x="0"/>
      </fieldsUsage>
      <extLst>
        <ext xmlns:x15="http://schemas.microsoft.com/office/spreadsheetml/2010/11/main" uri="{B97F6D7D-B522-45F9-BDA1-12C45D357490}">
          <x15:cacheHierarchy aggregatedColumn="35"/>
        </ext>
      </extLst>
    </cacheHierarchy>
    <cacheHierarchy uniqueName="[Measures].[Mín. de Número de Orden]" caption="Mín.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Recuento de Número de Orden]" caption="Recuento de Número de Orden" measure="1" displayFolder="" measureGroup="Tabla1" count="0" hidden="1">
      <extLst>
        <ext xmlns:x15="http://schemas.microsoft.com/office/spreadsheetml/2010/11/main" uri="{B97F6D7D-B522-45F9-BDA1-12C45D357490}">
          <x15:cacheHierarchy aggregatedColumn="35"/>
        </ext>
      </extLst>
    </cacheHierarchy>
    <cacheHierarchy uniqueName="[Measures].[Suma de Monto Total de la Cuenta]" caption="Suma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Total del Pedido]" caption="Suma de Total del Pedido" measure="1" displayFolder="" measureGroup="Tabla2" count="0" hidden="1">
      <extLst>
        <ext xmlns:x15="http://schemas.microsoft.com/office/spreadsheetml/2010/11/main" uri="{B97F6D7D-B522-45F9-BDA1-12C45D357490}">
          <x15:cacheHierarchy aggregatedColumn="62"/>
        </ext>
      </extLst>
    </cacheHierarchy>
    <cacheHierarchy uniqueName="[Measures].[Suma de Ganancia Bruta]" caption="Suma de Ganancia Bruta" measure="1" displayFolder="" measureGroup="Tabla2" count="0" hidden="1">
      <extLst>
        <ext xmlns:x15="http://schemas.microsoft.com/office/spreadsheetml/2010/11/main" uri="{B97F6D7D-B522-45F9-BDA1-12C45D357490}">
          <x15:cacheHierarchy aggregatedColumn="64"/>
        </ext>
      </extLst>
    </cacheHierarchy>
    <cacheHierarchy uniqueName="[Measures].[Suma de Número de Comensales]" caption="Suma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Número de Comensales]" caption="Promedio de Número de Comensales" measure="1" displayFolder="" measureGroup="Tabla1" count="0" hidden="1">
      <extLst>
        <ext xmlns:x15="http://schemas.microsoft.com/office/spreadsheetml/2010/11/main" uri="{B97F6D7D-B522-45F9-BDA1-12C45D357490}">
          <x15:cacheHierarchy aggregatedColumn="27"/>
        </ext>
      </extLst>
    </cacheHierarchy>
    <cacheHierarchy uniqueName="[Measures].[Promedio de Monto Total de la Cuenta]" caption="Promedio de Monto Total de la Cuenta" measure="1" displayFolder="" measureGroup="Tabla1" count="0" hidden="1">
      <extLst>
        <ext xmlns:x15="http://schemas.microsoft.com/office/spreadsheetml/2010/11/main" uri="{B97F6D7D-B522-45F9-BDA1-12C45D357490}">
          <x15:cacheHierarchy aggregatedColumn="38"/>
        </ext>
      </extLst>
    </cacheHierarchy>
    <cacheHierarchy uniqueName="[Measures].[Suma de Ganancia Neta]" caption="Suma de Ganancia Neta" measure="1" displayFolder="" measureGroup="Tabla2" count="0" hidden="1">
      <extLst>
        <ext xmlns:x15="http://schemas.microsoft.com/office/spreadsheetml/2010/11/main" uri="{B97F6D7D-B522-45F9-BDA1-12C45D357490}">
          <x15:cacheHierarchy aggregatedColumn="63"/>
        </ext>
      </extLst>
    </cacheHierarchy>
    <cacheHierarchy uniqueName="[Measures].[Suma de Porcentaje de Ganancia]" caption="Suma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Recuento distinto de Porcentaje de Ganancia]" caption="Recuento distinto de Porcentaje de Ganancia" measure="1" displayFolder="" measureGroup="Tabla2" count="0" hidden="1">
      <extLst>
        <ext xmlns:x15="http://schemas.microsoft.com/office/spreadsheetml/2010/11/main" uri="{B97F6D7D-B522-45F9-BDA1-12C45D357490}">
          <x15:cacheHierarchy aggregatedColumn="65"/>
        </ext>
      </extLst>
    </cacheHierarchy>
    <cacheHierarchy uniqueName="[Measures].[Suma de Beneficio final]" caption="Suma de Beneficio final" measure="1" displayFolder="" measureGroup="Tabla2" count="0" hidden="1">
      <extLst>
        <ext xmlns:x15="http://schemas.microsoft.com/office/spreadsheetml/2010/11/main" uri="{B97F6D7D-B522-45F9-BDA1-12C45D357490}">
          <x15:cacheHierarchy aggregatedColumn="66"/>
        </ext>
      </extLst>
    </cacheHierarchy>
    <cacheHierarchy uniqueName="[Measures].[Recuento de Ganancia Bruta]" caption="Recuento de Ganancia Bruta" measure="1" displayFolder="" measureGroup="Tabla2" count="0" hidden="1">
      <extLst>
        <ext xmlns:x15="http://schemas.microsoft.com/office/spreadsheetml/2010/11/main" uri="{B97F6D7D-B522-45F9-BDA1-12C45D357490}">
          <x15:cacheHierarchy aggregatedColumn="64"/>
        </ext>
      </extLst>
    </cacheHierarchy>
  </cacheHierarchies>
  <kpis count="0"/>
  <dimensions count="4">
    <dimension measure="1" name="Measures" uniqueName="[Measures]" caption="Measures"/>
    <dimension name="Rango" uniqueName="[Rango]" caption="Rango"/>
    <dimension name="Tabla1" uniqueName="[Tabla1]" caption="Tabla1"/>
    <dimension name="Tabla2" uniqueName="[Tabla2]" caption="Tabla2"/>
  </dimensions>
  <measureGroups count="3">
    <measureGroup name="Rango" caption="Rango"/>
    <measureGroup name="Tabla1" caption="Tabla1"/>
    <measureGroup name="Tabla2" caption="Tabla2"/>
  </measureGroups>
  <maps count="4">
    <map measureGroup="0" dimension="1"/>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7">
  <r>
    <n v="10"/>
    <s v="Cliente_724"/>
    <n v="6"/>
    <d v="2023-04-01T01:07:00"/>
    <d v="2023-04-01T03:50:00"/>
    <x v="0"/>
    <x v="0"/>
    <s v="Tarjeta de débito"/>
    <n v="48.55"/>
    <x v="0"/>
    <n v="1"/>
    <x v="0"/>
    <s v="Plato_7, Plato_2"/>
    <x v="0"/>
    <d v="2023-04-01T00:00:00"/>
    <d v="1899-12-30T01:07:00"/>
    <d v="1899-12-30T03:50:00"/>
    <d v="1899-12-30T02:43:00"/>
    <d v="1899-12-30T02:43:00"/>
    <d v="1899-12-30T00:57:00"/>
    <d v="1899-12-30T01:46:00"/>
    <x v="0"/>
    <x v="0"/>
    <x v="0"/>
    <n v="82"/>
    <n v="105.99999999999999"/>
    <x v="0"/>
  </r>
  <r>
    <n v="6"/>
    <s v="Cliente_538"/>
    <n v="6"/>
    <d v="2023-04-01T01:28:00"/>
    <d v="2023-04-01T03:49:00"/>
    <x v="1"/>
    <x v="1"/>
    <s v="Efectivo"/>
    <n v="43.3"/>
    <x v="0"/>
    <n v="2"/>
    <x v="1"/>
    <s v="Plato_17, Plato_6"/>
    <x v="1"/>
    <d v="2023-04-01T00:00:00"/>
    <d v="1899-12-30T01:28:00"/>
    <d v="1899-12-30T03:49:00"/>
    <d v="1899-12-30T02:21:00"/>
    <d v="1899-12-30T02:21:00"/>
    <d v="1899-12-30T01:25:00"/>
    <d v="1899-12-30T00:56:00"/>
    <x v="0"/>
    <x v="0"/>
    <x v="0"/>
    <n v="35"/>
    <n v="55.999999999999972"/>
    <x v="0"/>
  </r>
  <r>
    <n v="20"/>
    <s v="Cliente_911"/>
    <n v="1"/>
    <d v="2023-04-01T00:29:00"/>
    <d v="2023-04-01T03:56:00"/>
    <x v="2"/>
    <x v="1"/>
    <s v="Tarjeta de crédito"/>
    <n v="30.87"/>
    <x v="1"/>
    <n v="3"/>
    <x v="2"/>
    <s v="Plato_20, Plato_17, Plato_19, Plato_9"/>
    <x v="2"/>
    <d v="2023-04-01T00:00:00"/>
    <d v="1899-12-30T00:29:00"/>
    <d v="1899-12-30T03:56:00"/>
    <d v="1899-12-30T03:27:00"/>
    <d v="1899-12-30T03:27:00"/>
    <d v="1899-12-30T02:06:00"/>
    <d v="1899-12-30T01:21:00"/>
    <x v="0"/>
    <x v="0"/>
    <x v="0"/>
    <n v="100"/>
    <n v="80.999999999999972"/>
    <x v="0"/>
  </r>
  <r>
    <n v="3"/>
    <s v="Cliente_129"/>
    <n v="1"/>
    <d v="2023-04-01T03:03:00"/>
    <d v="2023-04-01T04:31:00"/>
    <x v="3"/>
    <x v="0"/>
    <s v="Tarjeta de crédito"/>
    <n v="34.68"/>
    <x v="1"/>
    <n v="4"/>
    <x v="3"/>
    <s v="Plato_11, Plato_16"/>
    <x v="3"/>
    <d v="2023-04-01T00:00:00"/>
    <d v="1899-12-30T03:03:00"/>
    <d v="1899-12-30T04:31:00"/>
    <d v="1899-12-30T01:28:00"/>
    <d v="1899-12-30T01:28:00"/>
    <d v="1899-12-30T00:40:00"/>
    <d v="1899-12-30T00:48:00"/>
    <x v="0"/>
    <x v="0"/>
    <x v="0"/>
    <n v="108"/>
    <n v="48.000000000000007"/>
    <x v="0"/>
  </r>
  <r>
    <n v="8"/>
    <s v="Cliente_938"/>
    <n v="2"/>
    <d v="2023-04-01T00:01:00"/>
    <d v="2023-04-01T02:06:00"/>
    <x v="4"/>
    <x v="0"/>
    <s v="Tarjeta de crédito"/>
    <n v="24.33"/>
    <x v="1"/>
    <n v="5"/>
    <x v="4"/>
    <s v="Plato_12, Plato_7"/>
    <x v="4"/>
    <d v="2023-04-01T00:00:00"/>
    <d v="1899-12-30T00:01:00"/>
    <d v="1899-12-30T02:06:00"/>
    <d v="1899-12-30T02:05:00"/>
    <d v="1899-12-30T02:05:00"/>
    <d v="1899-12-30T00:17:00"/>
    <d v="1899-12-30T01:48:00"/>
    <x v="0"/>
    <x v="0"/>
    <x v="0"/>
    <n v="39"/>
    <n v="108"/>
    <x v="0"/>
  </r>
  <r>
    <n v="7"/>
    <s v="Cliente_965"/>
    <n v="5"/>
    <d v="2023-04-01T01:24:00"/>
    <d v="2023-04-01T03:32:00"/>
    <x v="4"/>
    <x v="2"/>
    <s v="Tarjeta de crédito"/>
    <n v="26.57"/>
    <x v="1"/>
    <n v="6"/>
    <x v="4"/>
    <s v="Plato_8"/>
    <x v="5"/>
    <d v="2023-04-01T00:00:00"/>
    <d v="1899-12-30T01:24:00"/>
    <d v="1899-12-30T03:32:00"/>
    <d v="1899-12-30T02:08:00"/>
    <d v="1899-12-30T02:08:00"/>
    <d v="1899-12-30T00:11:00"/>
    <d v="1899-12-30T01:57:00"/>
    <x v="0"/>
    <x v="0"/>
    <x v="0"/>
    <n v="42"/>
    <n v="117"/>
    <x v="0"/>
  </r>
  <r>
    <n v="17"/>
    <s v="Cliente_306"/>
    <n v="6"/>
    <d v="2023-04-01T01:57:00"/>
    <d v="2023-04-01T04:22:00"/>
    <x v="2"/>
    <x v="2"/>
    <s v="Tarjeta de crédito"/>
    <n v="10.54"/>
    <x v="2"/>
    <n v="7"/>
    <x v="5"/>
    <s v="Plato_15, Plato_19"/>
    <x v="6"/>
    <d v="2023-04-01T00:00:00"/>
    <d v="1899-12-30T01:57:00"/>
    <d v="1899-12-30T04:22:00"/>
    <d v="1899-12-30T02:40:00"/>
    <d v="1899-12-30T02:25:00"/>
    <d v="1899-12-30T00:41:00"/>
    <d v="1899-12-30T01:59:00"/>
    <x v="0"/>
    <x v="0"/>
    <x v="0"/>
    <n v="104"/>
    <n v="103.99999999999999"/>
    <x v="0"/>
  </r>
  <r>
    <n v="11"/>
    <s v="Cliente_974"/>
    <n v="1"/>
    <d v="2023-04-01T02:11:00"/>
    <d v="2023-04-01T04:49:00"/>
    <x v="2"/>
    <x v="1"/>
    <s v="Tarjeta de crédito"/>
    <n v="49.18"/>
    <x v="0"/>
    <n v="8"/>
    <x v="3"/>
    <s v="Plato_5, Plato_16, Plato_20"/>
    <x v="7"/>
    <d v="2023-04-01T00:00:00"/>
    <d v="1899-12-30T02:11:00"/>
    <d v="1899-12-30T04:49:00"/>
    <d v="1899-12-30T02:38:00"/>
    <d v="1899-12-30T02:38:00"/>
    <d v="1899-12-30T00:55:00"/>
    <d v="1899-12-30T01:43:00"/>
    <x v="0"/>
    <x v="0"/>
    <x v="0"/>
    <n v="146"/>
    <n v="103.00000000000003"/>
    <x v="0"/>
  </r>
  <r>
    <n v="15"/>
    <s v="Cliente_740"/>
    <n v="5"/>
    <d v="2023-04-01T02:03:00"/>
    <d v="2023-04-01T04:25:00"/>
    <x v="2"/>
    <x v="0"/>
    <s v="Tarjeta de débito"/>
    <n v="46.85"/>
    <x v="1"/>
    <n v="9"/>
    <x v="6"/>
    <s v="Plato_2, Plato_7, Plato_12, Plato_15"/>
    <x v="8"/>
    <d v="2023-04-01T00:00:00"/>
    <d v="1899-12-30T02:03:00"/>
    <d v="1899-12-30T04:25:00"/>
    <d v="1899-12-30T02:22:00"/>
    <d v="1899-12-30T02:22:00"/>
    <d v="1899-12-30T02:26:00"/>
    <d v="1899-12-30T00:00:00"/>
    <x v="1"/>
    <x v="0"/>
    <x v="0"/>
    <n v="100"/>
    <n v="-3.9999999999999658"/>
    <x v="1"/>
  </r>
  <r>
    <n v="17"/>
    <s v="Cliente_33"/>
    <n v="1"/>
    <d v="2023-04-01T00:02:00"/>
    <d v="2023-04-01T01:53:00"/>
    <x v="4"/>
    <x v="0"/>
    <s v="Tarjeta de crédito"/>
    <n v="16.600000000000001"/>
    <x v="2"/>
    <n v="10"/>
    <x v="7"/>
    <s v="Plato_18, Plato_20"/>
    <x v="9"/>
    <d v="2023-04-01T00:00:00"/>
    <d v="1899-12-30T00:02:00"/>
    <d v="1899-12-30T01:53:00"/>
    <d v="1899-12-30T02:06:00"/>
    <d v="1899-12-30T01:51:00"/>
    <d v="1899-12-30T00:29:00"/>
    <d v="1899-12-30T01:37:00"/>
    <x v="0"/>
    <x v="0"/>
    <x v="0"/>
    <n v="90"/>
    <n v="82.000000000000014"/>
    <x v="0"/>
  </r>
  <r>
    <n v="14"/>
    <s v="Cliente_881"/>
    <n v="1"/>
    <d v="2023-04-01T03:46:00"/>
    <d v="2023-04-01T06:33:00"/>
    <x v="1"/>
    <x v="0"/>
    <s v="Tarjeta de crédito"/>
    <n v="32.89"/>
    <x v="1"/>
    <n v="11"/>
    <x v="4"/>
    <s v="Plato_16, Plato_2"/>
    <x v="10"/>
    <d v="2023-04-01T00:00:00"/>
    <d v="1899-12-30T03:46:00"/>
    <d v="1899-12-30T06:33:00"/>
    <d v="1899-12-30T02:47:00"/>
    <d v="1899-12-30T02:47:00"/>
    <d v="1899-12-30T00:56:00"/>
    <d v="1899-12-30T01:51:00"/>
    <x v="0"/>
    <x v="0"/>
    <x v="0"/>
    <n v="52"/>
    <n v="110.99999999999997"/>
    <x v="0"/>
  </r>
  <r>
    <n v="14"/>
    <s v="Cliente_890"/>
    <n v="6"/>
    <d v="2023-04-01T00:04:00"/>
    <d v="2023-04-01T03:23:00"/>
    <x v="4"/>
    <x v="2"/>
    <s v="Tarjeta de crédito"/>
    <n v="45.27"/>
    <x v="2"/>
    <n v="12"/>
    <x v="1"/>
    <s v="Plato_16, Plato_19, Plato_8, Plato_20"/>
    <x v="11"/>
    <d v="2023-04-01T00:00:00"/>
    <d v="1899-12-30T00:04:00"/>
    <d v="1899-12-30T03:23:00"/>
    <d v="1899-12-30T03:34:00"/>
    <d v="1899-12-30T03:19:00"/>
    <d v="1899-12-30T01:35:00"/>
    <d v="1899-12-30T01:59:00"/>
    <x v="0"/>
    <x v="0"/>
    <x v="0"/>
    <n v="199"/>
    <n v="104.00000000000001"/>
    <x v="0"/>
  </r>
  <r>
    <n v="2"/>
    <s v="Cliente_873"/>
    <n v="1"/>
    <d v="2023-04-01T03:09:00"/>
    <d v="2023-04-01T05:32:00"/>
    <x v="3"/>
    <x v="0"/>
    <s v="Efectivo"/>
    <n v="22.06"/>
    <x v="2"/>
    <n v="13"/>
    <x v="2"/>
    <s v="Plato_9"/>
    <x v="12"/>
    <d v="2023-04-01T00:00:00"/>
    <d v="1899-12-30T03:09:00"/>
    <d v="1899-12-30T05:32:00"/>
    <d v="1899-12-30T02:38:00"/>
    <d v="1899-12-30T02:23:00"/>
    <d v="1899-12-30T00:59:00"/>
    <d v="1899-12-30T01:39:00"/>
    <x v="0"/>
    <x v="0"/>
    <x v="0"/>
    <n v="51"/>
    <n v="84.000000000000014"/>
    <x v="0"/>
  </r>
  <r>
    <n v="16"/>
    <s v="Cliente_780"/>
    <n v="6"/>
    <d v="2023-04-01T00:18:00"/>
    <d v="2023-04-01T01:58:00"/>
    <x v="2"/>
    <x v="0"/>
    <s v="Efectivo"/>
    <n v="48.76"/>
    <x v="1"/>
    <n v="14"/>
    <x v="4"/>
    <s v="Plato_3, Plato_11, Plato_14, Plato_2"/>
    <x v="13"/>
    <d v="2023-04-01T00:00:00"/>
    <d v="1899-12-30T00:18:00"/>
    <d v="1899-12-30T01:58:00"/>
    <d v="1899-12-30T01:40:00"/>
    <d v="1899-12-30T01:40:00"/>
    <d v="1899-12-30T02:34:00"/>
    <d v="1899-12-30T00:00:00"/>
    <x v="1"/>
    <x v="0"/>
    <x v="0"/>
    <n v="78"/>
    <n v="-54.000000000000007"/>
    <x v="2"/>
  </r>
  <r>
    <n v="6"/>
    <s v="Cliente_728"/>
    <n v="4"/>
    <d v="2023-04-01T03:24:00"/>
    <d v="2023-04-01T04:59:00"/>
    <x v="1"/>
    <x v="1"/>
    <s v="Tarjeta de crédito"/>
    <n v="28.77"/>
    <x v="2"/>
    <n v="15"/>
    <x v="7"/>
    <s v="Plato_16, Plato_13, Plato_8"/>
    <x v="14"/>
    <d v="2023-04-01T00:00:00"/>
    <d v="1899-12-30T03:24:00"/>
    <d v="1899-12-30T04:59:00"/>
    <d v="1899-12-30T01:50:00"/>
    <d v="1899-12-30T01:35:00"/>
    <d v="1899-12-30T01:43:00"/>
    <d v="1899-12-30T00:00:00"/>
    <x v="1"/>
    <x v="0"/>
    <x v="0"/>
    <n v="134"/>
    <n v="-7.9999999999999716"/>
    <x v="1"/>
  </r>
  <r>
    <n v="20"/>
    <s v="Cliente_175"/>
    <n v="5"/>
    <d v="2023-04-01T02:31:00"/>
    <d v="2023-04-01T04:24:00"/>
    <x v="4"/>
    <x v="0"/>
    <s v="Efectivo"/>
    <n v="37.9"/>
    <x v="0"/>
    <n v="16"/>
    <x v="6"/>
    <s v="Plato_16"/>
    <x v="15"/>
    <d v="2023-04-01T00:00:00"/>
    <d v="1899-12-30T02:31:00"/>
    <d v="1899-12-30T04:24:00"/>
    <d v="1899-12-30T01:53:00"/>
    <d v="1899-12-30T01:53:00"/>
    <d v="1899-12-30T00:38:00"/>
    <d v="1899-12-30T01:15:00"/>
    <x v="0"/>
    <x v="0"/>
    <x v="0"/>
    <n v="16"/>
    <n v="74.999999999999972"/>
    <x v="0"/>
  </r>
  <r>
    <n v="14"/>
    <s v="Cliente_200"/>
    <n v="6"/>
    <d v="2023-04-01T00:09:00"/>
    <d v="2023-04-01T03:27:00"/>
    <x v="2"/>
    <x v="1"/>
    <s v="Tarjeta de crédito"/>
    <n v="12.17"/>
    <x v="1"/>
    <n v="17"/>
    <x v="8"/>
    <s v="Plato_8, Plato_4, Plato_5"/>
    <x v="16"/>
    <d v="2023-04-01T00:00:00"/>
    <d v="1899-12-30T00:09:00"/>
    <d v="1899-12-30T03:27:00"/>
    <d v="1899-12-30T03:18:00"/>
    <d v="1899-12-30T03:18:00"/>
    <d v="1899-12-30T02:38:00"/>
    <d v="1899-12-30T00:40:00"/>
    <x v="0"/>
    <x v="0"/>
    <x v="0"/>
    <n v="80"/>
    <n v="39.999999999999979"/>
    <x v="0"/>
  </r>
  <r>
    <n v="9"/>
    <s v="Cliente_190"/>
    <n v="2"/>
    <d v="2023-04-01T02:06:00"/>
    <d v="2023-04-01T04:26:00"/>
    <x v="2"/>
    <x v="1"/>
    <s v="Tarjeta de crédito"/>
    <n v="33.090000000000003"/>
    <x v="1"/>
    <n v="18"/>
    <x v="1"/>
    <s v="Plato_9, Plato_20, Plato_10, Plato_15"/>
    <x v="17"/>
    <d v="2023-04-01T00:00:00"/>
    <d v="1899-12-30T02:06:00"/>
    <d v="1899-12-30T04:26:00"/>
    <d v="1899-12-30T02:20:00"/>
    <d v="1899-12-30T02:20:00"/>
    <d v="1899-12-30T02:14:00"/>
    <d v="1899-12-30T00:06:00"/>
    <x v="0"/>
    <x v="0"/>
    <x v="0"/>
    <n v="150"/>
    <n v="6.0000000000000187"/>
    <x v="0"/>
  </r>
  <r>
    <n v="18"/>
    <s v="Cliente_290"/>
    <n v="3"/>
    <d v="2023-04-01T00:35:00"/>
    <d v="2023-04-01T03:29:00"/>
    <x v="2"/>
    <x v="0"/>
    <s v="Tarjeta de crédito"/>
    <n v="17.45"/>
    <x v="1"/>
    <n v="19"/>
    <x v="9"/>
    <s v="Plato_20"/>
    <x v="18"/>
    <d v="2023-04-01T00:00:00"/>
    <d v="1899-12-30T00:35:00"/>
    <d v="1899-12-30T03:29:00"/>
    <d v="1899-12-30T02:54:00"/>
    <d v="1899-12-30T02:54:00"/>
    <d v="1899-12-30T00:44:00"/>
    <d v="1899-12-30T02:10:00"/>
    <x v="0"/>
    <x v="0"/>
    <x v="0"/>
    <n v="50"/>
    <n v="130.00000000000003"/>
    <x v="0"/>
  </r>
  <r>
    <n v="8"/>
    <s v="Cliente_972"/>
    <n v="2"/>
    <d v="2023-04-01T01:25:00"/>
    <d v="2023-04-01T05:12:00"/>
    <x v="0"/>
    <x v="0"/>
    <s v="Tarjeta de crédito"/>
    <n v="31.7"/>
    <x v="0"/>
    <n v="20"/>
    <x v="9"/>
    <s v="Plato_8, Plato_1, Plato_14"/>
    <x v="19"/>
    <d v="2023-04-01T00:00:00"/>
    <d v="1899-12-30T01:25:00"/>
    <d v="1899-12-30T05:12:00"/>
    <d v="1899-12-30T03:47:00"/>
    <d v="1899-12-30T03:47:00"/>
    <d v="1899-12-30T01:10:00"/>
    <d v="1899-12-30T02:37:00"/>
    <x v="0"/>
    <x v="0"/>
    <x v="0"/>
    <n v="107"/>
    <n v="157"/>
    <x v="0"/>
  </r>
  <r>
    <n v="12"/>
    <s v="Cliente_210"/>
    <n v="2"/>
    <d v="2023-04-01T03:39:00"/>
    <d v="2023-04-01T05:52:00"/>
    <x v="0"/>
    <x v="0"/>
    <s v="Tarjeta de crédito"/>
    <n v="20.53"/>
    <x v="0"/>
    <n v="21"/>
    <x v="7"/>
    <s v="Plato_20, Plato_3, Plato_15, Plato_1"/>
    <x v="20"/>
    <d v="2023-04-01T00:00:00"/>
    <d v="1899-12-30T03:39:00"/>
    <d v="1899-12-30T05:52:00"/>
    <d v="1899-12-30T02:13:00"/>
    <d v="1899-12-30T02:13:00"/>
    <d v="1899-12-30T02:32:00"/>
    <d v="1899-12-30T00:00:00"/>
    <x v="1"/>
    <x v="0"/>
    <x v="0"/>
    <n v="167"/>
    <n v="-18.999999999999993"/>
    <x v="3"/>
  </r>
  <r>
    <n v="15"/>
    <s v="Cliente_88"/>
    <n v="1"/>
    <d v="2023-04-01T02:16:00"/>
    <d v="2023-04-01T04:47:00"/>
    <x v="4"/>
    <x v="0"/>
    <s v="Tarjeta de crédito"/>
    <n v="45.41"/>
    <x v="1"/>
    <n v="22"/>
    <x v="8"/>
    <s v="Plato_4, Plato_18, Plato_9, Plato_8"/>
    <x v="21"/>
    <d v="2023-04-01T00:00:00"/>
    <d v="1899-12-30T02:16:00"/>
    <d v="1899-12-30T04:47:00"/>
    <d v="1899-12-30T02:31:00"/>
    <d v="1899-12-30T02:31:00"/>
    <d v="1899-12-30T02:03:00"/>
    <d v="1899-12-30T00:28:00"/>
    <x v="0"/>
    <x v="0"/>
    <x v="0"/>
    <n v="125"/>
    <n v="28.000000000000039"/>
    <x v="0"/>
  </r>
  <r>
    <n v="1"/>
    <s v="Cliente_427"/>
    <n v="5"/>
    <d v="2023-04-01T02:44:00"/>
    <d v="2023-04-01T04:09:00"/>
    <x v="3"/>
    <x v="2"/>
    <s v="Tarjeta de crédito"/>
    <n v="38.46"/>
    <x v="1"/>
    <n v="23"/>
    <x v="9"/>
    <s v="Plato_12, Plato_6"/>
    <x v="0"/>
    <d v="2023-04-01T00:00:00"/>
    <d v="1899-12-30T02:44:00"/>
    <d v="1899-12-30T04:09:00"/>
    <d v="1899-12-30T01:25:00"/>
    <d v="1899-12-30T01:25:00"/>
    <d v="1899-12-30T01:03:00"/>
    <d v="1899-12-30T00:22:00"/>
    <x v="0"/>
    <x v="0"/>
    <x v="0"/>
    <n v="81"/>
    <n v="21.999999999999993"/>
    <x v="0"/>
  </r>
  <r>
    <n v="5"/>
    <s v="Cliente_424"/>
    <n v="5"/>
    <d v="2023-04-01T03:01:00"/>
    <d v="2023-04-01T06:20:00"/>
    <x v="0"/>
    <x v="0"/>
    <s v="Tarjeta de crédito"/>
    <n v="38.18"/>
    <x v="2"/>
    <n v="24"/>
    <x v="5"/>
    <s v="Plato_10, Plato_9, Plato_14, Plato_20"/>
    <x v="22"/>
    <d v="2023-04-01T00:00:00"/>
    <d v="1899-12-30T03:01:00"/>
    <d v="1899-12-30T06:20:00"/>
    <d v="1899-12-30T03:34:00"/>
    <d v="1899-12-30T03:19:00"/>
    <d v="1899-12-30T03:00:00"/>
    <d v="1899-12-30T00:34:00"/>
    <x v="0"/>
    <x v="0"/>
    <x v="0"/>
    <n v="140"/>
    <n v="19.000000000000014"/>
    <x v="0"/>
  </r>
  <r>
    <n v="12"/>
    <s v="Cliente_824"/>
    <n v="5"/>
    <d v="2023-04-01T03:01:00"/>
    <d v="2023-04-01T04:59:00"/>
    <x v="3"/>
    <x v="2"/>
    <s v="Tarjeta de débito"/>
    <n v="46.15"/>
    <x v="2"/>
    <n v="25"/>
    <x v="1"/>
    <s v="Plato_18"/>
    <x v="23"/>
    <d v="2023-04-01T00:00:00"/>
    <d v="1899-12-30T03:01:00"/>
    <d v="1899-12-30T04:59:00"/>
    <d v="1899-12-30T02:13:00"/>
    <d v="1899-12-30T01:58:00"/>
    <d v="1899-12-30T00:35:00"/>
    <d v="1899-12-30T01:38:00"/>
    <x v="0"/>
    <x v="0"/>
    <x v="0"/>
    <n v="20"/>
    <n v="83.000000000000028"/>
    <x v="0"/>
  </r>
  <r>
    <n v="18"/>
    <s v="Cliente_107"/>
    <n v="2"/>
    <d v="2023-04-01T02:04:00"/>
    <d v="2023-04-01T05:47:00"/>
    <x v="3"/>
    <x v="1"/>
    <s v="Tarjeta de crédito"/>
    <n v="10.37"/>
    <x v="2"/>
    <n v="26"/>
    <x v="7"/>
    <s v="Plato_4, Plato_13, Plato_7"/>
    <x v="24"/>
    <d v="2023-04-01T00:00:00"/>
    <d v="1899-12-30T02:04:00"/>
    <d v="1899-12-30T05:47:00"/>
    <d v="1899-12-30T03:58:00"/>
    <d v="1899-12-30T03:43:00"/>
    <d v="1899-12-30T01:49:00"/>
    <d v="1899-12-30T02:09:00"/>
    <x v="0"/>
    <x v="0"/>
    <x v="0"/>
    <n v="74"/>
    <n v="114.00000000000001"/>
    <x v="0"/>
  </r>
  <r>
    <n v="4"/>
    <s v="Cliente_775"/>
    <n v="2"/>
    <d v="2023-04-01T01:19:00"/>
    <d v="2023-04-01T02:27:00"/>
    <x v="3"/>
    <x v="0"/>
    <s v="Tarjeta de crédito"/>
    <n v="19.27"/>
    <x v="2"/>
    <n v="27"/>
    <x v="2"/>
    <s v="Plato_8, Plato_10"/>
    <x v="25"/>
    <d v="2023-04-01T00:00:00"/>
    <d v="1899-12-30T01:19:00"/>
    <d v="1899-12-30T02:27:00"/>
    <d v="1899-12-30T01:23:00"/>
    <d v="1899-12-30T01:08:00"/>
    <d v="1899-12-30T00:55:00"/>
    <d v="1899-12-30T00:28:00"/>
    <x v="0"/>
    <x v="0"/>
    <x v="0"/>
    <n v="36"/>
    <n v="13.000000000000004"/>
    <x v="0"/>
  </r>
  <r>
    <n v="2"/>
    <s v="Cliente_358"/>
    <n v="2"/>
    <d v="2023-04-01T00:49:00"/>
    <d v="2023-04-01T03:16:00"/>
    <x v="4"/>
    <x v="2"/>
    <s v="Tarjeta de crédito"/>
    <n v="41.22"/>
    <x v="0"/>
    <n v="28"/>
    <x v="10"/>
    <s v="Plato_4, Plato_9"/>
    <x v="26"/>
    <d v="2023-04-01T00:00:00"/>
    <d v="1899-12-30T00:49:00"/>
    <d v="1899-12-30T03:16:00"/>
    <d v="1899-12-30T02:27:00"/>
    <d v="1899-12-30T02:27:00"/>
    <d v="1899-12-30T00:56:00"/>
    <d v="1899-12-30T01:31:00"/>
    <x v="0"/>
    <x v="0"/>
    <x v="0"/>
    <n v="54"/>
    <n v="91"/>
    <x v="0"/>
  </r>
  <r>
    <n v="20"/>
    <s v="Cliente_377"/>
    <n v="5"/>
    <d v="2023-04-01T03:02:00"/>
    <d v="2023-04-01T06:10:00"/>
    <x v="2"/>
    <x v="0"/>
    <s v="Tarjeta de crédito"/>
    <n v="14.83"/>
    <x v="2"/>
    <n v="29"/>
    <x v="8"/>
    <s v="Plato_1, Plato_4, Plato_17"/>
    <x v="27"/>
    <d v="2023-04-01T00:00:00"/>
    <d v="1899-12-30T03:02:00"/>
    <d v="1899-12-30T06:10:00"/>
    <d v="1899-12-30T03:23:00"/>
    <d v="1899-12-30T03:08:00"/>
    <d v="1899-12-30T01:11:00"/>
    <d v="1899-12-30T02:12:00"/>
    <x v="0"/>
    <x v="0"/>
    <x v="0"/>
    <n v="103"/>
    <n v="116.99999999999999"/>
    <x v="0"/>
  </r>
  <r>
    <n v="14"/>
    <s v="Cliente_361"/>
    <n v="4"/>
    <d v="2023-04-01T02:55:00"/>
    <d v="2023-04-01T06:13:00"/>
    <x v="4"/>
    <x v="0"/>
    <s v="Efectivo"/>
    <n v="26.29"/>
    <x v="1"/>
    <n v="30"/>
    <x v="5"/>
    <s v="Plato_10, Plato_3"/>
    <x v="28"/>
    <d v="2023-04-01T00:00:00"/>
    <d v="1899-12-30T02:55:00"/>
    <d v="1899-12-30T06:13:00"/>
    <d v="1899-12-30T03:18:00"/>
    <d v="1899-12-30T03:18:00"/>
    <d v="1899-12-30T01:09:00"/>
    <d v="1899-12-30T02:09:00"/>
    <x v="0"/>
    <x v="0"/>
    <x v="0"/>
    <n v="66"/>
    <n v="129.00000000000003"/>
    <x v="0"/>
  </r>
  <r>
    <n v="13"/>
    <s v="Cliente_229"/>
    <n v="3"/>
    <d v="2023-04-01T02:51:00"/>
    <d v="2023-04-01T06:02:00"/>
    <x v="2"/>
    <x v="1"/>
    <s v="Tarjeta de crédito"/>
    <n v="19.809999999999999"/>
    <x v="2"/>
    <n v="31"/>
    <x v="10"/>
    <s v="Plato_9, Plato_12"/>
    <x v="4"/>
    <d v="2023-04-01T00:00:00"/>
    <d v="1899-12-30T02:51:00"/>
    <d v="1899-12-30T06:02:00"/>
    <d v="1899-12-30T03:26:00"/>
    <d v="1899-12-30T03:11:00"/>
    <d v="1899-12-30T01:45:00"/>
    <d v="1899-12-30T01:41:00"/>
    <x v="0"/>
    <x v="0"/>
    <x v="0"/>
    <n v="39"/>
    <n v="86"/>
    <x v="0"/>
  </r>
  <r>
    <n v="5"/>
    <s v="Cliente_27"/>
    <n v="1"/>
    <d v="2023-04-01T03:08:00"/>
    <d v="2023-04-01T06:49:00"/>
    <x v="1"/>
    <x v="0"/>
    <s v="Tarjeta de crédito"/>
    <n v="28.25"/>
    <x v="2"/>
    <n v="32"/>
    <x v="7"/>
    <s v="Plato_15, Plato_11, Plato_10, Plato_4"/>
    <x v="29"/>
    <d v="2023-04-01T00:00:00"/>
    <d v="1899-12-30T03:08:00"/>
    <d v="1899-12-30T06:49:00"/>
    <d v="1899-12-30T03:56:00"/>
    <d v="1899-12-30T03:41:00"/>
    <d v="1899-12-30T02:08:00"/>
    <d v="1899-12-30T01:48:00"/>
    <x v="0"/>
    <x v="0"/>
    <x v="0"/>
    <n v="123"/>
    <n v="92.999999999999972"/>
    <x v="0"/>
  </r>
  <r>
    <n v="4"/>
    <s v="Cliente_103"/>
    <n v="5"/>
    <d v="2023-04-01T03:33:00"/>
    <d v="2023-04-01T06:21:00"/>
    <x v="4"/>
    <x v="2"/>
    <s v="Tarjeta de débito"/>
    <n v="20.38"/>
    <x v="2"/>
    <n v="33"/>
    <x v="4"/>
    <s v="Plato_8, Plato_6, Plato_15, Plato_10"/>
    <x v="30"/>
    <d v="2023-04-01T00:00:00"/>
    <d v="1899-12-30T03:33:00"/>
    <d v="1899-12-30T06:21:00"/>
    <d v="1899-12-30T03:03:00"/>
    <d v="1899-12-30T02:48:00"/>
    <d v="1899-12-30T02:10:00"/>
    <d v="1899-12-30T00:53:00"/>
    <x v="0"/>
    <x v="0"/>
    <x v="0"/>
    <n v="181"/>
    <n v="38.000000000000007"/>
    <x v="0"/>
  </r>
  <r>
    <n v="15"/>
    <s v="Cliente_1"/>
    <n v="1"/>
    <d v="2023-04-01T02:16:00"/>
    <d v="2023-04-01T06:07:00"/>
    <x v="4"/>
    <x v="1"/>
    <s v="Tarjeta de crédito"/>
    <n v="13.08"/>
    <x v="1"/>
    <n v="34"/>
    <x v="4"/>
    <s v="Plato_18, Plato_10"/>
    <x v="28"/>
    <d v="2023-04-01T00:00:00"/>
    <d v="1899-12-30T02:16:00"/>
    <d v="1899-12-30T06:07:00"/>
    <d v="1899-12-30T03:51:00"/>
    <d v="1899-12-30T03:51:00"/>
    <d v="1899-12-30T01:05:00"/>
    <d v="1899-12-30T02:46:00"/>
    <x v="0"/>
    <x v="0"/>
    <x v="0"/>
    <n v="65"/>
    <n v="165.99999999999997"/>
    <x v="0"/>
  </r>
  <r>
    <n v="13"/>
    <s v="Cliente_828"/>
    <n v="2"/>
    <d v="2023-04-01T03:18:00"/>
    <d v="2023-04-01T05:55:00"/>
    <x v="0"/>
    <x v="0"/>
    <s v="Tarjeta de crédito"/>
    <n v="15.75"/>
    <x v="2"/>
    <n v="35"/>
    <x v="4"/>
    <s v="Plato_2, Plato_9, Plato_11, Plato_17"/>
    <x v="31"/>
    <d v="2023-04-01T00:00:00"/>
    <d v="1899-12-30T03:18:00"/>
    <d v="1899-12-30T05:55:00"/>
    <d v="1899-12-30T02:52:00"/>
    <d v="1899-12-30T02:37:00"/>
    <d v="1899-12-30T01:05:00"/>
    <d v="1899-12-30T01:47:00"/>
    <x v="0"/>
    <x v="0"/>
    <x v="0"/>
    <n v="129"/>
    <n v="92"/>
    <x v="0"/>
  </r>
  <r>
    <n v="5"/>
    <s v="Cliente_874"/>
    <n v="5"/>
    <d v="2023-04-01T03:27:00"/>
    <d v="2023-04-01T06:26:00"/>
    <x v="2"/>
    <x v="0"/>
    <s v="Tarjeta de crédito"/>
    <n v="45.28"/>
    <x v="2"/>
    <n v="36"/>
    <x v="6"/>
    <s v="Plato_2"/>
    <x v="32"/>
    <d v="2023-04-01T00:00:00"/>
    <d v="1899-12-30T03:27:00"/>
    <d v="1899-12-30T06:26:00"/>
    <d v="1899-12-30T03:14:00"/>
    <d v="1899-12-30T02:59:00"/>
    <d v="1899-12-30T00:38:00"/>
    <d v="1899-12-30T02:36:00"/>
    <x v="0"/>
    <x v="0"/>
    <x v="0"/>
    <n v="18"/>
    <n v="141"/>
    <x v="0"/>
  </r>
  <r>
    <n v="20"/>
    <s v="Cliente_999"/>
    <n v="1"/>
    <d v="2023-04-01T03:24:00"/>
    <d v="2023-04-01T06:02:00"/>
    <x v="3"/>
    <x v="2"/>
    <s v="Tarjeta de crédito"/>
    <n v="10.39"/>
    <x v="2"/>
    <n v="37"/>
    <x v="2"/>
    <s v="Plato_13"/>
    <x v="33"/>
    <d v="2023-04-01T00:00:00"/>
    <d v="1899-12-30T03:24:00"/>
    <d v="1899-12-30T06:02:00"/>
    <d v="1899-12-30T02:53:00"/>
    <d v="1899-12-30T02:38:00"/>
    <d v="1899-12-30T00:47:00"/>
    <d v="1899-12-30T02:06:00"/>
    <x v="0"/>
    <x v="0"/>
    <x v="0"/>
    <n v="13"/>
    <n v="111"/>
    <x v="0"/>
  </r>
  <r>
    <n v="10"/>
    <s v="Cliente_167"/>
    <n v="6"/>
    <d v="2023-04-01T02:38:00"/>
    <d v="2023-04-01T03:53:00"/>
    <x v="4"/>
    <x v="0"/>
    <s v="Tarjeta de débito"/>
    <n v="16.309999999999999"/>
    <x v="0"/>
    <n v="38"/>
    <x v="9"/>
    <s v="Plato_17, Plato_8, Plato_19"/>
    <x v="34"/>
    <d v="2023-04-01T00:00:00"/>
    <d v="1899-12-30T02:38:00"/>
    <d v="1899-12-30T03:53:00"/>
    <d v="1899-12-30T01:15:00"/>
    <d v="1899-12-30T01:15:00"/>
    <d v="1899-12-30T01:38:00"/>
    <d v="1899-12-30T00:00:00"/>
    <x v="1"/>
    <x v="0"/>
    <x v="0"/>
    <n v="143"/>
    <n v="-22.999999999999979"/>
    <x v="3"/>
  </r>
  <r>
    <n v="15"/>
    <s v="Cliente_606"/>
    <n v="3"/>
    <d v="2023-04-01T03:41:00"/>
    <d v="2023-04-01T07:39:00"/>
    <x v="2"/>
    <x v="2"/>
    <s v="Efectivo"/>
    <n v="48.36"/>
    <x v="2"/>
    <n v="39"/>
    <x v="6"/>
    <s v="Plato_19"/>
    <x v="35"/>
    <d v="2023-04-01T00:00:00"/>
    <d v="1899-12-30T03:41:00"/>
    <d v="1899-12-30T07:39:00"/>
    <d v="1899-12-30T04:13:00"/>
    <d v="1899-12-30T03:58:00"/>
    <d v="1899-12-30T00:57:00"/>
    <d v="1899-12-30T03:16:00"/>
    <x v="0"/>
    <x v="0"/>
    <x v="0"/>
    <n v="66"/>
    <n v="180.99999999999994"/>
    <x v="0"/>
  </r>
  <r>
    <n v="1"/>
    <s v="Cliente_710"/>
    <n v="1"/>
    <d v="2023-04-01T02:00:00"/>
    <d v="2023-04-01T04:05:00"/>
    <x v="0"/>
    <x v="0"/>
    <s v="Efectivo"/>
    <n v="13.68"/>
    <x v="1"/>
    <n v="40"/>
    <x v="10"/>
    <s v="Plato_9, Plato_11, Plato_16"/>
    <x v="9"/>
    <d v="2023-04-01T00:00:00"/>
    <d v="1899-12-30T02:00:00"/>
    <d v="1899-12-30T04:05:00"/>
    <d v="1899-12-30T02:05:00"/>
    <d v="1899-12-30T02:05:00"/>
    <d v="1899-12-30T01:18:00"/>
    <d v="1899-12-30T00:47:00"/>
    <x v="0"/>
    <x v="0"/>
    <x v="0"/>
    <n v="87"/>
    <n v="47.000000000000014"/>
    <x v="0"/>
  </r>
  <r>
    <n v="7"/>
    <s v="Cliente_870"/>
    <n v="4"/>
    <d v="2023-04-01T02:14:00"/>
    <d v="2023-04-01T04:20:00"/>
    <x v="2"/>
    <x v="0"/>
    <s v="Tarjeta de crédito"/>
    <n v="15.24"/>
    <x v="2"/>
    <n v="41"/>
    <x v="4"/>
    <s v="Plato_15, Plato_10, Plato_2"/>
    <x v="36"/>
    <d v="2023-04-01T00:00:00"/>
    <d v="1899-12-30T02:14:00"/>
    <d v="1899-12-30T04:20:00"/>
    <d v="1899-12-30T02:21:00"/>
    <d v="1899-12-30T02:06:00"/>
    <d v="1899-12-30T01:29:00"/>
    <d v="1899-12-30T00:52:00"/>
    <x v="0"/>
    <x v="0"/>
    <x v="0"/>
    <n v="120"/>
    <n v="36.999999999999986"/>
    <x v="0"/>
  </r>
  <r>
    <n v="14"/>
    <s v="Cliente_230"/>
    <n v="1"/>
    <d v="2023-04-01T00:25:00"/>
    <d v="2023-04-01T01:46:00"/>
    <x v="2"/>
    <x v="0"/>
    <s v="Tarjeta de crédito"/>
    <n v="49.58"/>
    <x v="0"/>
    <n v="42"/>
    <x v="6"/>
    <s v="Plato_5, Plato_20"/>
    <x v="37"/>
    <d v="2023-04-01T00:00:00"/>
    <d v="1899-12-30T00:25:00"/>
    <d v="1899-12-30T01:46:00"/>
    <d v="1899-12-30T01:21:00"/>
    <d v="1899-12-30T01:21:00"/>
    <d v="1899-12-30T01:09:00"/>
    <d v="1899-12-30T00:12:00"/>
    <x v="0"/>
    <x v="0"/>
    <x v="0"/>
    <n v="63"/>
    <n v="12.000000000000007"/>
    <x v="0"/>
  </r>
  <r>
    <n v="8"/>
    <s v="Cliente_814"/>
    <n v="6"/>
    <d v="2023-04-01T01:02:00"/>
    <d v="2023-04-01T03:14:00"/>
    <x v="4"/>
    <x v="0"/>
    <s v="Tarjeta de crédito"/>
    <n v="32.19"/>
    <x v="2"/>
    <n v="43"/>
    <x v="4"/>
    <s v="Plato_15, Plato_18, Plato_7, Plato_17"/>
    <x v="38"/>
    <d v="2023-04-01T00:00:00"/>
    <d v="1899-12-30T01:02:00"/>
    <d v="1899-12-30T03:14:00"/>
    <d v="1899-12-30T02:27:00"/>
    <d v="1899-12-30T02:12:00"/>
    <d v="1899-12-30T02:26:00"/>
    <d v="1899-12-30T00:00:00"/>
    <x v="1"/>
    <x v="0"/>
    <x v="0"/>
    <n v="120"/>
    <n v="-13.999999999999989"/>
    <x v="1"/>
  </r>
  <r>
    <n v="18"/>
    <s v="Cliente_710"/>
    <n v="1"/>
    <d v="2023-04-01T03:06:00"/>
    <d v="2023-04-01T06:18:00"/>
    <x v="4"/>
    <x v="0"/>
    <s v="Tarjeta de crédito"/>
    <n v="42.6"/>
    <x v="1"/>
    <n v="44"/>
    <x v="0"/>
    <s v="Plato_10, Plato_1, Plato_13"/>
    <x v="39"/>
    <d v="2023-04-01T00:00:00"/>
    <d v="1899-12-30T03:06:00"/>
    <d v="1899-12-30T06:18:00"/>
    <d v="1899-12-30T03:12:00"/>
    <d v="1899-12-30T03:12:00"/>
    <d v="1899-12-30T01:25:00"/>
    <d v="1899-12-30T01:47:00"/>
    <x v="0"/>
    <x v="0"/>
    <x v="0"/>
    <n v="73"/>
    <n v="106.99999999999999"/>
    <x v="0"/>
  </r>
  <r>
    <n v="17"/>
    <s v="Cliente_640"/>
    <n v="2"/>
    <d v="2023-04-01T02:15:00"/>
    <d v="2023-04-01T04:01:00"/>
    <x v="2"/>
    <x v="0"/>
    <s v="Tarjeta de crédito"/>
    <n v="25.41"/>
    <x v="0"/>
    <n v="45"/>
    <x v="4"/>
    <s v="Plato_4"/>
    <x v="40"/>
    <d v="2023-04-01T00:00:00"/>
    <d v="1899-12-30T02:15:00"/>
    <d v="1899-12-30T04:01:00"/>
    <d v="1899-12-30T01:46:00"/>
    <d v="1899-12-30T01:46:00"/>
    <d v="1899-12-30T00:47:00"/>
    <d v="1899-12-30T00:59:00"/>
    <x v="0"/>
    <x v="0"/>
    <x v="0"/>
    <n v="30"/>
    <n v="58.999999999999979"/>
    <x v="0"/>
  </r>
  <r>
    <n v="10"/>
    <s v="Cliente_623"/>
    <n v="1"/>
    <d v="2023-04-01T01:47:00"/>
    <d v="2023-04-01T03:39:00"/>
    <x v="3"/>
    <x v="0"/>
    <s v="Tarjeta de crédito"/>
    <n v="27.97"/>
    <x v="1"/>
    <n v="46"/>
    <x v="9"/>
    <s v="Plato_2, Plato_18, Plato_14"/>
    <x v="41"/>
    <d v="2023-04-01T00:00:00"/>
    <d v="1899-12-30T01:47:00"/>
    <d v="1899-12-30T03:39:00"/>
    <d v="1899-12-30T01:52:00"/>
    <d v="1899-12-30T01:52:00"/>
    <d v="1899-12-30T01:26:00"/>
    <d v="1899-12-30T00:26:00"/>
    <x v="0"/>
    <x v="0"/>
    <x v="0"/>
    <n v="84"/>
    <n v="25.999999999999979"/>
    <x v="0"/>
  </r>
  <r>
    <n v="18"/>
    <s v="Cliente_72"/>
    <n v="3"/>
    <d v="2023-04-01T03:30:00"/>
    <d v="2023-04-01T07:29:00"/>
    <x v="2"/>
    <x v="0"/>
    <s v="Tarjeta de crédito"/>
    <n v="10.98"/>
    <x v="2"/>
    <n v="47"/>
    <x v="2"/>
    <s v="Plato_11, Plato_14, Plato_3"/>
    <x v="42"/>
    <d v="2023-04-01T00:00:00"/>
    <d v="1899-12-30T03:30:00"/>
    <d v="1899-12-30T07:29:00"/>
    <d v="1899-12-30T04:14:00"/>
    <d v="1899-12-30T03:59:00"/>
    <d v="1899-12-30T01:27:00"/>
    <d v="1899-12-30T02:47:00"/>
    <x v="0"/>
    <x v="0"/>
    <x v="0"/>
    <n v="66"/>
    <n v="151.99999999999997"/>
    <x v="0"/>
  </r>
  <r>
    <n v="17"/>
    <s v="Cliente_963"/>
    <n v="2"/>
    <d v="2023-04-01T00:28:00"/>
    <d v="2023-04-01T04:02:00"/>
    <x v="0"/>
    <x v="1"/>
    <s v="Tarjeta de crédito"/>
    <n v="25.31"/>
    <x v="1"/>
    <n v="48"/>
    <x v="6"/>
    <s v="Plato_6, Plato_5, Plato_11"/>
    <x v="43"/>
    <d v="2023-04-01T00:00:00"/>
    <d v="1899-12-30T00:28:00"/>
    <d v="1899-12-30T04:02:00"/>
    <d v="1899-12-30T03:34:00"/>
    <d v="1899-12-30T03:34:00"/>
    <d v="1899-12-30T02:04:00"/>
    <d v="1899-12-30T01:30:00"/>
    <x v="0"/>
    <x v="0"/>
    <x v="0"/>
    <n v="94"/>
    <n v="90.000000000000014"/>
    <x v="0"/>
  </r>
  <r>
    <n v="8"/>
    <s v="Cliente_929"/>
    <n v="3"/>
    <d v="2023-04-01T01:44:00"/>
    <d v="2023-04-01T05:29:00"/>
    <x v="2"/>
    <x v="0"/>
    <s v="Tarjeta de crédito"/>
    <n v="20.92"/>
    <x v="1"/>
    <n v="49"/>
    <x v="7"/>
    <s v="Plato_7, Plato_15, Plato_4"/>
    <x v="44"/>
    <d v="2023-04-01T00:00:00"/>
    <d v="1899-12-30T01:44:00"/>
    <d v="1899-12-30T05:29:00"/>
    <d v="1899-12-30T03:45:00"/>
    <d v="1899-12-30T03:45:00"/>
    <d v="1899-12-30T01:21:00"/>
    <d v="1899-12-30T02:24:00"/>
    <x v="0"/>
    <x v="0"/>
    <x v="0"/>
    <n v="109"/>
    <n v="144"/>
    <x v="0"/>
  </r>
  <r>
    <n v="19"/>
    <s v="Cliente_708"/>
    <n v="5"/>
    <d v="2023-04-01T03:54:00"/>
    <d v="2023-04-01T06:57:00"/>
    <x v="4"/>
    <x v="0"/>
    <s v="Tarjeta de débito"/>
    <n v="16.739999999999998"/>
    <x v="2"/>
    <n v="50"/>
    <x v="10"/>
    <s v="Plato_15, Plato_5"/>
    <x v="45"/>
    <d v="2023-04-01T00:00:00"/>
    <d v="1899-12-30T03:54:00"/>
    <d v="1899-12-30T06:57:00"/>
    <d v="1899-12-30T03:18:00"/>
    <d v="1899-12-30T03:03:00"/>
    <d v="1899-12-30T00:21:00"/>
    <d v="1899-12-30T02:57:00"/>
    <x v="0"/>
    <x v="0"/>
    <x v="0"/>
    <n v="45"/>
    <n v="162.00000000000003"/>
    <x v="0"/>
  </r>
  <r>
    <n v="12"/>
    <s v="Cliente_631"/>
    <n v="1"/>
    <d v="2023-04-01T01:42:00"/>
    <d v="2023-04-01T03:02:00"/>
    <x v="3"/>
    <x v="2"/>
    <s v="Tarjeta de crédito"/>
    <n v="37.08"/>
    <x v="0"/>
    <n v="51"/>
    <x v="0"/>
    <s v="Plato_14, Plato_11, Plato_5, Plato_4"/>
    <x v="46"/>
    <d v="2023-04-01T00:00:00"/>
    <d v="1899-12-30T01:42:00"/>
    <d v="1899-12-30T03:02:00"/>
    <d v="1899-12-30T01:20:00"/>
    <d v="1899-12-30T01:20:00"/>
    <d v="1899-12-30T02:44:00"/>
    <d v="1899-12-30T00:00:00"/>
    <x v="1"/>
    <x v="0"/>
    <x v="0"/>
    <n v="134"/>
    <n v="-84"/>
    <x v="4"/>
  </r>
  <r>
    <n v="7"/>
    <s v="Cliente_894"/>
    <n v="4"/>
    <d v="2023-04-01T00:01:00"/>
    <d v="2023-04-01T01:11:00"/>
    <x v="0"/>
    <x v="0"/>
    <s v="Tarjeta de crédito"/>
    <n v="46.88"/>
    <x v="1"/>
    <n v="52"/>
    <x v="3"/>
    <s v="Plato_11, Plato_17, Plato_18"/>
    <x v="47"/>
    <d v="2023-04-01T00:00:00"/>
    <d v="1899-12-30T00:01:00"/>
    <d v="1899-12-30T01:11:00"/>
    <d v="1899-12-30T01:10:00"/>
    <d v="1899-12-30T01:10:00"/>
    <d v="1899-12-30T01:02:00"/>
    <d v="1899-12-30T00:08:00"/>
    <x v="0"/>
    <x v="0"/>
    <x v="0"/>
    <n v="158"/>
    <n v="7.9999999999999911"/>
    <x v="0"/>
  </r>
  <r>
    <n v="16"/>
    <s v="Cliente_63"/>
    <n v="5"/>
    <d v="2023-04-01T03:01:00"/>
    <d v="2023-04-01T04:44:00"/>
    <x v="3"/>
    <x v="0"/>
    <s v="Tarjeta de débito"/>
    <n v="36.880000000000003"/>
    <x v="1"/>
    <n v="53"/>
    <x v="3"/>
    <s v="Plato_14, Plato_2, Plato_19"/>
    <x v="48"/>
    <d v="2023-04-01T00:00:00"/>
    <d v="1899-12-30T03:01:00"/>
    <d v="1899-12-30T04:44:00"/>
    <d v="1899-12-30T01:43:00"/>
    <d v="1899-12-30T01:43:00"/>
    <d v="1899-12-30T01:52:00"/>
    <d v="1899-12-30T00:00:00"/>
    <x v="1"/>
    <x v="0"/>
    <x v="0"/>
    <n v="162"/>
    <n v="-9.0000000000000071"/>
    <x v="1"/>
  </r>
  <r>
    <n v="6"/>
    <s v="Cliente_144"/>
    <n v="6"/>
    <d v="2023-04-01T00:40:00"/>
    <d v="2023-04-01T04:14:00"/>
    <x v="4"/>
    <x v="2"/>
    <s v="Tarjeta de crédito"/>
    <n v="23.36"/>
    <x v="0"/>
    <n v="54"/>
    <x v="6"/>
    <s v="Plato_8, Plato_17, Plato_4, Plato_11"/>
    <x v="49"/>
    <d v="2023-04-01T00:00:00"/>
    <d v="1899-12-30T00:40:00"/>
    <d v="1899-12-30T04:14:00"/>
    <d v="1899-12-30T03:34:00"/>
    <d v="1899-12-30T03:34:00"/>
    <d v="1899-12-30T03:23:00"/>
    <d v="1899-12-30T00:11:00"/>
    <x v="0"/>
    <x v="0"/>
    <x v="0"/>
    <n v="112"/>
    <n v="11.000000000000041"/>
    <x v="0"/>
  </r>
  <r>
    <n v="20"/>
    <s v="Cliente_390"/>
    <n v="5"/>
    <d v="2023-04-01T01:30:00"/>
    <d v="2023-04-01T05:00:00"/>
    <x v="4"/>
    <x v="2"/>
    <s v="Tarjeta de crédito"/>
    <n v="45.49"/>
    <x v="2"/>
    <n v="55"/>
    <x v="4"/>
    <s v="Plato_11, Plato_7, Plato_19, Plato_15"/>
    <x v="50"/>
    <d v="2023-04-01T00:00:00"/>
    <d v="1899-12-30T01:30:00"/>
    <d v="1899-12-30T05:00:00"/>
    <d v="1899-12-30T03:45:00"/>
    <d v="1899-12-30T03:30:00"/>
    <d v="1899-12-30T01:36:00"/>
    <d v="1899-12-30T02:09:00"/>
    <x v="0"/>
    <x v="0"/>
    <x v="0"/>
    <n v="153"/>
    <n v="114.00000000000001"/>
    <x v="0"/>
  </r>
  <r>
    <n v="1"/>
    <s v="Cliente_728"/>
    <n v="3"/>
    <d v="2023-04-01T01:20:00"/>
    <d v="2023-04-01T04:57:00"/>
    <x v="3"/>
    <x v="0"/>
    <s v="Tarjeta de débito"/>
    <n v="43.2"/>
    <x v="1"/>
    <n v="56"/>
    <x v="8"/>
    <s v="Plato_9, Plato_12"/>
    <x v="51"/>
    <d v="2023-04-01T00:00:00"/>
    <d v="1899-12-30T01:20:00"/>
    <d v="1899-12-30T04:57:00"/>
    <d v="1899-12-30T03:37:00"/>
    <d v="1899-12-30T03:37:00"/>
    <d v="1899-12-30T01:18:00"/>
    <d v="1899-12-30T02:19:00"/>
    <x v="0"/>
    <x v="0"/>
    <x v="0"/>
    <n v="28"/>
    <n v="139"/>
    <x v="0"/>
  </r>
  <r>
    <n v="18"/>
    <s v="Cliente_886"/>
    <n v="2"/>
    <d v="2023-04-01T03:04:00"/>
    <d v="2023-04-01T04:52:00"/>
    <x v="2"/>
    <x v="0"/>
    <s v="Tarjeta de crédito"/>
    <n v="45.45"/>
    <x v="1"/>
    <n v="57"/>
    <x v="1"/>
    <s v="Plato_8, Plato_20, Plato_5, Plato_19"/>
    <x v="8"/>
    <d v="2023-04-01T00:00:00"/>
    <d v="1899-12-30T03:04:00"/>
    <d v="1899-12-30T04:52:00"/>
    <d v="1899-12-30T01:48:00"/>
    <d v="1899-12-30T01:48:00"/>
    <d v="1899-12-30T01:08:00"/>
    <d v="1899-12-30T00:40:00"/>
    <x v="0"/>
    <x v="0"/>
    <x v="0"/>
    <n v="103"/>
    <n v="40.000000000000014"/>
    <x v="0"/>
  </r>
  <r>
    <n v="8"/>
    <s v="Cliente_510"/>
    <n v="3"/>
    <d v="2023-04-01T01:31:00"/>
    <d v="2023-04-01T04:21:00"/>
    <x v="1"/>
    <x v="2"/>
    <s v="Tarjeta de crédito"/>
    <n v="30.7"/>
    <x v="0"/>
    <n v="58"/>
    <x v="2"/>
    <s v="Plato_5, Plato_3"/>
    <x v="52"/>
    <d v="2023-04-01T00:00:00"/>
    <d v="1899-12-30T01:31:00"/>
    <d v="1899-12-30T04:21:00"/>
    <d v="1899-12-30T02:50:00"/>
    <d v="1899-12-30T02:50:00"/>
    <d v="1899-12-30T01:13:00"/>
    <d v="1899-12-30T01:37:00"/>
    <x v="0"/>
    <x v="0"/>
    <x v="0"/>
    <n v="49"/>
    <n v="97.000000000000014"/>
    <x v="0"/>
  </r>
  <r>
    <n v="8"/>
    <s v="Cliente_878"/>
    <n v="4"/>
    <d v="2023-04-01T01:21:00"/>
    <d v="2023-04-01T05:04:00"/>
    <x v="1"/>
    <x v="0"/>
    <s v="Efectivo"/>
    <n v="33.89"/>
    <x v="1"/>
    <n v="59"/>
    <x v="1"/>
    <s v="Plato_12, Plato_14, Plato_4, Plato_20"/>
    <x v="53"/>
    <d v="2023-04-01T00:00:00"/>
    <d v="1899-12-30T01:21:00"/>
    <d v="1899-12-30T05:04:00"/>
    <d v="1899-12-30T03:43:00"/>
    <d v="1899-12-30T03:43:00"/>
    <d v="1899-12-30T00:48:00"/>
    <d v="1899-12-30T02:55:00"/>
    <x v="0"/>
    <x v="0"/>
    <x v="0"/>
    <n v="95"/>
    <n v="175.00000000000003"/>
    <x v="0"/>
  </r>
  <r>
    <n v="6"/>
    <s v="Cliente_977"/>
    <n v="1"/>
    <d v="2023-04-01T02:09:00"/>
    <d v="2023-04-01T05:46:00"/>
    <x v="1"/>
    <x v="0"/>
    <s v="Tarjeta de crédito"/>
    <n v="19.54"/>
    <x v="0"/>
    <n v="60"/>
    <x v="6"/>
    <s v="Plato_4, Plato_11"/>
    <x v="37"/>
    <d v="2023-04-01T00:00:00"/>
    <d v="1899-12-30T02:09:00"/>
    <d v="1899-12-30T05:46:00"/>
    <d v="1899-12-30T03:37:00"/>
    <d v="1899-12-30T03:37:00"/>
    <d v="1899-12-30T00:43:00"/>
    <d v="1899-12-30T02:54:00"/>
    <x v="0"/>
    <x v="0"/>
    <x v="0"/>
    <n v="60"/>
    <n v="174.00000000000003"/>
    <x v="0"/>
  </r>
  <r>
    <n v="10"/>
    <s v="Cliente_553"/>
    <n v="5"/>
    <d v="2023-04-01T03:49:00"/>
    <d v="2023-04-01T06:22:00"/>
    <x v="2"/>
    <x v="0"/>
    <s v="Tarjeta de crédito"/>
    <n v="42.87"/>
    <x v="2"/>
    <n v="61"/>
    <x v="9"/>
    <s v="Plato_20, Plato_4, Plato_2, Plato_16"/>
    <x v="7"/>
    <d v="2023-04-01T00:00:00"/>
    <d v="1899-12-30T03:49:00"/>
    <d v="1899-12-30T06:22:00"/>
    <d v="1899-12-30T02:48:00"/>
    <d v="1899-12-30T02:33:00"/>
    <d v="1899-12-30T02:39:00"/>
    <d v="1899-12-30T00:00:00"/>
    <x v="1"/>
    <x v="0"/>
    <x v="0"/>
    <n v="144"/>
    <n v="-5.9999999999999787"/>
    <x v="1"/>
  </r>
  <r>
    <n v="2"/>
    <s v="Cliente_792"/>
    <n v="1"/>
    <d v="2023-04-01T02:47:00"/>
    <d v="2023-04-01T06:24:00"/>
    <x v="1"/>
    <x v="2"/>
    <s v="Tarjeta de crédito"/>
    <n v="37.93"/>
    <x v="2"/>
    <n v="62"/>
    <x v="10"/>
    <s v="Plato_2, Plato_12, Plato_17"/>
    <x v="9"/>
    <d v="2023-04-01T00:00:00"/>
    <d v="1899-12-30T02:47:00"/>
    <d v="1899-12-30T06:24:00"/>
    <d v="1899-12-30T03:52:00"/>
    <d v="1899-12-30T03:37:00"/>
    <d v="1899-12-30T02:35:00"/>
    <d v="1899-12-30T01:17:00"/>
    <x v="0"/>
    <x v="0"/>
    <x v="0"/>
    <n v="88"/>
    <n v="61.999999999999979"/>
    <x v="0"/>
  </r>
  <r>
    <n v="17"/>
    <s v="Cliente_881"/>
    <n v="4"/>
    <d v="2023-04-01T00:41:00"/>
    <d v="2023-04-01T04:06:00"/>
    <x v="4"/>
    <x v="0"/>
    <s v="Tarjeta de crédito"/>
    <n v="33.340000000000003"/>
    <x v="0"/>
    <n v="63"/>
    <x v="1"/>
    <s v="Plato_3, Plato_8"/>
    <x v="54"/>
    <d v="2023-04-01T00:00:00"/>
    <d v="1899-12-30T00:41:00"/>
    <d v="1899-12-30T04:06:00"/>
    <d v="1899-12-30T03:25:00"/>
    <d v="1899-12-30T03:25:00"/>
    <d v="1899-12-30T00:30:00"/>
    <d v="1899-12-30T02:55:00"/>
    <x v="0"/>
    <x v="0"/>
    <x v="0"/>
    <n v="33"/>
    <n v="175"/>
    <x v="0"/>
  </r>
  <r>
    <n v="3"/>
    <s v="Cliente_265"/>
    <n v="3"/>
    <d v="2023-04-01T01:40:00"/>
    <d v="2023-04-01T04:02:00"/>
    <x v="3"/>
    <x v="1"/>
    <s v="Efectivo"/>
    <n v="34.770000000000003"/>
    <x v="0"/>
    <n v="64"/>
    <x v="4"/>
    <s v="Plato_3, Plato_20, Plato_19"/>
    <x v="55"/>
    <d v="2023-04-01T00:00:00"/>
    <d v="1899-12-30T01:40:00"/>
    <d v="1899-12-30T04:02:00"/>
    <d v="1899-12-30T02:22:00"/>
    <d v="1899-12-30T02:22:00"/>
    <d v="1899-12-30T01:22:00"/>
    <d v="1899-12-30T01:00:00"/>
    <x v="0"/>
    <x v="0"/>
    <x v="0"/>
    <n v="177"/>
    <n v="60.000000000000014"/>
    <x v="0"/>
  </r>
  <r>
    <n v="5"/>
    <s v="Cliente_946"/>
    <n v="1"/>
    <d v="2023-04-01T01:54:00"/>
    <d v="2023-04-01T03:03:00"/>
    <x v="0"/>
    <x v="0"/>
    <s v="Tarjeta de débito"/>
    <n v="14"/>
    <x v="2"/>
    <n v="65"/>
    <x v="6"/>
    <s v="Plato_16, Plato_17, Plato_12, Plato_20"/>
    <x v="56"/>
    <d v="2023-04-01T00:00:00"/>
    <d v="1899-12-30T01:54:00"/>
    <d v="1899-12-30T03:03:00"/>
    <d v="1899-12-30T01:24:00"/>
    <d v="1899-12-30T01:09:00"/>
    <d v="1899-12-30T02:35:00"/>
    <d v="1899-12-30T00:00:00"/>
    <x v="1"/>
    <x v="0"/>
    <x v="0"/>
    <n v="118"/>
    <n v="-86.000000000000014"/>
    <x v="4"/>
  </r>
  <r>
    <n v="18"/>
    <s v="Cliente_614"/>
    <n v="2"/>
    <d v="2023-04-01T02:28:00"/>
    <d v="2023-04-01T06:18:00"/>
    <x v="3"/>
    <x v="0"/>
    <s v="Tarjeta de crédito"/>
    <n v="10.88"/>
    <x v="0"/>
    <n v="66"/>
    <x v="0"/>
    <s v="Plato_19, Plato_20, Plato_4"/>
    <x v="57"/>
    <d v="2023-04-01T00:00:00"/>
    <d v="1899-12-30T02:28:00"/>
    <d v="1899-12-30T06:18:00"/>
    <d v="1899-12-30T03:50:00"/>
    <d v="1899-12-30T03:50:00"/>
    <d v="1899-12-30T01:54:00"/>
    <d v="1899-12-30T01:56:00"/>
    <x v="0"/>
    <x v="0"/>
    <x v="0"/>
    <n v="127"/>
    <n v="116.00000000000003"/>
    <x v="0"/>
  </r>
  <r>
    <n v="2"/>
    <s v="Cliente_352"/>
    <n v="6"/>
    <d v="2023-04-01T03:45:00"/>
    <d v="2023-04-01T05:10:00"/>
    <x v="2"/>
    <x v="0"/>
    <s v="Tarjeta de débito"/>
    <n v="21.25"/>
    <x v="0"/>
    <n v="67"/>
    <x v="4"/>
    <s v="Plato_20, Plato_19, Plato_10, Plato_2"/>
    <x v="58"/>
    <d v="2023-04-01T00:00:00"/>
    <d v="1899-12-30T03:45:00"/>
    <d v="1899-12-30T05:10:00"/>
    <d v="1899-12-30T01:25:00"/>
    <d v="1899-12-30T01:25:00"/>
    <d v="1899-12-30T02:11:00"/>
    <d v="1899-12-30T00:00:00"/>
    <x v="1"/>
    <x v="0"/>
    <x v="0"/>
    <n v="154"/>
    <n v="-45.999999999999979"/>
    <x v="2"/>
  </r>
  <r>
    <n v="8"/>
    <s v="Cliente_784"/>
    <n v="4"/>
    <d v="2023-04-01T00:02:00"/>
    <d v="2023-04-01T03:15:00"/>
    <x v="3"/>
    <x v="2"/>
    <s v="Tarjeta de crédito"/>
    <n v="45.65"/>
    <x v="2"/>
    <n v="68"/>
    <x v="2"/>
    <s v="Plato_14, Plato_16, Plato_15, Plato_1"/>
    <x v="59"/>
    <d v="2023-04-01T00:00:00"/>
    <d v="1899-12-30T00:02:00"/>
    <d v="1899-12-30T03:15:00"/>
    <d v="1899-12-30T03:28:00"/>
    <d v="1899-12-30T03:13:00"/>
    <d v="1899-12-30T02:25:00"/>
    <d v="1899-12-30T01:03:00"/>
    <x v="0"/>
    <x v="0"/>
    <x v="0"/>
    <n v="130"/>
    <n v="48.000000000000007"/>
    <x v="0"/>
  </r>
  <r>
    <n v="5"/>
    <s v="Cliente_118"/>
    <n v="4"/>
    <d v="2023-04-01T02:02:00"/>
    <d v="2023-04-01T03:57:00"/>
    <x v="2"/>
    <x v="0"/>
    <s v="Tarjeta de crédito"/>
    <n v="31.49"/>
    <x v="1"/>
    <n v="69"/>
    <x v="4"/>
    <s v="Plato_13, Plato_7, Plato_11"/>
    <x v="60"/>
    <d v="2023-04-01T00:00:00"/>
    <d v="1899-12-30T02:02:00"/>
    <d v="1899-12-30T03:57:00"/>
    <d v="1899-12-30T01:55:00"/>
    <d v="1899-12-30T01:55:00"/>
    <d v="1899-12-30T01:32:00"/>
    <d v="1899-12-30T00:23:00"/>
    <x v="0"/>
    <x v="0"/>
    <x v="0"/>
    <n v="141"/>
    <n v="22.999999999999979"/>
    <x v="0"/>
  </r>
  <r>
    <n v="17"/>
    <s v="Cliente_61"/>
    <n v="4"/>
    <d v="2023-04-01T00:11:00"/>
    <d v="2023-04-01T01:22:00"/>
    <x v="4"/>
    <x v="0"/>
    <s v="Tarjeta de débito"/>
    <n v="28.26"/>
    <x v="1"/>
    <n v="70"/>
    <x v="3"/>
    <s v="Plato_1, Plato_18"/>
    <x v="61"/>
    <d v="2023-04-01T00:00:00"/>
    <d v="1899-12-30T00:11:00"/>
    <d v="1899-12-30T01:22:00"/>
    <d v="1899-12-30T01:11:00"/>
    <d v="1899-12-30T01:11:00"/>
    <d v="1899-12-30T00:40:00"/>
    <d v="1899-12-30T00:31:00"/>
    <x v="0"/>
    <x v="0"/>
    <x v="0"/>
    <n v="70"/>
    <n v="31"/>
    <x v="0"/>
  </r>
  <r>
    <n v="18"/>
    <s v="Cliente_440"/>
    <n v="4"/>
    <d v="2023-04-01T01:57:00"/>
    <d v="2023-04-01T05:56:00"/>
    <x v="0"/>
    <x v="0"/>
    <s v="Tarjeta de crédito"/>
    <n v="24.01"/>
    <x v="2"/>
    <n v="71"/>
    <x v="3"/>
    <s v="Plato_2, Plato_14"/>
    <x v="62"/>
    <d v="2023-04-01T00:00:00"/>
    <d v="1899-12-30T01:57:00"/>
    <d v="1899-12-30T05:56:00"/>
    <d v="1899-12-30T04:14:00"/>
    <d v="1899-12-30T03:59:00"/>
    <d v="1899-12-30T00:49:00"/>
    <d v="1899-12-30T03:25:00"/>
    <x v="0"/>
    <x v="0"/>
    <x v="0"/>
    <n v="82"/>
    <n v="190.00000000000006"/>
    <x v="0"/>
  </r>
  <r>
    <n v="17"/>
    <s v="Cliente_258"/>
    <n v="1"/>
    <d v="2023-04-01T02:42:00"/>
    <d v="2023-04-01T05:51:00"/>
    <x v="2"/>
    <x v="0"/>
    <s v="Tarjeta de crédito"/>
    <n v="15.28"/>
    <x v="0"/>
    <n v="72"/>
    <x v="4"/>
    <s v="Plato_13, Plato_4"/>
    <x v="63"/>
    <d v="2023-04-01T00:00:00"/>
    <d v="1899-12-30T02:42:00"/>
    <d v="1899-12-30T05:51:00"/>
    <d v="1899-12-30T03:09:00"/>
    <d v="1899-12-30T03:09:00"/>
    <d v="1899-12-30T00:54:00"/>
    <d v="1899-12-30T02:15:00"/>
    <x v="0"/>
    <x v="0"/>
    <x v="0"/>
    <n v="43"/>
    <n v="134.99999999999997"/>
    <x v="0"/>
  </r>
  <r>
    <n v="1"/>
    <s v="Cliente_742"/>
    <n v="4"/>
    <d v="2023-04-01T02:39:00"/>
    <d v="2023-04-01T06:09:00"/>
    <x v="4"/>
    <x v="1"/>
    <s v="Tarjeta de crédito"/>
    <n v="34.51"/>
    <x v="1"/>
    <n v="73"/>
    <x v="10"/>
    <s v="Plato_6"/>
    <x v="64"/>
    <d v="2023-04-01T00:00:00"/>
    <d v="1899-12-30T02:39:00"/>
    <d v="1899-12-30T06:09:00"/>
    <d v="1899-12-30T03:30:00"/>
    <d v="1899-12-30T03:30:00"/>
    <d v="1899-12-30T00:20:00"/>
    <d v="1899-12-30T03:10:00"/>
    <x v="0"/>
    <x v="0"/>
    <x v="0"/>
    <n v="48"/>
    <n v="189.99999999999997"/>
    <x v="0"/>
  </r>
  <r>
    <n v="19"/>
    <s v="Cliente_865"/>
    <n v="4"/>
    <d v="2023-04-01T01:04:00"/>
    <d v="2023-04-01T04:13:00"/>
    <x v="4"/>
    <x v="0"/>
    <s v="Tarjeta de crédito"/>
    <n v="30.83"/>
    <x v="1"/>
    <n v="74"/>
    <x v="2"/>
    <s v="Plato_10, Plato_18, Plato_15"/>
    <x v="59"/>
    <d v="2023-04-01T00:00:00"/>
    <d v="1899-12-30T01:04:00"/>
    <d v="1899-12-30T04:13:00"/>
    <d v="1899-12-30T03:09:00"/>
    <d v="1899-12-30T03:09:00"/>
    <d v="1899-12-30T01:40:00"/>
    <d v="1899-12-30T01:29:00"/>
    <x v="0"/>
    <x v="0"/>
    <x v="0"/>
    <n v="128"/>
    <n v="88.999999999999957"/>
    <x v="0"/>
  </r>
  <r>
    <n v="19"/>
    <s v="Cliente_79"/>
    <n v="5"/>
    <d v="2023-04-01T03:36:00"/>
    <d v="2023-04-01T04:49:00"/>
    <x v="3"/>
    <x v="0"/>
    <s v="Tarjeta de crédito"/>
    <n v="45.23"/>
    <x v="2"/>
    <n v="75"/>
    <x v="5"/>
    <s v="Plato_20, Plato_14"/>
    <x v="42"/>
    <d v="2023-04-01T00:00:00"/>
    <d v="1899-12-30T03:36:00"/>
    <d v="1899-12-30T04:49:00"/>
    <d v="1899-12-30T01:28:00"/>
    <d v="1899-12-30T01:13:00"/>
    <d v="1899-12-30T00:51:00"/>
    <d v="1899-12-30T00:37:00"/>
    <x v="0"/>
    <x v="0"/>
    <x v="0"/>
    <n v="67"/>
    <n v="22.000000000000021"/>
    <x v="0"/>
  </r>
  <r>
    <n v="17"/>
    <s v="Cliente_42"/>
    <n v="3"/>
    <d v="2023-04-01T02:57:00"/>
    <d v="2023-04-01T05:24:00"/>
    <x v="1"/>
    <x v="0"/>
    <s v="Tarjeta de crédito"/>
    <n v="17.760000000000002"/>
    <x v="0"/>
    <n v="76"/>
    <x v="10"/>
    <s v="Plato_2, Plato_4, Plato_7, Plato_10"/>
    <x v="43"/>
    <d v="2023-04-01T00:00:00"/>
    <d v="1899-12-30T02:57:00"/>
    <d v="1899-12-30T05:24:00"/>
    <d v="1899-12-30T02:27:00"/>
    <d v="1899-12-30T02:27:00"/>
    <d v="1899-12-30T01:37:00"/>
    <d v="1899-12-30T00:50:00"/>
    <x v="0"/>
    <x v="0"/>
    <x v="0"/>
    <n v="93"/>
    <n v="50.000000000000021"/>
    <x v="0"/>
  </r>
  <r>
    <n v="3"/>
    <s v="Cliente_374"/>
    <n v="1"/>
    <d v="2023-04-01T02:46:00"/>
    <d v="2023-04-01T06:15:00"/>
    <x v="0"/>
    <x v="2"/>
    <s v="Tarjeta de crédito"/>
    <n v="19.88"/>
    <x v="1"/>
    <n v="77"/>
    <x v="6"/>
    <s v="Plato_4, Plato_7, Plato_11"/>
    <x v="65"/>
    <d v="2023-04-01T00:00:00"/>
    <d v="1899-12-30T02:46:00"/>
    <d v="1899-12-30T06:15:00"/>
    <d v="1899-12-30T03:29:00"/>
    <d v="1899-12-30T03:29:00"/>
    <d v="1899-12-30T01:37:00"/>
    <d v="1899-12-30T01:52:00"/>
    <x v="0"/>
    <x v="0"/>
    <x v="0"/>
    <n v="58"/>
    <n v="112.00000000000003"/>
    <x v="0"/>
  </r>
  <r>
    <n v="7"/>
    <s v="Cliente_636"/>
    <n v="4"/>
    <d v="2023-04-01T01:34:00"/>
    <d v="2023-04-01T03:03:00"/>
    <x v="0"/>
    <x v="0"/>
    <s v="Tarjeta de crédito"/>
    <n v="20.02"/>
    <x v="1"/>
    <n v="78"/>
    <x v="1"/>
    <s v="Plato_12"/>
    <x v="66"/>
    <d v="2023-04-01T00:00:00"/>
    <d v="1899-12-30T01:34:00"/>
    <d v="1899-12-30T03:03:00"/>
    <d v="1899-12-30T01:29:00"/>
    <d v="1899-12-30T01:29:00"/>
    <d v="1899-12-30T00:54:00"/>
    <d v="1899-12-30T00:35:00"/>
    <x v="0"/>
    <x v="0"/>
    <x v="0"/>
    <n v="33"/>
    <n v="34.999999999999986"/>
    <x v="0"/>
  </r>
  <r>
    <n v="16"/>
    <s v="Cliente_753"/>
    <n v="2"/>
    <d v="2023-04-01T01:34:00"/>
    <d v="2023-04-01T05:08:00"/>
    <x v="0"/>
    <x v="0"/>
    <s v="Tarjeta de crédito"/>
    <n v="34.01"/>
    <x v="1"/>
    <n v="79"/>
    <x v="5"/>
    <s v="Plato_9, Plato_11, Plato_3, Plato_13"/>
    <x v="67"/>
    <d v="2023-04-01T00:00:00"/>
    <d v="1899-12-30T01:34:00"/>
    <d v="1899-12-30T05:08:00"/>
    <d v="1899-12-30T03:34:00"/>
    <d v="1899-12-30T03:34:00"/>
    <d v="1899-12-30T01:36:00"/>
    <d v="1899-12-30T01:58:00"/>
    <x v="0"/>
    <x v="0"/>
    <x v="0"/>
    <n v="186"/>
    <n v="117.99999999999996"/>
    <x v="0"/>
  </r>
  <r>
    <n v="18"/>
    <s v="Cliente_632"/>
    <n v="6"/>
    <d v="2023-04-01T02:14:00"/>
    <d v="2023-04-01T03:46:00"/>
    <x v="4"/>
    <x v="0"/>
    <s v="Tarjeta de crédito"/>
    <n v="39.049999999999997"/>
    <x v="1"/>
    <n v="80"/>
    <x v="5"/>
    <s v="Plato_5, Plato_9, Plato_7"/>
    <x v="68"/>
    <d v="2023-04-01T00:00:00"/>
    <d v="1899-12-30T02:14:00"/>
    <d v="1899-12-30T03:46:00"/>
    <d v="1899-12-30T01:32:00"/>
    <d v="1899-12-30T01:32:00"/>
    <d v="1899-12-30T01:07:00"/>
    <d v="1899-12-30T00:25:00"/>
    <x v="0"/>
    <x v="0"/>
    <x v="0"/>
    <n v="71"/>
    <n v="24.999999999999993"/>
    <x v="0"/>
  </r>
  <r>
    <n v="17"/>
    <s v="Cliente_969"/>
    <n v="4"/>
    <d v="2023-04-01T03:40:00"/>
    <d v="2023-04-01T06:31:00"/>
    <x v="3"/>
    <x v="2"/>
    <s v="Tarjeta de crédito"/>
    <n v="23.69"/>
    <x v="2"/>
    <n v="81"/>
    <x v="7"/>
    <s v="Plato_17"/>
    <x v="69"/>
    <d v="2023-04-01T00:00:00"/>
    <d v="1899-12-30T03:40:00"/>
    <d v="1899-12-30T06:31:00"/>
    <d v="1899-12-30T03:06:00"/>
    <d v="1899-12-30T02:51:00"/>
    <d v="1899-12-30T00:59:00"/>
    <d v="1899-12-30T02:07:00"/>
    <x v="0"/>
    <x v="0"/>
    <x v="0"/>
    <n v="38"/>
    <n v="111.99999999999996"/>
    <x v="0"/>
  </r>
  <r>
    <n v="16"/>
    <s v="Cliente_574"/>
    <n v="3"/>
    <d v="2023-04-01T03:25:00"/>
    <d v="2023-04-01T07:10:00"/>
    <x v="3"/>
    <x v="1"/>
    <s v="Tarjeta de crédito"/>
    <n v="38.6"/>
    <x v="1"/>
    <n v="82"/>
    <x v="3"/>
    <s v="Plato_1, Plato_2"/>
    <x v="18"/>
    <d v="2023-04-01T00:00:00"/>
    <d v="1899-12-30T03:25:00"/>
    <d v="1899-12-30T07:10:00"/>
    <d v="1899-12-30T03:45:00"/>
    <d v="1899-12-30T03:45:00"/>
    <d v="1899-12-30T00:19:00"/>
    <d v="1899-12-30T03:26:00"/>
    <x v="0"/>
    <x v="0"/>
    <x v="0"/>
    <n v="48"/>
    <n v="206"/>
    <x v="0"/>
  </r>
  <r>
    <n v="15"/>
    <s v="Cliente_292"/>
    <n v="1"/>
    <d v="2023-04-01T03:42:00"/>
    <d v="2023-04-01T06:39:00"/>
    <x v="1"/>
    <x v="2"/>
    <s v="Tarjeta de crédito"/>
    <n v="24.94"/>
    <x v="2"/>
    <n v="83"/>
    <x v="10"/>
    <s v="Plato_6, Plato_3, Plato_15"/>
    <x v="70"/>
    <d v="2023-04-01T00:00:00"/>
    <d v="1899-12-30T03:42:00"/>
    <d v="1899-12-30T06:39:00"/>
    <d v="1899-12-30T03:12:00"/>
    <d v="1899-12-30T02:57:00"/>
    <d v="1899-12-30T01:34:00"/>
    <d v="1899-12-30T01:38:00"/>
    <x v="0"/>
    <x v="0"/>
    <x v="0"/>
    <n v="101"/>
    <n v="83"/>
    <x v="0"/>
  </r>
  <r>
    <n v="19"/>
    <s v="Cliente_148"/>
    <n v="5"/>
    <d v="2023-04-01T01:42:00"/>
    <d v="2023-04-01T03:18:00"/>
    <x v="4"/>
    <x v="0"/>
    <s v="Tarjeta de crédito"/>
    <n v="15.11"/>
    <x v="2"/>
    <n v="84"/>
    <x v="4"/>
    <s v="Plato_2"/>
    <x v="71"/>
    <d v="2023-04-01T00:00:00"/>
    <d v="1899-12-30T01:42:00"/>
    <d v="1899-12-30T03:18:00"/>
    <d v="1899-12-30T01:51:00"/>
    <d v="1899-12-30T01:36:00"/>
    <d v="1899-12-30T00:10:00"/>
    <d v="1899-12-30T01:41:00"/>
    <x v="0"/>
    <x v="0"/>
    <x v="0"/>
    <n v="36"/>
    <n v="86.000000000000014"/>
    <x v="0"/>
  </r>
  <r>
    <n v="8"/>
    <s v="Cliente_747"/>
    <n v="3"/>
    <d v="2023-04-01T02:35:00"/>
    <d v="2023-04-01T04:31:00"/>
    <x v="2"/>
    <x v="2"/>
    <s v="Tarjeta de crédito"/>
    <n v="45.96"/>
    <x v="1"/>
    <n v="85"/>
    <x v="8"/>
    <s v="Plato_16, Plato_19, Plato_3, Plato_15"/>
    <x v="72"/>
    <d v="2023-04-01T00:00:00"/>
    <d v="1899-12-30T02:35:00"/>
    <d v="1899-12-30T04:31:00"/>
    <d v="1899-12-30T01:56:00"/>
    <d v="1899-12-30T01:56:00"/>
    <d v="1899-12-30T02:22:00"/>
    <d v="1899-12-30T00:00:00"/>
    <x v="1"/>
    <x v="0"/>
    <x v="0"/>
    <n v="123"/>
    <n v="-26.000000000000007"/>
    <x v="3"/>
  </r>
  <r>
    <n v="20"/>
    <s v="Cliente_501"/>
    <n v="3"/>
    <d v="2023-04-01T00:02:00"/>
    <d v="2023-04-01T02:08:00"/>
    <x v="3"/>
    <x v="0"/>
    <s v="Tarjeta de débito"/>
    <n v="11.84"/>
    <x v="1"/>
    <n v="86"/>
    <x v="0"/>
    <s v="Plato_1"/>
    <x v="73"/>
    <d v="2023-04-01T00:00:00"/>
    <d v="1899-12-30T00:02:00"/>
    <d v="1899-12-30T02:08:00"/>
    <d v="1899-12-30T02:06:00"/>
    <d v="1899-12-30T02:06:00"/>
    <d v="1899-12-30T00:08:00"/>
    <d v="1899-12-30T01:58:00"/>
    <x v="0"/>
    <x v="0"/>
    <x v="0"/>
    <n v="30"/>
    <n v="118.00000000000001"/>
    <x v="0"/>
  </r>
  <r>
    <n v="3"/>
    <s v="Cliente_733"/>
    <n v="2"/>
    <d v="2023-04-01T01:46:00"/>
    <d v="2023-04-01T03:18:00"/>
    <x v="4"/>
    <x v="0"/>
    <s v="Tarjeta de crédito"/>
    <n v="29.46"/>
    <x v="2"/>
    <n v="87"/>
    <x v="5"/>
    <s v="Plato_4, Plato_15, Plato_17"/>
    <x v="65"/>
    <d v="2023-04-01T00:00:00"/>
    <d v="1899-12-30T01:46:00"/>
    <d v="1899-12-30T03:18:00"/>
    <d v="1899-12-30T01:47:00"/>
    <d v="1899-12-30T01:32:00"/>
    <d v="1899-12-30T01:11:00"/>
    <d v="1899-12-30T00:36:00"/>
    <x v="0"/>
    <x v="0"/>
    <x v="0"/>
    <n v="58"/>
    <n v="21.000000000000014"/>
    <x v="0"/>
  </r>
  <r>
    <n v="18"/>
    <s v="Cliente_36"/>
    <n v="1"/>
    <d v="2023-04-01T03:30:00"/>
    <d v="2023-04-01T06:40:00"/>
    <x v="4"/>
    <x v="0"/>
    <s v="Tarjeta de débito"/>
    <n v="23.93"/>
    <x v="0"/>
    <n v="88"/>
    <x v="8"/>
    <s v="Plato_20, Plato_12, Plato_10"/>
    <x v="74"/>
    <d v="2023-04-01T00:00:00"/>
    <d v="1899-12-30T03:30:00"/>
    <d v="1899-12-30T06:40:00"/>
    <d v="1899-12-30T03:10:00"/>
    <d v="1899-12-30T03:10:00"/>
    <d v="1899-12-30T01:57:00"/>
    <d v="1899-12-30T01:13:00"/>
    <x v="0"/>
    <x v="0"/>
    <x v="0"/>
    <n v="73"/>
    <n v="73"/>
    <x v="0"/>
  </r>
  <r>
    <n v="11"/>
    <s v="Cliente_553"/>
    <n v="4"/>
    <d v="2023-04-01T00:42:00"/>
    <d v="2023-04-01T02:19:00"/>
    <x v="3"/>
    <x v="1"/>
    <s v="Tarjeta de débito"/>
    <n v="12.28"/>
    <x v="1"/>
    <n v="89"/>
    <x v="7"/>
    <s v="Plato_14, Plato_18, Plato_5"/>
    <x v="75"/>
    <d v="2023-04-01T00:00:00"/>
    <d v="1899-12-30T00:42:00"/>
    <d v="1899-12-30T02:19:00"/>
    <d v="1899-12-30T01:37:00"/>
    <d v="1899-12-30T01:37:00"/>
    <d v="1899-12-30T02:22:00"/>
    <d v="1899-12-30T00:00:00"/>
    <x v="1"/>
    <x v="0"/>
    <x v="0"/>
    <n v="95"/>
    <n v="-44.999999999999979"/>
    <x v="5"/>
  </r>
  <r>
    <n v="6"/>
    <s v="Cliente_1000"/>
    <n v="3"/>
    <d v="2023-04-01T01:17:00"/>
    <d v="2023-04-01T03:13:00"/>
    <x v="3"/>
    <x v="0"/>
    <s v="Tarjeta de débito"/>
    <n v="30.69"/>
    <x v="0"/>
    <n v="90"/>
    <x v="8"/>
    <s v="Plato_18"/>
    <x v="23"/>
    <d v="2023-04-01T00:00:00"/>
    <d v="1899-12-30T01:17:00"/>
    <d v="1899-12-30T03:13:00"/>
    <d v="1899-12-30T01:56:00"/>
    <d v="1899-12-30T01:56:00"/>
    <d v="1899-12-30T00:48:00"/>
    <d v="1899-12-30T01:08:00"/>
    <x v="0"/>
    <x v="0"/>
    <x v="0"/>
    <n v="20"/>
    <n v="67.999999999999986"/>
    <x v="0"/>
  </r>
  <r>
    <n v="1"/>
    <s v="Cliente_607"/>
    <n v="5"/>
    <d v="2023-04-01T03:38:00"/>
    <d v="2023-04-01T05:24:00"/>
    <x v="3"/>
    <x v="0"/>
    <s v="Tarjeta de crédito"/>
    <n v="39.1"/>
    <x v="0"/>
    <n v="91"/>
    <x v="0"/>
    <s v="Plato_8, Plato_13, Plato_5, Plato_6"/>
    <x v="76"/>
    <d v="2023-04-01T00:00:00"/>
    <d v="1899-12-30T03:38:00"/>
    <d v="1899-12-30T05:24:00"/>
    <d v="1899-12-30T01:46:00"/>
    <d v="1899-12-30T01:46:00"/>
    <d v="1899-12-30T02:12:00"/>
    <d v="1899-12-30T00:00:00"/>
    <x v="1"/>
    <x v="0"/>
    <x v="0"/>
    <n v="176"/>
    <n v="-25.999999999999986"/>
    <x v="3"/>
  </r>
  <r>
    <n v="6"/>
    <s v="Cliente_378"/>
    <n v="2"/>
    <d v="2023-04-01T03:35:00"/>
    <d v="2023-04-01T06:09:00"/>
    <x v="2"/>
    <x v="1"/>
    <s v="Tarjeta de crédito"/>
    <n v="12.75"/>
    <x v="1"/>
    <n v="92"/>
    <x v="5"/>
    <s v="Plato_9, Plato_7"/>
    <x v="52"/>
    <d v="2023-04-01T00:00:00"/>
    <d v="1899-12-30T03:35:00"/>
    <d v="1899-12-30T06:09:00"/>
    <d v="1899-12-30T02:34:00"/>
    <d v="1899-12-30T02:34:00"/>
    <d v="1899-12-30T00:42:00"/>
    <d v="1899-12-30T01:52:00"/>
    <x v="0"/>
    <x v="0"/>
    <x v="0"/>
    <n v="48"/>
    <n v="111.99999999999999"/>
    <x v="0"/>
  </r>
  <r>
    <n v="2"/>
    <s v="Cliente_612"/>
    <n v="2"/>
    <d v="2023-04-01T01:39:00"/>
    <d v="2023-04-01T03:48:00"/>
    <x v="2"/>
    <x v="0"/>
    <s v="Tarjeta de crédito"/>
    <n v="45.66"/>
    <x v="1"/>
    <n v="93"/>
    <x v="4"/>
    <s v="Plato_9"/>
    <x v="77"/>
    <d v="2023-04-01T00:00:00"/>
    <d v="1899-12-30T01:39:00"/>
    <d v="1899-12-30T03:48:00"/>
    <d v="1899-12-30T02:09:00"/>
    <d v="1899-12-30T02:09:00"/>
    <d v="1899-12-30T00:18:00"/>
    <d v="1899-12-30T01:51:00"/>
    <x v="0"/>
    <x v="0"/>
    <x v="0"/>
    <n v="17"/>
    <n v="110.99999999999999"/>
    <x v="0"/>
  </r>
  <r>
    <n v="12"/>
    <s v="Cliente_452"/>
    <n v="1"/>
    <d v="2023-04-01T01:52:00"/>
    <d v="2023-04-01T04:53:00"/>
    <x v="4"/>
    <x v="0"/>
    <s v="Tarjeta de crédito"/>
    <n v="28.36"/>
    <x v="2"/>
    <n v="94"/>
    <x v="9"/>
    <s v="Plato_2, Plato_15, Plato_11"/>
    <x v="78"/>
    <d v="2023-04-01T00:00:00"/>
    <d v="1899-12-30T01:52:00"/>
    <d v="1899-12-30T04:53:00"/>
    <d v="1899-12-30T03:16:00"/>
    <d v="1899-12-30T03:01:00"/>
    <d v="1899-12-30T02:09:00"/>
    <d v="1899-12-30T01:07:00"/>
    <x v="0"/>
    <x v="0"/>
    <x v="0"/>
    <n v="152"/>
    <n v="51.999999999999993"/>
    <x v="0"/>
  </r>
  <r>
    <n v="12"/>
    <s v="Cliente_244"/>
    <n v="5"/>
    <d v="2023-04-01T03:19:00"/>
    <d v="2023-04-01T06:07:00"/>
    <x v="2"/>
    <x v="2"/>
    <s v="Tarjeta de crédito"/>
    <n v="24.68"/>
    <x v="2"/>
    <n v="95"/>
    <x v="0"/>
    <s v="Plato_12, Plato_15"/>
    <x v="79"/>
    <d v="2023-04-01T00:00:00"/>
    <d v="1899-12-30T03:19:00"/>
    <d v="1899-12-30T06:07:00"/>
    <d v="1899-12-30T03:03:00"/>
    <d v="1899-12-30T02:48:00"/>
    <d v="1899-12-30T00:41:00"/>
    <d v="1899-12-30T02:22:00"/>
    <x v="0"/>
    <x v="0"/>
    <x v="0"/>
    <n v="90"/>
    <n v="126.99999999999997"/>
    <x v="0"/>
  </r>
  <r>
    <n v="16"/>
    <s v="Cliente_840"/>
    <n v="5"/>
    <d v="2023-04-01T01:59:00"/>
    <d v="2023-04-01T05:26:00"/>
    <x v="4"/>
    <x v="1"/>
    <s v="Tarjeta de crédito"/>
    <n v="33.630000000000003"/>
    <x v="1"/>
    <n v="96"/>
    <x v="6"/>
    <s v="Plato_11, Plato_12, Plato_7"/>
    <x v="80"/>
    <d v="2023-04-01T00:00:00"/>
    <d v="1899-12-30T01:59:00"/>
    <d v="1899-12-30T05:26:00"/>
    <d v="1899-12-30T03:27:00"/>
    <d v="1899-12-30T03:27:00"/>
    <d v="1899-12-30T01:16:00"/>
    <d v="1899-12-30T02:11:00"/>
    <x v="0"/>
    <x v="0"/>
    <x v="0"/>
    <n v="104"/>
    <n v="130.99999999999997"/>
    <x v="0"/>
  </r>
  <r>
    <n v="14"/>
    <s v="Cliente_993"/>
    <n v="2"/>
    <d v="2023-04-01T01:46:00"/>
    <d v="2023-04-01T03:03:00"/>
    <x v="2"/>
    <x v="2"/>
    <s v="Tarjeta de crédito"/>
    <n v="19.22"/>
    <x v="2"/>
    <n v="97"/>
    <x v="8"/>
    <s v="Plato_10, Plato_3, Plato_18"/>
    <x v="81"/>
    <d v="2023-04-01T00:00:00"/>
    <d v="1899-12-30T01:46:00"/>
    <d v="1899-12-30T03:03:00"/>
    <d v="1899-12-30T01:32:00"/>
    <d v="1899-12-30T01:17:00"/>
    <d v="1899-12-30T01:19:00"/>
    <d v="1899-12-30T00:00:00"/>
    <x v="1"/>
    <x v="0"/>
    <x v="0"/>
    <n v="111"/>
    <n v="-2.0000000000000129"/>
    <x v="1"/>
  </r>
  <r>
    <n v="7"/>
    <s v="Cliente_29"/>
    <n v="3"/>
    <d v="2023-04-01T01:01:00"/>
    <d v="2023-04-01T03:22:00"/>
    <x v="3"/>
    <x v="0"/>
    <s v="Tarjeta de crédito"/>
    <n v="17.149999999999999"/>
    <x v="2"/>
    <n v="98"/>
    <x v="6"/>
    <s v="Plato_3, Plato_9, Plato_12"/>
    <x v="82"/>
    <d v="2023-04-01T00:00:00"/>
    <d v="1899-12-30T01:01:00"/>
    <d v="1899-12-30T03:22:00"/>
    <d v="1899-12-30T02:36:00"/>
    <d v="1899-12-30T02:21:00"/>
    <d v="1899-12-30T02:20:00"/>
    <d v="1899-12-30T00:16:00"/>
    <x v="0"/>
    <x v="0"/>
    <x v="0"/>
    <n v="98"/>
    <n v="0.99999999999999645"/>
    <x v="0"/>
  </r>
  <r>
    <n v="2"/>
    <s v="Cliente_873"/>
    <n v="6"/>
    <d v="2023-04-01T02:22:00"/>
    <d v="2023-04-01T06:18:00"/>
    <x v="2"/>
    <x v="0"/>
    <s v="Tarjeta de crédito"/>
    <n v="33.549999999999997"/>
    <x v="2"/>
    <n v="99"/>
    <x v="9"/>
    <s v="Plato_2, Plato_17, Plato_12, Plato_9"/>
    <x v="83"/>
    <d v="2023-04-01T00:00:00"/>
    <d v="1899-12-30T02:22:00"/>
    <d v="1899-12-30T06:18:00"/>
    <d v="1899-12-30T04:11:00"/>
    <d v="1899-12-30T03:56:00"/>
    <d v="1899-12-30T01:26:00"/>
    <d v="1899-12-30T02:45:00"/>
    <x v="0"/>
    <x v="0"/>
    <x v="0"/>
    <n v="83"/>
    <n v="150.00000000000003"/>
    <x v="0"/>
  </r>
  <r>
    <n v="18"/>
    <s v="Cliente_965"/>
    <n v="1"/>
    <d v="2023-04-01T03:32:00"/>
    <d v="2023-04-01T06:45:00"/>
    <x v="1"/>
    <x v="0"/>
    <s v="Tarjeta de crédito"/>
    <n v="15.15"/>
    <x v="0"/>
    <n v="100"/>
    <x v="3"/>
    <s v="Plato_7, Plato_5, Plato_1"/>
    <x v="82"/>
    <d v="2023-04-01T00:00:00"/>
    <d v="1899-12-30T03:32:00"/>
    <d v="1899-12-30T06:45:00"/>
    <d v="1899-12-30T03:13:00"/>
    <d v="1899-12-30T03:13:00"/>
    <d v="1899-12-30T01:43:00"/>
    <d v="1899-12-30T01:30:00"/>
    <x v="0"/>
    <x v="0"/>
    <x v="0"/>
    <n v="98"/>
    <n v="90"/>
    <x v="0"/>
  </r>
  <r>
    <n v="1"/>
    <s v="Cliente_313"/>
    <n v="5"/>
    <d v="2023-04-01T00:14:00"/>
    <d v="2023-04-01T02:15:00"/>
    <x v="4"/>
    <x v="0"/>
    <s v="Tarjeta de crédito"/>
    <n v="15.09"/>
    <x v="1"/>
    <n v="101"/>
    <x v="5"/>
    <s v="Plato_17, Plato_1, Plato_5, Plato_8"/>
    <x v="0"/>
    <d v="2023-04-01T00:00:00"/>
    <d v="1899-12-30T00:14:00"/>
    <d v="1899-12-30T02:15:00"/>
    <d v="1899-12-30T02:01:00"/>
    <d v="1899-12-30T02:01:00"/>
    <d v="1899-12-30T02:14:00"/>
    <d v="1899-12-30T00:00:00"/>
    <x v="1"/>
    <x v="0"/>
    <x v="0"/>
    <n v="83"/>
    <n v="-12.999999999999993"/>
    <x v="1"/>
  </r>
  <r>
    <n v="19"/>
    <s v="Cliente_520"/>
    <n v="2"/>
    <d v="2023-04-01T01:33:00"/>
    <d v="2023-04-01T04:14:00"/>
    <x v="0"/>
    <x v="0"/>
    <s v="Tarjeta de crédito"/>
    <n v="12.65"/>
    <x v="0"/>
    <n v="102"/>
    <x v="5"/>
    <s v="Plato_16, Plato_9"/>
    <x v="84"/>
    <d v="2023-04-01T00:00:00"/>
    <d v="1899-12-30T01:33:00"/>
    <d v="1899-12-30T04:14:00"/>
    <d v="1899-12-30T02:41:00"/>
    <d v="1899-12-30T02:41:00"/>
    <d v="1899-12-30T00:46:00"/>
    <d v="1899-12-30T01:55:00"/>
    <x v="0"/>
    <x v="0"/>
    <x v="0"/>
    <n v="99"/>
    <n v="114.99999999999999"/>
    <x v="0"/>
  </r>
  <r>
    <n v="13"/>
    <s v="Cliente_388"/>
    <n v="3"/>
    <d v="2023-04-01T01:42:00"/>
    <d v="2023-04-01T05:10:00"/>
    <x v="4"/>
    <x v="0"/>
    <s v="Tarjeta de débito"/>
    <n v="26.75"/>
    <x v="0"/>
    <n v="103"/>
    <x v="2"/>
    <s v="Plato_13, Plato_18, Plato_4"/>
    <x v="85"/>
    <d v="2023-04-01T00:00:00"/>
    <d v="1899-12-30T01:42:00"/>
    <d v="1899-12-30T05:10:00"/>
    <d v="1899-12-30T03:28:00"/>
    <d v="1899-12-30T03:28:00"/>
    <d v="1899-12-30T01:39:00"/>
    <d v="1899-12-30T01:49:00"/>
    <x v="0"/>
    <x v="0"/>
    <x v="0"/>
    <n v="43"/>
    <n v="109.00000000000003"/>
    <x v="0"/>
  </r>
  <r>
    <n v="14"/>
    <s v="Cliente_384"/>
    <n v="4"/>
    <d v="2023-04-01T01:28:00"/>
    <d v="2023-04-01T02:44:00"/>
    <x v="0"/>
    <x v="1"/>
    <s v="Tarjeta de débito"/>
    <n v="11.12"/>
    <x v="0"/>
    <n v="104"/>
    <x v="7"/>
    <s v="Plato_14, Plato_17"/>
    <x v="86"/>
    <d v="2023-04-01T00:00:00"/>
    <d v="1899-12-30T01:28:00"/>
    <d v="1899-12-30T02:44:00"/>
    <d v="1899-12-30T01:16:00"/>
    <d v="1899-12-30T01:16:00"/>
    <d v="1899-12-30T00:55:00"/>
    <d v="1899-12-30T00:21:00"/>
    <x v="0"/>
    <x v="0"/>
    <x v="0"/>
    <n v="47"/>
    <n v="21.000000000000007"/>
    <x v="0"/>
  </r>
  <r>
    <n v="14"/>
    <s v="Cliente_517"/>
    <n v="6"/>
    <d v="2023-04-01T01:18:00"/>
    <d v="2023-04-01T04:00:00"/>
    <x v="0"/>
    <x v="0"/>
    <s v="Tarjeta de crédito"/>
    <n v="15.64"/>
    <x v="1"/>
    <n v="105"/>
    <x v="2"/>
    <s v="Plato_3, Plato_6"/>
    <x v="87"/>
    <d v="2023-04-01T00:00:00"/>
    <d v="1899-12-30T01:18:00"/>
    <d v="1899-12-30T04:00:00"/>
    <d v="1899-12-30T02:42:00"/>
    <d v="1899-12-30T02:42:00"/>
    <d v="1899-12-30T00:43:00"/>
    <d v="1899-12-30T01:59:00"/>
    <x v="0"/>
    <x v="0"/>
    <x v="0"/>
    <n v="84"/>
    <n v="118.99999999999997"/>
    <x v="0"/>
  </r>
  <r>
    <n v="15"/>
    <s v="Cliente_711"/>
    <n v="3"/>
    <d v="2023-04-01T02:00:00"/>
    <d v="2023-04-01T05:08:00"/>
    <x v="4"/>
    <x v="1"/>
    <s v="Efectivo"/>
    <n v="22.72"/>
    <x v="1"/>
    <n v="106"/>
    <x v="7"/>
    <s v="Plato_18"/>
    <x v="88"/>
    <d v="2023-04-01T00:00:00"/>
    <d v="1899-12-30T02:00:00"/>
    <d v="1899-12-30T05:08:00"/>
    <d v="1899-12-30T03:08:00"/>
    <d v="1899-12-30T03:08:00"/>
    <d v="1899-12-30T00:29:00"/>
    <d v="1899-12-30T02:39:00"/>
    <x v="0"/>
    <x v="0"/>
    <x v="0"/>
    <n v="40"/>
    <n v="158.99999999999997"/>
    <x v="0"/>
  </r>
  <r>
    <n v="11"/>
    <s v="Cliente_651"/>
    <n v="5"/>
    <d v="2023-04-01T01:29:00"/>
    <d v="2023-04-01T02:58:00"/>
    <x v="2"/>
    <x v="0"/>
    <s v="Tarjeta de débito"/>
    <n v="48.77"/>
    <x v="0"/>
    <n v="107"/>
    <x v="6"/>
    <s v="Plato_15, Plato_9, Plato_18"/>
    <x v="78"/>
    <d v="2023-04-01T00:00:00"/>
    <d v="1899-12-30T01:29:00"/>
    <d v="1899-12-30T02:58:00"/>
    <d v="1899-12-30T01:29:00"/>
    <d v="1899-12-30T01:29:00"/>
    <d v="1899-12-30T02:21:00"/>
    <d v="1899-12-30T00:00:00"/>
    <x v="1"/>
    <x v="0"/>
    <x v="0"/>
    <n v="149"/>
    <n v="-51.999999999999993"/>
    <x v="2"/>
  </r>
  <r>
    <n v="3"/>
    <s v="Cliente_545"/>
    <n v="3"/>
    <d v="2023-04-01T01:32:00"/>
    <d v="2023-04-01T03:37:00"/>
    <x v="4"/>
    <x v="1"/>
    <s v="Tarjeta de débito"/>
    <n v="23.26"/>
    <x v="0"/>
    <n v="108"/>
    <x v="3"/>
    <s v="Plato_9, Plato_4, Plato_3, Plato_16"/>
    <x v="89"/>
    <d v="2023-04-01T00:00:00"/>
    <d v="1899-12-30T01:32:00"/>
    <d v="1899-12-30T03:37:00"/>
    <d v="1899-12-30T02:05:00"/>
    <d v="1899-12-30T02:05:00"/>
    <d v="1899-12-30T01:55:00"/>
    <d v="1899-12-30T00:10:00"/>
    <x v="0"/>
    <x v="0"/>
    <x v="0"/>
    <n v="72"/>
    <n v="9.999999999999984"/>
    <x v="0"/>
  </r>
  <r>
    <n v="10"/>
    <s v="Cliente_116"/>
    <n v="2"/>
    <d v="2023-04-01T01:25:00"/>
    <d v="2023-04-01T02:26:00"/>
    <x v="4"/>
    <x v="1"/>
    <s v="Tarjeta de crédito"/>
    <n v="42.95"/>
    <x v="1"/>
    <n v="109"/>
    <x v="8"/>
    <s v="Plato_18, Plato_14, Plato_5"/>
    <x v="8"/>
    <d v="2023-04-01T00:00:00"/>
    <d v="1899-12-30T01:25:00"/>
    <d v="1899-12-30T02:26:00"/>
    <d v="1899-12-30T01:01:00"/>
    <d v="1899-12-30T01:01:00"/>
    <d v="1899-12-30T01:58:00"/>
    <d v="1899-12-30T00:00:00"/>
    <x v="1"/>
    <x v="0"/>
    <x v="0"/>
    <n v="100"/>
    <n v="-57"/>
    <x v="2"/>
  </r>
  <r>
    <n v="5"/>
    <s v="Cliente_170"/>
    <n v="1"/>
    <d v="2023-04-01T03:32:00"/>
    <d v="2023-04-01T06:37:00"/>
    <x v="1"/>
    <x v="0"/>
    <s v="Tarjeta de crédito"/>
    <n v="47.91"/>
    <x v="0"/>
    <n v="110"/>
    <x v="3"/>
    <s v="Plato_9, Plato_10, Plato_6"/>
    <x v="90"/>
    <d v="2023-04-01T00:00:00"/>
    <d v="1899-12-30T03:32:00"/>
    <d v="1899-12-30T06:37:00"/>
    <d v="1899-12-30T03:05:00"/>
    <d v="1899-12-30T03:05:00"/>
    <d v="1899-12-30T02:01:00"/>
    <d v="1899-12-30T01:04:00"/>
    <x v="0"/>
    <x v="0"/>
    <x v="0"/>
    <n v="95"/>
    <n v="64.000000000000028"/>
    <x v="0"/>
  </r>
  <r>
    <n v="3"/>
    <s v="Cliente_92"/>
    <n v="2"/>
    <d v="2023-04-01T01:48:00"/>
    <d v="2023-04-01T05:07:00"/>
    <x v="0"/>
    <x v="1"/>
    <s v="Tarjeta de crédito"/>
    <n v="18.82"/>
    <x v="0"/>
    <n v="111"/>
    <x v="8"/>
    <s v="Plato_15, Plato_5, Plato_7, Plato_9"/>
    <x v="36"/>
    <d v="2023-04-01T00:00:00"/>
    <d v="1899-12-30T01:48:00"/>
    <d v="1899-12-30T05:07:00"/>
    <d v="1899-12-30T03:19:00"/>
    <d v="1899-12-30T03:19:00"/>
    <d v="1899-12-30T02:17:00"/>
    <d v="1899-12-30T01:02:00"/>
    <x v="0"/>
    <x v="0"/>
    <x v="0"/>
    <n v="120"/>
    <n v="62.000000000000021"/>
    <x v="0"/>
  </r>
  <r>
    <n v="6"/>
    <s v="Cliente_552"/>
    <n v="2"/>
    <d v="2023-04-01T01:49:00"/>
    <d v="2023-04-01T04:01:00"/>
    <x v="2"/>
    <x v="2"/>
    <s v="Efectivo"/>
    <n v="35.36"/>
    <x v="2"/>
    <n v="112"/>
    <x v="4"/>
    <s v="Plato_3"/>
    <x v="91"/>
    <d v="2023-04-01T00:00:00"/>
    <d v="1899-12-30T01:49:00"/>
    <d v="1899-12-30T04:01:00"/>
    <d v="1899-12-30T02:27:00"/>
    <d v="1899-12-30T02:12:00"/>
    <d v="1899-12-30T00:16:00"/>
    <d v="1899-12-30T02:11:00"/>
    <x v="0"/>
    <x v="0"/>
    <x v="0"/>
    <n v="12"/>
    <n v="115.99999999999999"/>
    <x v="0"/>
  </r>
  <r>
    <n v="4"/>
    <s v="Cliente_627"/>
    <n v="2"/>
    <d v="2023-04-01T01:12:00"/>
    <d v="2023-04-01T04:21:00"/>
    <x v="0"/>
    <x v="0"/>
    <s v="Tarjeta de crédito"/>
    <n v="29.74"/>
    <x v="2"/>
    <n v="113"/>
    <x v="2"/>
    <s v="Plato_18"/>
    <x v="88"/>
    <d v="2023-04-01T00:00:00"/>
    <d v="1899-12-30T01:12:00"/>
    <d v="1899-12-30T04:21:00"/>
    <d v="1899-12-30T03:24:00"/>
    <d v="1899-12-30T03:09:00"/>
    <d v="1899-12-30T00:51:00"/>
    <d v="1899-12-30T02:33:00"/>
    <x v="0"/>
    <x v="0"/>
    <x v="0"/>
    <n v="40"/>
    <n v="137.99999999999997"/>
    <x v="0"/>
  </r>
  <r>
    <n v="7"/>
    <s v="Cliente_588"/>
    <n v="6"/>
    <d v="2023-04-01T00:49:00"/>
    <d v="2023-04-01T03:30:00"/>
    <x v="1"/>
    <x v="0"/>
    <s v="Tarjeta de crédito"/>
    <n v="38.81"/>
    <x v="2"/>
    <n v="114"/>
    <x v="9"/>
    <s v="Plato_2, Plato_9, Plato_4, Plato_5"/>
    <x v="78"/>
    <d v="2023-04-01T00:00:00"/>
    <d v="1899-12-30T00:49:00"/>
    <d v="1899-12-30T03:30:00"/>
    <d v="1899-12-30T02:56:00"/>
    <d v="1899-12-30T02:41:00"/>
    <d v="1899-12-30T02:11:00"/>
    <d v="1899-12-30T00:45:00"/>
    <x v="0"/>
    <x v="0"/>
    <x v="0"/>
    <n v="148"/>
    <n v="30.000000000000032"/>
    <x v="0"/>
  </r>
  <r>
    <n v="12"/>
    <s v="Cliente_313"/>
    <n v="6"/>
    <d v="2023-04-01T03:43:00"/>
    <d v="2023-04-01T06:26:00"/>
    <x v="1"/>
    <x v="2"/>
    <s v="Tarjeta de débito"/>
    <n v="46.46"/>
    <x v="2"/>
    <n v="115"/>
    <x v="7"/>
    <s v="Plato_6, Plato_2, Plato_15"/>
    <x v="92"/>
    <d v="2023-04-01T00:00:00"/>
    <d v="1899-12-30T03:43:00"/>
    <d v="1899-12-30T06:26:00"/>
    <d v="1899-12-30T02:58:00"/>
    <d v="1899-12-30T02:43:00"/>
    <d v="1899-12-30T01:38:00"/>
    <d v="1899-12-30T01:20:00"/>
    <x v="0"/>
    <x v="0"/>
    <x v="0"/>
    <n v="141"/>
    <n v="64.999999999999986"/>
    <x v="0"/>
  </r>
  <r>
    <n v="8"/>
    <s v="Cliente_949"/>
    <n v="5"/>
    <d v="2023-04-01T03:15:00"/>
    <d v="2023-04-01T06:33:00"/>
    <x v="1"/>
    <x v="0"/>
    <s v="Tarjeta de crédito"/>
    <n v="47.69"/>
    <x v="2"/>
    <n v="116"/>
    <x v="9"/>
    <s v="Plato_15, Plato_8, Plato_19, Plato_18"/>
    <x v="93"/>
    <d v="2023-04-01T00:00:00"/>
    <d v="1899-12-30T03:15:00"/>
    <d v="1899-12-30T06:33:00"/>
    <d v="1899-12-30T03:33:00"/>
    <d v="1899-12-30T03:18:00"/>
    <d v="1899-12-30T02:09:00"/>
    <d v="1899-12-30T01:24:00"/>
    <x v="0"/>
    <x v="0"/>
    <x v="0"/>
    <n v="160"/>
    <n v="68.999999999999972"/>
    <x v="0"/>
  </r>
  <r>
    <n v="8"/>
    <s v="Cliente_863"/>
    <n v="4"/>
    <d v="2023-04-01T02:55:00"/>
    <d v="2023-04-01T05:45:00"/>
    <x v="0"/>
    <x v="1"/>
    <s v="Tarjeta de crédito"/>
    <n v="11.65"/>
    <x v="2"/>
    <n v="117"/>
    <x v="9"/>
    <s v="Plato_8"/>
    <x v="5"/>
    <d v="2023-04-01T00:00:00"/>
    <d v="1899-12-30T02:55:00"/>
    <d v="1899-12-30T05:45:00"/>
    <d v="1899-12-30T03:05:00"/>
    <d v="1899-12-30T02:50:00"/>
    <d v="1899-12-30T00:08:00"/>
    <d v="1899-12-30T02:57:00"/>
    <x v="0"/>
    <x v="0"/>
    <x v="0"/>
    <n v="42"/>
    <n v="162.00000000000003"/>
    <x v="0"/>
  </r>
  <r>
    <n v="13"/>
    <s v="Cliente_140"/>
    <n v="1"/>
    <d v="2023-04-01T00:34:00"/>
    <d v="2023-04-01T01:45:00"/>
    <x v="3"/>
    <x v="2"/>
    <s v="Tarjeta de débito"/>
    <n v="49.32"/>
    <x v="1"/>
    <n v="118"/>
    <x v="6"/>
    <s v="Plato_4, Plato_14, Plato_6, Plato_15"/>
    <x v="94"/>
    <d v="2023-04-01T00:00:00"/>
    <d v="1899-12-30T00:34:00"/>
    <d v="1899-12-30T01:45:00"/>
    <d v="1899-12-30T01:11:00"/>
    <d v="1899-12-30T01:11:00"/>
    <d v="1899-12-30T02:16:00"/>
    <d v="1899-12-30T00:00:00"/>
    <x v="1"/>
    <x v="0"/>
    <x v="0"/>
    <n v="123"/>
    <n v="-64.999999999999986"/>
    <x v="4"/>
  </r>
  <r>
    <n v="17"/>
    <s v="Cliente_523"/>
    <n v="3"/>
    <d v="2023-04-02T03:24:00"/>
    <d v="2023-04-02T05:03:00"/>
    <x v="2"/>
    <x v="1"/>
    <s v="Tarjeta de crédito"/>
    <n v="11.5"/>
    <x v="0"/>
    <n v="119"/>
    <x v="4"/>
    <s v="Plato_10, Plato_19, Plato_4"/>
    <x v="95"/>
    <d v="2023-04-02T00:00:00"/>
    <d v="1899-12-30T03:24:00"/>
    <d v="1899-12-30T05:03:00"/>
    <d v="1899-12-30T01:39:00"/>
    <d v="1899-12-30T01:39:00"/>
    <d v="1899-12-30T00:54:00"/>
    <d v="1899-12-30T00:45:00"/>
    <x v="0"/>
    <x v="1"/>
    <x v="1"/>
    <n v="79"/>
    <n v="45.000000000000007"/>
    <x v="0"/>
  </r>
  <r>
    <n v="4"/>
    <s v="Cliente_916"/>
    <n v="2"/>
    <d v="2023-04-02T00:38:00"/>
    <d v="2023-04-02T01:42:00"/>
    <x v="1"/>
    <x v="0"/>
    <s v="Efectivo"/>
    <n v="12.51"/>
    <x v="0"/>
    <n v="120"/>
    <x v="7"/>
    <s v="Plato_17, Plato_10"/>
    <x v="96"/>
    <d v="2023-04-02T00:00:00"/>
    <d v="1899-12-30T00:38:00"/>
    <d v="1899-12-30T01:42:00"/>
    <d v="1899-12-30T01:04:00"/>
    <d v="1899-12-30T01:04:00"/>
    <d v="1899-12-30T01:37:00"/>
    <d v="1899-12-30T00:00:00"/>
    <x v="1"/>
    <x v="1"/>
    <x v="1"/>
    <n v="87"/>
    <n v="-33"/>
    <x v="5"/>
  </r>
  <r>
    <n v="5"/>
    <s v="Cliente_416"/>
    <n v="4"/>
    <d v="2023-04-02T03:45:00"/>
    <d v="2023-04-02T06:13:00"/>
    <x v="4"/>
    <x v="0"/>
    <s v="Tarjeta de crédito"/>
    <n v="12.3"/>
    <x v="0"/>
    <n v="121"/>
    <x v="3"/>
    <s v="Plato_10"/>
    <x v="97"/>
    <d v="2023-04-02T00:00:00"/>
    <d v="1899-12-30T03:45:00"/>
    <d v="1899-12-30T06:13:00"/>
    <d v="1899-12-30T02:28:00"/>
    <d v="1899-12-30T02:28:00"/>
    <d v="1899-12-30T00:38:00"/>
    <d v="1899-12-30T01:50:00"/>
    <x v="0"/>
    <x v="1"/>
    <x v="1"/>
    <n v="30"/>
    <n v="110.00000000000003"/>
    <x v="0"/>
  </r>
  <r>
    <n v="6"/>
    <s v="Cliente_346"/>
    <n v="6"/>
    <d v="2023-04-02T01:23:00"/>
    <d v="2023-04-02T02:48:00"/>
    <x v="1"/>
    <x v="0"/>
    <s v="Tarjeta de débito"/>
    <n v="20.38"/>
    <x v="2"/>
    <n v="122"/>
    <x v="1"/>
    <s v="Plato_8"/>
    <x v="98"/>
    <d v="2023-04-02T00:00:00"/>
    <d v="1899-12-30T01:23:00"/>
    <d v="1899-12-30T02:48:00"/>
    <d v="1899-12-30T01:40:00"/>
    <d v="1899-12-30T01:25:00"/>
    <d v="1899-12-30T00:32:00"/>
    <d v="1899-12-30T01:08:00"/>
    <x v="0"/>
    <x v="1"/>
    <x v="1"/>
    <n v="63"/>
    <n v="52.999999999999993"/>
    <x v="0"/>
  </r>
  <r>
    <n v="16"/>
    <s v="Cliente_381"/>
    <n v="6"/>
    <d v="2023-04-02T03:09:00"/>
    <d v="2023-04-02T04:10:00"/>
    <x v="4"/>
    <x v="0"/>
    <s v="Tarjeta de débito"/>
    <n v="46.88"/>
    <x v="0"/>
    <n v="123"/>
    <x v="10"/>
    <s v="Plato_7"/>
    <x v="99"/>
    <d v="2023-04-02T00:00:00"/>
    <d v="1899-12-30T03:09:00"/>
    <d v="1899-12-30T04:10:00"/>
    <d v="1899-12-30T01:01:00"/>
    <d v="1899-12-30T01:01:00"/>
    <d v="1899-12-30T00:33:00"/>
    <d v="1899-12-30T00:28:00"/>
    <x v="0"/>
    <x v="1"/>
    <x v="1"/>
    <n v="14"/>
    <n v="27.999999999999979"/>
    <x v="0"/>
  </r>
  <r>
    <n v="16"/>
    <s v="Cliente_791"/>
    <n v="5"/>
    <d v="2023-04-02T03:39:00"/>
    <d v="2023-04-02T05:22:00"/>
    <x v="0"/>
    <x v="0"/>
    <s v="Tarjeta de débito"/>
    <n v="10.85"/>
    <x v="1"/>
    <n v="124"/>
    <x v="0"/>
    <s v="Plato_3, Plato_1, Plato_11, Plato_9"/>
    <x v="100"/>
    <d v="2023-04-02T00:00:00"/>
    <d v="1899-12-30T03:39:00"/>
    <d v="1899-12-30T05:22:00"/>
    <d v="1899-12-30T01:43:00"/>
    <d v="1899-12-30T01:43:00"/>
    <d v="1899-12-30T02:18:00"/>
    <d v="1899-12-30T00:00:00"/>
    <x v="1"/>
    <x v="1"/>
    <x v="1"/>
    <n v="133"/>
    <n v="-34.999999999999957"/>
    <x v="5"/>
  </r>
  <r>
    <n v="14"/>
    <s v="Cliente_697"/>
    <n v="2"/>
    <d v="2023-04-02T02:56:00"/>
    <d v="2023-04-02T06:13:00"/>
    <x v="0"/>
    <x v="0"/>
    <s v="Tarjeta de crédito"/>
    <n v="24.66"/>
    <x v="1"/>
    <n v="125"/>
    <x v="6"/>
    <s v="Plato_16, Plato_18, Plato_3"/>
    <x v="101"/>
    <d v="2023-04-02T00:00:00"/>
    <d v="1899-12-30T02:56:00"/>
    <d v="1899-12-30T06:13:00"/>
    <d v="1899-12-30T03:17:00"/>
    <d v="1899-12-30T03:17:00"/>
    <d v="1899-12-30T01:24:00"/>
    <d v="1899-12-30T01:53:00"/>
    <x v="0"/>
    <x v="1"/>
    <x v="1"/>
    <n v="108"/>
    <n v="113.00000000000004"/>
    <x v="0"/>
  </r>
  <r>
    <n v="18"/>
    <s v="Cliente_516"/>
    <n v="3"/>
    <d v="2023-04-02T02:45:00"/>
    <d v="2023-04-02T05:12:00"/>
    <x v="1"/>
    <x v="0"/>
    <s v="Tarjeta de crédito"/>
    <n v="41.82"/>
    <x v="1"/>
    <n v="126"/>
    <x v="4"/>
    <s v="Plato_16, Plato_8, Plato_7, Plato_2"/>
    <x v="2"/>
    <d v="2023-04-02T00:00:00"/>
    <d v="1899-12-30T02:45:00"/>
    <d v="1899-12-30T05:12:00"/>
    <d v="1899-12-30T02:27:00"/>
    <d v="1899-12-30T02:27:00"/>
    <d v="1899-12-30T02:19:00"/>
    <d v="1899-12-30T00:08:00"/>
    <x v="0"/>
    <x v="1"/>
    <x v="1"/>
    <n v="97"/>
    <n v="8.0000000000000107"/>
    <x v="0"/>
  </r>
  <r>
    <n v="6"/>
    <s v="Cliente_541"/>
    <n v="4"/>
    <d v="2023-04-02T00:42:00"/>
    <d v="2023-04-02T02:28:00"/>
    <x v="4"/>
    <x v="0"/>
    <s v="Tarjeta de crédito"/>
    <n v="32.82"/>
    <x v="1"/>
    <n v="127"/>
    <x v="10"/>
    <s v="Plato_19"/>
    <x v="102"/>
    <d v="2023-04-02T00:00:00"/>
    <d v="1899-12-30T00:42:00"/>
    <d v="1899-12-30T02:28:00"/>
    <d v="1899-12-30T01:46:00"/>
    <d v="1899-12-30T01:46:00"/>
    <d v="1899-12-30T00:30:00"/>
    <d v="1899-12-30T01:16:00"/>
    <x v="0"/>
    <x v="1"/>
    <x v="1"/>
    <n v="44"/>
    <n v="75.999999999999986"/>
    <x v="0"/>
  </r>
  <r>
    <n v="2"/>
    <s v="Cliente_830"/>
    <n v="5"/>
    <d v="2023-04-02T01:31:00"/>
    <d v="2023-04-02T03:28:00"/>
    <x v="2"/>
    <x v="0"/>
    <s v="Efectivo"/>
    <n v="49.36"/>
    <x v="2"/>
    <n v="128"/>
    <x v="7"/>
    <s v="Plato_1, Plato_4, Plato_7, Plato_17"/>
    <x v="103"/>
    <d v="2023-04-02T00:00:00"/>
    <d v="1899-12-30T01:31:00"/>
    <d v="1899-12-30T03:28:00"/>
    <d v="1899-12-30T02:12:00"/>
    <d v="1899-12-30T01:57:00"/>
    <d v="1899-12-30T02:52:00"/>
    <d v="1899-12-30T00:00:00"/>
    <x v="1"/>
    <x v="1"/>
    <x v="1"/>
    <n v="141"/>
    <n v="-55.000000000000021"/>
    <x v="2"/>
  </r>
  <r>
    <n v="16"/>
    <s v="Cliente_656"/>
    <n v="5"/>
    <d v="2023-04-02T00:41:00"/>
    <d v="2023-04-02T02:41:00"/>
    <x v="2"/>
    <x v="0"/>
    <s v="Tarjeta de crédito"/>
    <n v="49.3"/>
    <x v="0"/>
    <n v="129"/>
    <x v="4"/>
    <s v="Plato_12, Plato_3, Plato_9"/>
    <x v="104"/>
    <d v="2023-04-02T00:00:00"/>
    <d v="1899-12-30T00:41:00"/>
    <d v="1899-12-30T02:41:00"/>
    <d v="1899-12-30T02:00:00"/>
    <d v="1899-12-30T02:00:00"/>
    <d v="1899-12-30T01:20:00"/>
    <d v="1899-12-30T00:40:00"/>
    <x v="0"/>
    <x v="1"/>
    <x v="1"/>
    <n v="62"/>
    <n v="40.000000000000014"/>
    <x v="0"/>
  </r>
  <r>
    <n v="10"/>
    <s v="Cliente_486"/>
    <n v="4"/>
    <d v="2023-04-02T00:26:00"/>
    <d v="2023-04-02T01:32:00"/>
    <x v="2"/>
    <x v="0"/>
    <s v="Tarjeta de crédito"/>
    <n v="38.130000000000003"/>
    <x v="1"/>
    <n v="130"/>
    <x v="1"/>
    <s v="Plato_8"/>
    <x v="105"/>
    <d v="2023-04-02T00:00:00"/>
    <d v="1899-12-30T00:26:00"/>
    <d v="1899-12-30T01:32:00"/>
    <d v="1899-12-30T01:06:00"/>
    <d v="1899-12-30T01:06:00"/>
    <d v="1899-12-30T00:25:00"/>
    <d v="1899-12-30T00:41:00"/>
    <x v="0"/>
    <x v="1"/>
    <x v="1"/>
    <n v="21"/>
    <n v="40.999999999999993"/>
    <x v="0"/>
  </r>
  <r>
    <n v="7"/>
    <s v="Cliente_728"/>
    <n v="5"/>
    <d v="2023-04-02T00:43:00"/>
    <d v="2023-04-02T04:18:00"/>
    <x v="4"/>
    <x v="0"/>
    <s v="Tarjeta de crédito"/>
    <n v="42.41"/>
    <x v="2"/>
    <n v="131"/>
    <x v="8"/>
    <s v="Plato_20, Plato_4, Plato_13"/>
    <x v="106"/>
    <d v="2023-04-02T00:00:00"/>
    <d v="1899-12-30T00:43:00"/>
    <d v="1899-12-30T04:18:00"/>
    <d v="1899-12-30T03:50:00"/>
    <d v="1899-12-30T03:35:00"/>
    <d v="1899-12-30T02:00:00"/>
    <d v="1899-12-30T01:50:00"/>
    <x v="0"/>
    <x v="1"/>
    <x v="1"/>
    <n v="94"/>
    <n v="95"/>
    <x v="0"/>
  </r>
  <r>
    <n v="9"/>
    <s v="Cliente_774"/>
    <n v="2"/>
    <d v="2023-04-02T01:26:00"/>
    <d v="2023-04-02T02:43:00"/>
    <x v="0"/>
    <x v="2"/>
    <s v="Tarjeta de débito"/>
    <n v="30.96"/>
    <x v="0"/>
    <n v="132"/>
    <x v="6"/>
    <s v="Plato_14, Plato_19, Plato_13, Plato_8"/>
    <x v="107"/>
    <d v="2023-04-02T00:00:00"/>
    <d v="1899-12-30T01:26:00"/>
    <d v="1899-12-30T02:43:00"/>
    <d v="1899-12-30T01:17:00"/>
    <d v="1899-12-30T01:17:00"/>
    <d v="1899-12-30T01:42:00"/>
    <d v="1899-12-30T00:00:00"/>
    <x v="1"/>
    <x v="1"/>
    <x v="1"/>
    <n v="125"/>
    <n v="-25"/>
    <x v="3"/>
  </r>
  <r>
    <n v="20"/>
    <s v="Cliente_26"/>
    <n v="6"/>
    <d v="2023-04-02T00:54:00"/>
    <d v="2023-04-02T03:52:00"/>
    <x v="2"/>
    <x v="0"/>
    <s v="Tarjeta de crédito"/>
    <n v="39.74"/>
    <x v="2"/>
    <n v="133"/>
    <x v="9"/>
    <s v="Plato_15, Plato_18, Plato_17, Plato_4"/>
    <x v="108"/>
    <d v="2023-04-02T00:00:00"/>
    <d v="1899-12-30T00:54:00"/>
    <d v="1899-12-30T03:52:00"/>
    <d v="1899-12-30T03:13:00"/>
    <d v="1899-12-30T02:58:00"/>
    <d v="1899-12-30T01:47:00"/>
    <d v="1899-12-30T01:26:00"/>
    <x v="0"/>
    <x v="1"/>
    <x v="1"/>
    <n v="107"/>
    <n v="71.000000000000014"/>
    <x v="0"/>
  </r>
  <r>
    <n v="3"/>
    <s v="Cliente_273"/>
    <n v="6"/>
    <d v="2023-04-02T00:07:00"/>
    <d v="2023-04-02T03:52:00"/>
    <x v="1"/>
    <x v="2"/>
    <s v="Tarjeta de crédito"/>
    <n v="30.1"/>
    <x v="1"/>
    <n v="134"/>
    <x v="7"/>
    <s v="Plato_7, Plato_15"/>
    <x v="109"/>
    <d v="2023-04-02T00:00:00"/>
    <d v="1899-12-30T00:07:00"/>
    <d v="1899-12-30T03:52:00"/>
    <d v="1899-12-30T03:45:00"/>
    <d v="1899-12-30T03:45:00"/>
    <d v="1899-12-30T00:48:00"/>
    <d v="1899-12-30T02:57:00"/>
    <x v="0"/>
    <x v="1"/>
    <x v="1"/>
    <n v="71"/>
    <n v="177"/>
    <x v="0"/>
  </r>
  <r>
    <n v="11"/>
    <s v="Cliente_798"/>
    <n v="1"/>
    <d v="2023-04-02T01:00:00"/>
    <d v="2023-04-02T03:01:00"/>
    <x v="3"/>
    <x v="2"/>
    <s v="Tarjeta de crédito"/>
    <n v="34.700000000000003"/>
    <x v="2"/>
    <n v="135"/>
    <x v="2"/>
    <s v="Plato_17, Plato_20, Plato_9"/>
    <x v="110"/>
    <d v="2023-04-02T00:00:00"/>
    <d v="1899-12-30T01:00:00"/>
    <d v="1899-12-30T03:01:00"/>
    <d v="1899-12-30T02:16:00"/>
    <d v="1899-12-30T02:01:00"/>
    <d v="1899-12-30T01:28:00"/>
    <d v="1899-12-30T00:48:00"/>
    <x v="0"/>
    <x v="1"/>
    <x v="1"/>
    <n v="158"/>
    <n v="33.000000000000014"/>
    <x v="0"/>
  </r>
  <r>
    <n v="6"/>
    <s v="Cliente_8"/>
    <n v="1"/>
    <d v="2023-04-02T01:50:00"/>
    <d v="2023-04-02T05:01:00"/>
    <x v="1"/>
    <x v="0"/>
    <s v="Tarjeta de crédito"/>
    <n v="30.25"/>
    <x v="2"/>
    <n v="136"/>
    <x v="6"/>
    <s v="Plato_20"/>
    <x v="18"/>
    <d v="2023-04-02T00:00:00"/>
    <d v="1899-12-30T01:50:00"/>
    <d v="1899-12-30T05:01:00"/>
    <d v="1899-12-30T03:26:00"/>
    <d v="1899-12-30T03:11:00"/>
    <d v="1899-12-30T00:13:00"/>
    <d v="1899-12-30T03:13:00"/>
    <x v="0"/>
    <x v="1"/>
    <x v="1"/>
    <n v="50"/>
    <n v="178"/>
    <x v="0"/>
  </r>
  <r>
    <n v="13"/>
    <s v="Cliente_31"/>
    <n v="3"/>
    <d v="2023-04-02T01:21:00"/>
    <d v="2023-04-02T04:11:00"/>
    <x v="4"/>
    <x v="1"/>
    <s v="Tarjeta de crédito"/>
    <n v="12.4"/>
    <x v="2"/>
    <n v="137"/>
    <x v="1"/>
    <s v="Plato_13"/>
    <x v="111"/>
    <d v="2023-04-02T00:00:00"/>
    <d v="1899-12-30T01:21:00"/>
    <d v="1899-12-30T04:11:00"/>
    <d v="1899-12-30T03:05:00"/>
    <d v="1899-12-30T02:50:00"/>
    <d v="1899-12-30T00:41:00"/>
    <d v="1899-12-30T02:24:00"/>
    <x v="0"/>
    <x v="1"/>
    <x v="1"/>
    <n v="39"/>
    <n v="129"/>
    <x v="0"/>
  </r>
  <r>
    <n v="6"/>
    <s v="Cliente_658"/>
    <n v="2"/>
    <d v="2023-04-02T03:48:00"/>
    <d v="2023-04-02T05:09:00"/>
    <x v="2"/>
    <x v="1"/>
    <s v="Tarjeta de débito"/>
    <n v="32.79"/>
    <x v="2"/>
    <n v="138"/>
    <x v="5"/>
    <s v="Plato_17, Plato_12, Plato_10, Plato_2"/>
    <x v="112"/>
    <d v="2023-04-02T00:00:00"/>
    <d v="1899-12-30T03:48:00"/>
    <d v="1899-12-30T05:09:00"/>
    <d v="1899-12-30T01:36:00"/>
    <d v="1899-12-30T01:21:00"/>
    <d v="1899-12-30T01:37:00"/>
    <d v="1899-12-30T00:00:00"/>
    <x v="1"/>
    <x v="1"/>
    <x v="1"/>
    <n v="141"/>
    <n v="-16.000000000000004"/>
    <x v="3"/>
  </r>
  <r>
    <n v="16"/>
    <s v="Cliente_773"/>
    <n v="3"/>
    <d v="2023-04-02T00:40:00"/>
    <d v="2023-04-02T04:39:00"/>
    <x v="2"/>
    <x v="0"/>
    <s v="Tarjeta de crédito"/>
    <n v="47.2"/>
    <x v="1"/>
    <n v="139"/>
    <x v="9"/>
    <s v="Plato_8"/>
    <x v="105"/>
    <d v="2023-04-02T00:00:00"/>
    <d v="1899-12-30T00:40:00"/>
    <d v="1899-12-30T04:39:00"/>
    <d v="1899-12-30T03:59:00"/>
    <d v="1899-12-30T03:59:00"/>
    <d v="1899-12-30T00:26:00"/>
    <d v="1899-12-30T03:33:00"/>
    <x v="0"/>
    <x v="1"/>
    <x v="1"/>
    <n v="21"/>
    <n v="213.00000000000006"/>
    <x v="0"/>
  </r>
  <r>
    <n v="11"/>
    <s v="Cliente_158"/>
    <n v="4"/>
    <d v="2023-04-02T03:49:00"/>
    <d v="2023-04-02T06:29:00"/>
    <x v="2"/>
    <x v="0"/>
    <s v="Efectivo"/>
    <n v="32.130000000000003"/>
    <x v="1"/>
    <n v="140"/>
    <x v="3"/>
    <s v="Plato_1, Plato_8, Plato_4"/>
    <x v="113"/>
    <d v="2023-04-02T00:00:00"/>
    <d v="1899-12-30T03:49:00"/>
    <d v="1899-12-30T06:29:00"/>
    <d v="1899-12-30T02:40:00"/>
    <d v="1899-12-30T02:40:00"/>
    <d v="1899-12-30T01:58:00"/>
    <d v="1899-12-30T00:42:00"/>
    <x v="0"/>
    <x v="1"/>
    <x v="1"/>
    <n v="113"/>
    <n v="41.999999999999993"/>
    <x v="0"/>
  </r>
  <r>
    <n v="4"/>
    <s v="Cliente_569"/>
    <n v="4"/>
    <d v="2023-04-02T01:58:00"/>
    <d v="2023-04-02T05:45:00"/>
    <x v="0"/>
    <x v="1"/>
    <s v="Tarjeta de crédito"/>
    <n v="41.56"/>
    <x v="0"/>
    <n v="141"/>
    <x v="8"/>
    <s v="Plato_13"/>
    <x v="33"/>
    <d v="2023-04-02T00:00:00"/>
    <d v="1899-12-30T01:58:00"/>
    <d v="1899-12-30T05:45:00"/>
    <d v="1899-12-30T03:47:00"/>
    <d v="1899-12-30T03:47:00"/>
    <d v="1899-12-30T00:28:00"/>
    <d v="1899-12-30T03:19:00"/>
    <x v="0"/>
    <x v="1"/>
    <x v="1"/>
    <n v="13"/>
    <n v="199"/>
    <x v="0"/>
  </r>
  <r>
    <n v="14"/>
    <s v="Cliente_286"/>
    <n v="3"/>
    <d v="2023-04-02T02:05:00"/>
    <d v="2023-04-02T04:05:00"/>
    <x v="4"/>
    <x v="0"/>
    <s v="Tarjeta de crédito"/>
    <n v="16.29"/>
    <x v="2"/>
    <n v="142"/>
    <x v="10"/>
    <s v="Plato_7, Plato_14, Plato_20"/>
    <x v="114"/>
    <d v="2023-04-02T00:00:00"/>
    <d v="1899-12-30T02:05:00"/>
    <d v="1899-12-30T04:05:00"/>
    <d v="1899-12-30T02:15:00"/>
    <d v="1899-12-30T02:00:00"/>
    <d v="1899-12-30T01:10:00"/>
    <d v="1899-12-30T01:05:00"/>
    <x v="0"/>
    <x v="1"/>
    <x v="1"/>
    <n v="109"/>
    <n v="50.000000000000014"/>
    <x v="0"/>
  </r>
  <r>
    <n v="9"/>
    <s v="Cliente_199"/>
    <n v="4"/>
    <d v="2023-04-02T00:32:00"/>
    <d v="2023-04-02T04:30:00"/>
    <x v="4"/>
    <x v="0"/>
    <s v="Efectivo"/>
    <n v="48.26"/>
    <x v="1"/>
    <n v="143"/>
    <x v="4"/>
    <s v="Plato_1"/>
    <x v="73"/>
    <d v="2023-04-02T00:00:00"/>
    <d v="1899-12-30T00:32:00"/>
    <d v="1899-12-30T04:30:00"/>
    <d v="1899-12-30T03:58:00"/>
    <d v="1899-12-30T03:58:00"/>
    <d v="1899-12-30T00:16:00"/>
    <d v="1899-12-30T03:42:00"/>
    <x v="0"/>
    <x v="1"/>
    <x v="1"/>
    <n v="30"/>
    <n v="222"/>
    <x v="0"/>
  </r>
  <r>
    <n v="18"/>
    <s v="Cliente_712"/>
    <n v="1"/>
    <d v="2023-04-02T02:58:00"/>
    <d v="2023-04-02T05:32:00"/>
    <x v="4"/>
    <x v="2"/>
    <s v="Tarjeta de crédito"/>
    <n v="11.22"/>
    <x v="2"/>
    <n v="144"/>
    <x v="4"/>
    <s v="Plato_19, Plato_12, Plato_9, Plato_18"/>
    <x v="115"/>
    <d v="2023-04-02T00:00:00"/>
    <d v="1899-12-30T02:58:00"/>
    <d v="1899-12-30T05:32:00"/>
    <d v="1899-12-30T02:49:00"/>
    <d v="1899-12-30T02:34:00"/>
    <d v="1899-12-30T02:30:00"/>
    <d v="1899-12-30T00:19:00"/>
    <x v="0"/>
    <x v="1"/>
    <x v="1"/>
    <n v="109"/>
    <n v="4.0000000000000053"/>
    <x v="0"/>
  </r>
  <r>
    <n v="2"/>
    <s v="Cliente_56"/>
    <n v="5"/>
    <d v="2023-04-02T00:37:00"/>
    <d v="2023-04-02T01:42:00"/>
    <x v="2"/>
    <x v="2"/>
    <s v="Tarjeta de crédito"/>
    <n v="11.32"/>
    <x v="2"/>
    <n v="145"/>
    <x v="5"/>
    <s v="Plato_5, Plato_2"/>
    <x v="24"/>
    <d v="2023-04-02T00:00:00"/>
    <d v="1899-12-30T00:37:00"/>
    <d v="1899-12-30T01:42:00"/>
    <d v="1899-12-30T01:20:00"/>
    <d v="1899-12-30T01:05:00"/>
    <d v="1899-12-30T01:46:00"/>
    <d v="1899-12-30T00:00:00"/>
    <x v="1"/>
    <x v="1"/>
    <x v="1"/>
    <n v="75"/>
    <n v="-41.000000000000007"/>
    <x v="5"/>
  </r>
  <r>
    <n v="8"/>
    <s v="Cliente_670"/>
    <n v="6"/>
    <d v="2023-04-02T01:40:00"/>
    <d v="2023-04-02T02:54:00"/>
    <x v="0"/>
    <x v="0"/>
    <s v="Tarjeta de crédito"/>
    <n v="38.4"/>
    <x v="0"/>
    <n v="146"/>
    <x v="3"/>
    <s v="Plato_17"/>
    <x v="69"/>
    <d v="2023-04-02T00:00:00"/>
    <d v="1899-12-30T01:40:00"/>
    <d v="1899-12-30T02:54:00"/>
    <d v="1899-12-30T01:14:00"/>
    <d v="1899-12-30T01:14:00"/>
    <d v="1899-12-30T00:47:00"/>
    <d v="1899-12-30T00:27:00"/>
    <x v="0"/>
    <x v="1"/>
    <x v="1"/>
    <n v="38"/>
    <n v="26.999999999999993"/>
    <x v="0"/>
  </r>
  <r>
    <n v="5"/>
    <s v="Cliente_909"/>
    <n v="4"/>
    <d v="2023-04-02T03:18:00"/>
    <d v="2023-04-02T04:58:00"/>
    <x v="0"/>
    <x v="1"/>
    <s v="Tarjeta de crédito"/>
    <n v="27.14"/>
    <x v="0"/>
    <n v="147"/>
    <x v="1"/>
    <s v="Plato_20, Plato_5"/>
    <x v="116"/>
    <d v="2023-04-02T00:00:00"/>
    <d v="1899-12-30T03:18:00"/>
    <d v="1899-12-30T04:58:00"/>
    <d v="1899-12-30T01:40:00"/>
    <d v="1899-12-30T01:40:00"/>
    <d v="1899-12-30T00:33:00"/>
    <d v="1899-12-30T01:07:00"/>
    <x v="0"/>
    <x v="1"/>
    <x v="1"/>
    <n v="51"/>
    <n v="66.999999999999957"/>
    <x v="0"/>
  </r>
  <r>
    <n v="10"/>
    <s v="Cliente_402"/>
    <n v="6"/>
    <d v="2023-04-02T03:52:00"/>
    <d v="2023-04-02T05:59:00"/>
    <x v="0"/>
    <x v="0"/>
    <s v="Tarjeta de débito"/>
    <n v="46.26"/>
    <x v="2"/>
    <n v="148"/>
    <x v="1"/>
    <s v="Plato_9, Plato_18, Plato_3, Plato_10"/>
    <x v="117"/>
    <d v="2023-04-02T00:00:00"/>
    <d v="1899-12-30T03:52:00"/>
    <d v="1899-12-30T05:59:00"/>
    <d v="1899-12-30T02:22:00"/>
    <d v="1899-12-30T02:07:00"/>
    <d v="1899-12-30T02:39:00"/>
    <d v="1899-12-30T00:00:00"/>
    <x v="1"/>
    <x v="1"/>
    <x v="1"/>
    <n v="125"/>
    <n v="-32.000000000000007"/>
    <x v="5"/>
  </r>
  <r>
    <n v="18"/>
    <s v="Cliente_709"/>
    <n v="4"/>
    <d v="2023-04-02T01:35:00"/>
    <d v="2023-04-02T04:50:00"/>
    <x v="3"/>
    <x v="1"/>
    <s v="Tarjeta de crédito"/>
    <n v="15.92"/>
    <x v="2"/>
    <n v="149"/>
    <x v="2"/>
    <s v="Plato_18, Plato_2, Plato_4, Plato_9"/>
    <x v="118"/>
    <d v="2023-04-02T00:00:00"/>
    <d v="1899-12-30T01:35:00"/>
    <d v="1899-12-30T04:50:00"/>
    <d v="1899-12-30T03:30:00"/>
    <d v="1899-12-30T03:15:00"/>
    <d v="1899-12-30T02:19:00"/>
    <d v="1899-12-30T01:11:00"/>
    <x v="0"/>
    <x v="1"/>
    <x v="1"/>
    <n v="132"/>
    <n v="56.000000000000021"/>
    <x v="0"/>
  </r>
  <r>
    <n v="18"/>
    <s v="Cliente_533"/>
    <n v="6"/>
    <d v="2023-04-02T00:37:00"/>
    <d v="2023-04-02T03:10:00"/>
    <x v="1"/>
    <x v="0"/>
    <s v="Tarjeta de débito"/>
    <n v="48.43"/>
    <x v="1"/>
    <n v="150"/>
    <x v="10"/>
    <s v="Plato_5, Plato_11, Plato_3"/>
    <x v="119"/>
    <d v="2023-04-02T00:00:00"/>
    <d v="1899-12-30T00:37:00"/>
    <d v="1899-12-30T03:10:00"/>
    <d v="1899-12-30T02:33:00"/>
    <d v="1899-12-30T02:33:00"/>
    <d v="1899-12-30T01:46:00"/>
    <d v="1899-12-30T00:47:00"/>
    <x v="0"/>
    <x v="1"/>
    <x v="1"/>
    <n v="90"/>
    <n v="47.000000000000014"/>
    <x v="0"/>
  </r>
  <r>
    <n v="6"/>
    <s v="Cliente_953"/>
    <n v="2"/>
    <d v="2023-04-02T03:15:00"/>
    <d v="2023-04-02T06:53:00"/>
    <x v="4"/>
    <x v="2"/>
    <s v="Tarjeta de crédito"/>
    <n v="41.51"/>
    <x v="2"/>
    <n v="151"/>
    <x v="8"/>
    <s v="Plato_14, Plato_13"/>
    <x v="120"/>
    <d v="2023-04-02T00:00:00"/>
    <d v="1899-12-30T03:15:00"/>
    <d v="1899-12-30T06:53:00"/>
    <d v="1899-12-30T03:53:00"/>
    <d v="1899-12-30T03:38:00"/>
    <d v="1899-12-30T00:19:00"/>
    <d v="1899-12-30T03:34:00"/>
    <x v="0"/>
    <x v="1"/>
    <x v="1"/>
    <n v="81"/>
    <n v="198.99999999999997"/>
    <x v="0"/>
  </r>
  <r>
    <n v="5"/>
    <s v="Cliente_380"/>
    <n v="6"/>
    <d v="2023-04-02T01:14:00"/>
    <d v="2023-04-02T02:52:00"/>
    <x v="4"/>
    <x v="0"/>
    <s v="Tarjeta de débito"/>
    <n v="25.57"/>
    <x v="0"/>
    <n v="152"/>
    <x v="8"/>
    <s v="Plato_16"/>
    <x v="121"/>
    <d v="2023-04-02T00:00:00"/>
    <d v="1899-12-30T01:14:00"/>
    <d v="1899-12-30T02:52:00"/>
    <d v="1899-12-30T01:38:00"/>
    <d v="1899-12-30T01:38:00"/>
    <d v="1899-12-30T00:12:00"/>
    <d v="1899-12-30T01:26:00"/>
    <x v="0"/>
    <x v="1"/>
    <x v="1"/>
    <n v="32"/>
    <n v="86.000000000000014"/>
    <x v="0"/>
  </r>
  <r>
    <n v="10"/>
    <s v="Cliente_870"/>
    <n v="1"/>
    <d v="2023-04-02T03:06:00"/>
    <d v="2023-04-02T05:26:00"/>
    <x v="2"/>
    <x v="1"/>
    <s v="Tarjeta de débito"/>
    <n v="42.84"/>
    <x v="2"/>
    <n v="153"/>
    <x v="3"/>
    <s v="Plato_11, Plato_7, Plato_20"/>
    <x v="38"/>
    <d v="2023-04-02T00:00:00"/>
    <d v="1899-12-30T03:06:00"/>
    <d v="1899-12-30T05:26:00"/>
    <d v="1899-12-30T02:35:00"/>
    <d v="1899-12-30T02:20:00"/>
    <d v="1899-12-30T01:29:00"/>
    <d v="1899-12-30T01:06:00"/>
    <x v="0"/>
    <x v="1"/>
    <x v="1"/>
    <n v="124"/>
    <n v="50.999999999999979"/>
    <x v="0"/>
  </r>
  <r>
    <n v="11"/>
    <s v="Cliente_964"/>
    <n v="6"/>
    <d v="2023-04-02T02:09:00"/>
    <d v="2023-04-02T03:36:00"/>
    <x v="1"/>
    <x v="1"/>
    <s v="Tarjeta de crédito"/>
    <n v="17.2"/>
    <x v="1"/>
    <n v="154"/>
    <x v="8"/>
    <s v="Plato_19, Plato_4"/>
    <x v="122"/>
    <d v="2023-04-02T00:00:00"/>
    <d v="1899-12-30T02:09:00"/>
    <d v="1899-12-30T03:36:00"/>
    <d v="1899-12-30T01:27:00"/>
    <d v="1899-12-30T01:27:00"/>
    <d v="1899-12-30T01:22:00"/>
    <d v="1899-12-30T00:05:00"/>
    <x v="0"/>
    <x v="1"/>
    <x v="1"/>
    <n v="86"/>
    <n v="4.999999999999992"/>
    <x v="0"/>
  </r>
  <r>
    <n v="7"/>
    <s v="Cliente_939"/>
    <n v="2"/>
    <d v="2023-04-02T01:53:00"/>
    <d v="2023-04-02T04:44:00"/>
    <x v="3"/>
    <x v="0"/>
    <s v="Tarjeta de crédito"/>
    <n v="25.72"/>
    <x v="0"/>
    <n v="155"/>
    <x v="5"/>
    <s v="Plato_6, Plato_17, Plato_3"/>
    <x v="62"/>
    <d v="2023-04-02T00:00:00"/>
    <d v="1899-12-30T01:53:00"/>
    <d v="1899-12-30T04:44:00"/>
    <d v="1899-12-30T02:51:00"/>
    <d v="1899-12-30T02:51:00"/>
    <d v="1899-12-30T01:40:00"/>
    <d v="1899-12-30T01:11:00"/>
    <x v="0"/>
    <x v="1"/>
    <x v="1"/>
    <n v="82"/>
    <n v="70.999999999999986"/>
    <x v="0"/>
  </r>
  <r>
    <n v="6"/>
    <s v="Cliente_536"/>
    <n v="4"/>
    <d v="2023-04-02T00:40:00"/>
    <d v="2023-04-02T04:17:00"/>
    <x v="0"/>
    <x v="2"/>
    <s v="Tarjeta de crédito"/>
    <n v="19.03"/>
    <x v="1"/>
    <n v="156"/>
    <x v="0"/>
    <s v="Plato_16"/>
    <x v="121"/>
    <d v="2023-04-02T00:00:00"/>
    <d v="1899-12-30T00:40:00"/>
    <d v="1899-12-30T04:17:00"/>
    <d v="1899-12-30T03:37:00"/>
    <d v="1899-12-30T03:37:00"/>
    <d v="1899-12-30T00:06:00"/>
    <d v="1899-12-30T03:31:00"/>
    <x v="0"/>
    <x v="1"/>
    <x v="1"/>
    <n v="32"/>
    <n v="211"/>
    <x v="0"/>
  </r>
  <r>
    <n v="13"/>
    <s v="Cliente_5"/>
    <n v="5"/>
    <d v="2023-04-02T03:22:00"/>
    <d v="2023-04-02T06:15:00"/>
    <x v="0"/>
    <x v="1"/>
    <s v="Tarjeta de crédito"/>
    <n v="28.48"/>
    <x v="2"/>
    <n v="157"/>
    <x v="4"/>
    <s v="Plato_1, Plato_16, Plato_2, Plato_19"/>
    <x v="123"/>
    <d v="2023-04-02T00:00:00"/>
    <d v="1899-12-30T03:22:00"/>
    <d v="1899-12-30T06:15:00"/>
    <d v="1899-12-30T03:08:00"/>
    <d v="1899-12-30T02:53:00"/>
    <d v="1899-12-30T02:30:00"/>
    <d v="1899-12-30T00:38:00"/>
    <x v="0"/>
    <x v="1"/>
    <x v="1"/>
    <n v="163"/>
    <n v="23.000000000000018"/>
    <x v="0"/>
  </r>
  <r>
    <n v="5"/>
    <s v="Cliente_115"/>
    <n v="5"/>
    <d v="2023-04-02T02:45:00"/>
    <d v="2023-04-02T03:59:00"/>
    <x v="0"/>
    <x v="0"/>
    <s v="Tarjeta de crédito"/>
    <n v="48.75"/>
    <x v="1"/>
    <n v="158"/>
    <x v="9"/>
    <s v="Plato_12, Plato_10, Plato_19, Plato_8"/>
    <x v="124"/>
    <d v="2023-04-02T00:00:00"/>
    <d v="1899-12-30T02:45:00"/>
    <d v="1899-12-30T03:59:00"/>
    <d v="1899-12-30T01:14:00"/>
    <d v="1899-12-30T01:14:00"/>
    <d v="1899-12-30T02:15:00"/>
    <d v="1899-12-30T00:00:00"/>
    <x v="1"/>
    <x v="1"/>
    <x v="1"/>
    <n v="185"/>
    <n v="-61"/>
    <x v="4"/>
  </r>
  <r>
    <n v="16"/>
    <s v="Cliente_580"/>
    <n v="1"/>
    <d v="2023-04-02T00:10:00"/>
    <d v="2023-04-02T01:15:00"/>
    <x v="0"/>
    <x v="1"/>
    <s v="Tarjeta de crédito"/>
    <n v="47.81"/>
    <x v="2"/>
    <n v="159"/>
    <x v="2"/>
    <s v="Plato_9, Plato_17, Plato_4, Plato_11"/>
    <x v="78"/>
    <d v="2023-04-02T00:00:00"/>
    <d v="1899-12-30T00:10:00"/>
    <d v="1899-12-30T01:15:00"/>
    <d v="1899-12-30T01:20:00"/>
    <d v="1899-12-30T01:05:00"/>
    <d v="1899-12-30T01:14:00"/>
    <d v="1899-12-30T00:00:00"/>
    <x v="1"/>
    <x v="1"/>
    <x v="1"/>
    <n v="150"/>
    <n v="-8.9999999999999982"/>
    <x v="1"/>
  </r>
  <r>
    <n v="19"/>
    <s v="Cliente_788"/>
    <n v="6"/>
    <d v="2023-04-02T01:06:00"/>
    <d v="2023-04-02T04:33:00"/>
    <x v="2"/>
    <x v="0"/>
    <s v="Tarjeta de crédito"/>
    <n v="26.02"/>
    <x v="0"/>
    <n v="160"/>
    <x v="1"/>
    <s v="Plato_19, Plato_7"/>
    <x v="125"/>
    <d v="2023-04-02T00:00:00"/>
    <d v="1899-12-30T01:06:00"/>
    <d v="1899-12-30T04:33:00"/>
    <d v="1899-12-30T03:27:00"/>
    <d v="1899-12-30T03:27:00"/>
    <d v="1899-12-30T01:07:00"/>
    <d v="1899-12-30T02:20:00"/>
    <x v="0"/>
    <x v="1"/>
    <x v="1"/>
    <n v="94"/>
    <n v="139.99999999999997"/>
    <x v="0"/>
  </r>
  <r>
    <n v="13"/>
    <s v="Cliente_892"/>
    <n v="6"/>
    <d v="2023-04-02T00:45:00"/>
    <d v="2023-04-02T04:23:00"/>
    <x v="2"/>
    <x v="0"/>
    <s v="Tarjeta de crédito"/>
    <n v="18.86"/>
    <x v="0"/>
    <n v="161"/>
    <x v="3"/>
    <s v="Plato_16"/>
    <x v="116"/>
    <d v="2023-04-02T00:00:00"/>
    <d v="1899-12-30T00:45:00"/>
    <d v="1899-12-30T04:23:00"/>
    <d v="1899-12-30T03:38:00"/>
    <d v="1899-12-30T03:38:00"/>
    <d v="1899-12-30T00:57:00"/>
    <d v="1899-12-30T02:41:00"/>
    <x v="0"/>
    <x v="1"/>
    <x v="1"/>
    <n v="48"/>
    <n v="161"/>
    <x v="0"/>
  </r>
  <r>
    <n v="14"/>
    <s v="Cliente_406"/>
    <n v="4"/>
    <d v="2023-04-02T00:57:00"/>
    <d v="2023-04-02T02:34:00"/>
    <x v="1"/>
    <x v="0"/>
    <s v="Tarjeta de crédito"/>
    <n v="17.55"/>
    <x v="0"/>
    <n v="162"/>
    <x v="3"/>
    <s v="Plato_7"/>
    <x v="102"/>
    <d v="2023-04-02T00:00:00"/>
    <d v="1899-12-30T00:57:00"/>
    <d v="1899-12-30T02:34:00"/>
    <d v="1899-12-30T01:37:00"/>
    <d v="1899-12-30T01:37:00"/>
    <d v="1899-12-30T00:25:00"/>
    <d v="1899-12-30T01:12:00"/>
    <x v="0"/>
    <x v="1"/>
    <x v="1"/>
    <n v="42"/>
    <n v="72"/>
    <x v="0"/>
  </r>
  <r>
    <n v="6"/>
    <s v="Cliente_295"/>
    <n v="1"/>
    <d v="2023-04-02T01:35:00"/>
    <d v="2023-04-02T04:09:00"/>
    <x v="3"/>
    <x v="0"/>
    <s v="Tarjeta de crédito"/>
    <n v="14.94"/>
    <x v="2"/>
    <n v="163"/>
    <x v="9"/>
    <s v="Plato_17, Plato_2, Plato_11, Plato_5"/>
    <x v="123"/>
    <d v="2023-04-02T00:00:00"/>
    <d v="1899-12-30T01:35:00"/>
    <d v="1899-12-30T04:09:00"/>
    <d v="1899-12-30T02:49:00"/>
    <d v="1899-12-30T02:34:00"/>
    <d v="1899-12-30T01:11:00"/>
    <d v="1899-12-30T01:38:00"/>
    <x v="0"/>
    <x v="1"/>
    <x v="1"/>
    <n v="164"/>
    <n v="83"/>
    <x v="0"/>
  </r>
  <r>
    <n v="8"/>
    <s v="Cliente_547"/>
    <n v="2"/>
    <d v="2023-04-02T02:34:00"/>
    <d v="2023-04-02T06:02:00"/>
    <x v="4"/>
    <x v="2"/>
    <s v="Tarjeta de crédito"/>
    <n v="47.53"/>
    <x v="0"/>
    <n v="164"/>
    <x v="1"/>
    <s v="Plato_5, Plato_19, Plato_15, Plato_7"/>
    <x v="70"/>
    <d v="2023-04-02T00:00:00"/>
    <d v="1899-12-30T02:34:00"/>
    <d v="1899-12-30T06:02:00"/>
    <d v="1899-12-30T03:28:00"/>
    <d v="1899-12-30T03:28:00"/>
    <d v="1899-12-30T01:45:00"/>
    <d v="1899-12-30T01:43:00"/>
    <x v="0"/>
    <x v="1"/>
    <x v="1"/>
    <n v="101"/>
    <n v="102.99999999999997"/>
    <x v="0"/>
  </r>
  <r>
    <n v="10"/>
    <s v="Cliente_156"/>
    <n v="3"/>
    <d v="2023-04-02T02:21:00"/>
    <d v="2023-04-02T05:12:00"/>
    <x v="0"/>
    <x v="2"/>
    <s v="Tarjeta de crédito"/>
    <n v="41.9"/>
    <x v="2"/>
    <n v="165"/>
    <x v="4"/>
    <s v="Plato_7, Plato_13"/>
    <x v="126"/>
    <d v="2023-04-02T00:00:00"/>
    <d v="1899-12-30T02:21:00"/>
    <d v="1899-12-30T05:12:00"/>
    <d v="1899-12-30T03:06:00"/>
    <d v="1899-12-30T02:51:00"/>
    <d v="1899-12-30T00:56:00"/>
    <d v="1899-12-30T02:10:00"/>
    <x v="0"/>
    <x v="1"/>
    <x v="1"/>
    <n v="54"/>
    <n v="115.00000000000001"/>
    <x v="0"/>
  </r>
  <r>
    <n v="12"/>
    <s v="Cliente_768"/>
    <n v="1"/>
    <d v="2023-04-02T01:18:00"/>
    <d v="2023-04-02T02:44:00"/>
    <x v="4"/>
    <x v="0"/>
    <s v="Efectivo"/>
    <n v="43.95"/>
    <x v="2"/>
    <n v="166"/>
    <x v="4"/>
    <s v="Plato_14"/>
    <x v="127"/>
    <d v="2023-04-02T00:00:00"/>
    <d v="1899-12-30T01:18:00"/>
    <d v="1899-12-30T02:44:00"/>
    <d v="1899-12-30T01:41:00"/>
    <d v="1899-12-30T01:26:00"/>
    <d v="1899-12-30T00:22:00"/>
    <d v="1899-12-30T01:19:00"/>
    <x v="0"/>
    <x v="1"/>
    <x v="1"/>
    <n v="28"/>
    <n v="63.999999999999993"/>
    <x v="0"/>
  </r>
  <r>
    <n v="5"/>
    <s v="Cliente_359"/>
    <n v="6"/>
    <d v="2023-04-02T01:19:00"/>
    <d v="2023-04-02T02:46:00"/>
    <x v="2"/>
    <x v="0"/>
    <s v="Tarjeta de débito"/>
    <n v="42.74"/>
    <x v="0"/>
    <n v="167"/>
    <x v="10"/>
    <s v="Plato_12, Plato_18, Plato_17"/>
    <x v="128"/>
    <d v="2023-04-02T00:00:00"/>
    <d v="1899-12-30T01:19:00"/>
    <d v="1899-12-30T02:46:00"/>
    <d v="1899-12-30T01:27:00"/>
    <d v="1899-12-30T01:27:00"/>
    <d v="1899-12-30T01:16:00"/>
    <d v="1899-12-30T00:11:00"/>
    <x v="0"/>
    <x v="1"/>
    <x v="1"/>
    <n v="90"/>
    <n v="11.000000000000011"/>
    <x v="0"/>
  </r>
  <r>
    <n v="17"/>
    <s v="Cliente_131"/>
    <n v="4"/>
    <d v="2023-04-02T02:05:00"/>
    <d v="2023-04-02T03:23:00"/>
    <x v="1"/>
    <x v="0"/>
    <s v="Tarjeta de crédito"/>
    <n v="17.09"/>
    <x v="0"/>
    <n v="168"/>
    <x v="5"/>
    <s v="Plato_5"/>
    <x v="129"/>
    <d v="2023-04-02T00:00:00"/>
    <d v="1899-12-30T02:05:00"/>
    <d v="1899-12-30T03:23:00"/>
    <d v="1899-12-30T01:18:00"/>
    <d v="1899-12-30T01:18:00"/>
    <d v="1899-12-30T00:07:00"/>
    <d v="1899-12-30T01:11:00"/>
    <x v="0"/>
    <x v="1"/>
    <x v="1"/>
    <n v="26"/>
    <n v="71.000000000000014"/>
    <x v="0"/>
  </r>
  <r>
    <n v="19"/>
    <s v="Cliente_485"/>
    <n v="1"/>
    <d v="2023-04-02T01:56:00"/>
    <d v="2023-04-02T05:14:00"/>
    <x v="0"/>
    <x v="0"/>
    <s v="Tarjeta de débito"/>
    <n v="16.62"/>
    <x v="1"/>
    <n v="169"/>
    <x v="3"/>
    <s v="Plato_13, Plato_18, Plato_5"/>
    <x v="130"/>
    <d v="2023-04-02T00:00:00"/>
    <d v="1899-12-30T01:56:00"/>
    <d v="1899-12-30T05:14:00"/>
    <d v="1899-12-30T03:18:00"/>
    <d v="1899-12-30T03:18:00"/>
    <d v="1899-12-30T01:50:00"/>
    <d v="1899-12-30T01:28:00"/>
    <x v="0"/>
    <x v="1"/>
    <x v="1"/>
    <n v="92"/>
    <n v="88.000000000000028"/>
    <x v="0"/>
  </r>
  <r>
    <n v="12"/>
    <s v="Cliente_493"/>
    <n v="2"/>
    <d v="2023-04-02T02:37:00"/>
    <d v="2023-04-02T05:26:00"/>
    <x v="2"/>
    <x v="2"/>
    <s v="Tarjeta de crédito"/>
    <n v="25.98"/>
    <x v="1"/>
    <n v="170"/>
    <x v="1"/>
    <s v="Plato_3, Plato_9, Plato_19, Plato_2"/>
    <x v="131"/>
    <d v="2023-04-02T00:00:00"/>
    <d v="1899-12-30T02:37:00"/>
    <d v="1899-12-30T05:26:00"/>
    <d v="1899-12-30T02:49:00"/>
    <d v="1899-12-30T02:49:00"/>
    <d v="1899-12-30T01:13:00"/>
    <d v="1899-12-30T01:36:00"/>
    <x v="0"/>
    <x v="1"/>
    <x v="1"/>
    <n v="145"/>
    <n v="96.000000000000014"/>
    <x v="0"/>
  </r>
  <r>
    <n v="16"/>
    <s v="Cliente_282"/>
    <n v="6"/>
    <d v="2023-04-02T01:53:00"/>
    <d v="2023-04-02T03:04:00"/>
    <x v="2"/>
    <x v="2"/>
    <s v="Tarjeta de crédito"/>
    <n v="46.56"/>
    <x v="1"/>
    <n v="171"/>
    <x v="2"/>
    <s v="Plato_10, Plato_9"/>
    <x v="83"/>
    <d v="2023-04-02T00:00:00"/>
    <d v="1899-12-30T01:53:00"/>
    <d v="1899-12-30T03:04:00"/>
    <d v="1899-12-30T01:11:00"/>
    <d v="1899-12-30T01:11:00"/>
    <d v="1899-12-30T00:51:00"/>
    <d v="1899-12-30T00:20:00"/>
    <x v="0"/>
    <x v="1"/>
    <x v="1"/>
    <n v="81"/>
    <n v="19.999999999999989"/>
    <x v="0"/>
  </r>
  <r>
    <n v="12"/>
    <s v="Cliente_850"/>
    <n v="3"/>
    <d v="2023-04-02T02:49:00"/>
    <d v="2023-04-02T06:06:00"/>
    <x v="1"/>
    <x v="0"/>
    <s v="Tarjeta de crédito"/>
    <n v="45.17"/>
    <x v="2"/>
    <n v="172"/>
    <x v="6"/>
    <s v="Plato_18"/>
    <x v="88"/>
    <d v="2023-04-02T00:00:00"/>
    <d v="1899-12-30T02:49:00"/>
    <d v="1899-12-30T06:06:00"/>
    <d v="1899-12-30T03:32:00"/>
    <d v="1899-12-30T03:17:00"/>
    <d v="1899-12-30T00:27:00"/>
    <d v="1899-12-30T03:05:00"/>
    <x v="0"/>
    <x v="1"/>
    <x v="1"/>
    <n v="40"/>
    <n v="169.99999999999997"/>
    <x v="0"/>
  </r>
  <r>
    <n v="11"/>
    <s v="Cliente_301"/>
    <n v="3"/>
    <d v="2023-04-02T00:18:00"/>
    <d v="2023-04-02T03:43:00"/>
    <x v="4"/>
    <x v="0"/>
    <s v="Tarjeta de crédito"/>
    <n v="48.73"/>
    <x v="2"/>
    <n v="173"/>
    <x v="9"/>
    <s v="Plato_6, Plato_15"/>
    <x v="132"/>
    <d v="2023-04-02T00:00:00"/>
    <d v="1899-12-30T00:18:00"/>
    <d v="1899-12-30T03:43:00"/>
    <d v="1899-12-30T03:40:00"/>
    <d v="1899-12-30T03:25:00"/>
    <d v="1899-12-30T01:07:00"/>
    <d v="1899-12-30T02:33:00"/>
    <x v="0"/>
    <x v="1"/>
    <x v="1"/>
    <n v="105"/>
    <n v="138"/>
    <x v="0"/>
  </r>
  <r>
    <n v="10"/>
    <s v="Cliente_124"/>
    <n v="5"/>
    <d v="2023-04-02T00:09:00"/>
    <d v="2023-04-02T01:12:00"/>
    <x v="4"/>
    <x v="0"/>
    <s v="Tarjeta de crédito"/>
    <n v="48.24"/>
    <x v="0"/>
    <n v="174"/>
    <x v="5"/>
    <s v="Plato_2"/>
    <x v="71"/>
    <d v="2023-04-02T00:00:00"/>
    <d v="1899-12-30T00:09:00"/>
    <d v="1899-12-30T01:12:00"/>
    <d v="1899-12-30T01:03:00"/>
    <d v="1899-12-30T01:03:00"/>
    <d v="1899-12-30T00:12:00"/>
    <d v="1899-12-30T00:51:00"/>
    <x v="0"/>
    <x v="1"/>
    <x v="1"/>
    <n v="36"/>
    <n v="51.000000000000007"/>
    <x v="0"/>
  </r>
  <r>
    <n v="14"/>
    <s v="Cliente_747"/>
    <n v="3"/>
    <d v="2023-04-02T01:27:00"/>
    <d v="2023-04-02T03:04:00"/>
    <x v="0"/>
    <x v="0"/>
    <s v="Tarjeta de crédito"/>
    <n v="27.94"/>
    <x v="0"/>
    <n v="175"/>
    <x v="1"/>
    <s v="Plato_15, Plato_7"/>
    <x v="122"/>
    <d v="2023-04-02T00:00:00"/>
    <d v="1899-12-30T01:27:00"/>
    <d v="1899-12-30T03:04:00"/>
    <d v="1899-12-30T01:37:00"/>
    <d v="1899-12-30T01:37:00"/>
    <d v="1899-12-30T00:47:00"/>
    <d v="1899-12-30T00:50:00"/>
    <x v="0"/>
    <x v="1"/>
    <x v="1"/>
    <n v="85"/>
    <n v="49.999999999999972"/>
    <x v="0"/>
  </r>
  <r>
    <n v="20"/>
    <s v="Cliente_741"/>
    <n v="4"/>
    <d v="2023-04-02T02:27:00"/>
    <d v="2023-04-02T04:32:00"/>
    <x v="2"/>
    <x v="0"/>
    <s v="Tarjeta de crédito"/>
    <n v="30.5"/>
    <x v="2"/>
    <n v="176"/>
    <x v="9"/>
    <s v="Plato_13"/>
    <x v="111"/>
    <d v="2023-04-02T00:00:00"/>
    <d v="1899-12-30T02:27:00"/>
    <d v="1899-12-30T04:32:00"/>
    <d v="1899-12-30T02:20:00"/>
    <d v="1899-12-30T02:05:00"/>
    <d v="1899-12-30T00:48:00"/>
    <d v="1899-12-30T01:32:00"/>
    <x v="0"/>
    <x v="1"/>
    <x v="1"/>
    <n v="39"/>
    <n v="77"/>
    <x v="0"/>
  </r>
  <r>
    <n v="4"/>
    <s v="Cliente_610"/>
    <n v="1"/>
    <d v="2023-04-02T00:14:00"/>
    <d v="2023-04-02T01:14:00"/>
    <x v="4"/>
    <x v="2"/>
    <s v="Tarjeta de crédito"/>
    <n v="10.39"/>
    <x v="2"/>
    <n v="177"/>
    <x v="4"/>
    <s v="Plato_7, Plato_10, Plato_13, Plato_12"/>
    <x v="27"/>
    <d v="2023-04-02T00:00:00"/>
    <d v="1899-12-30T00:14:00"/>
    <d v="1899-12-30T01:14:00"/>
    <d v="1899-12-30T01:15:00"/>
    <d v="1899-12-30T01:00:00"/>
    <d v="1899-12-30T02:22:00"/>
    <d v="1899-12-30T00:00:00"/>
    <x v="1"/>
    <x v="1"/>
    <x v="1"/>
    <n v="102"/>
    <n v="-82"/>
    <x v="4"/>
  </r>
  <r>
    <n v="11"/>
    <s v="Cliente_681"/>
    <n v="6"/>
    <d v="2023-04-02T01:53:00"/>
    <d v="2023-04-02T05:18:00"/>
    <x v="0"/>
    <x v="2"/>
    <s v="Tarjeta de crédito"/>
    <n v="31.6"/>
    <x v="0"/>
    <n v="178"/>
    <x v="5"/>
    <s v="Plato_2, Plato_8, Plato_5, Plato_11"/>
    <x v="72"/>
    <d v="2023-04-02T00:00:00"/>
    <d v="1899-12-30T01:53:00"/>
    <d v="1899-12-30T05:18:00"/>
    <d v="1899-12-30T03:25:00"/>
    <d v="1899-12-30T03:25:00"/>
    <d v="1899-12-30T02:26:00"/>
    <d v="1899-12-30T00:59:00"/>
    <x v="0"/>
    <x v="1"/>
    <x v="1"/>
    <n v="125"/>
    <n v="59.000000000000007"/>
    <x v="0"/>
  </r>
  <r>
    <n v="12"/>
    <s v="Cliente_173"/>
    <n v="2"/>
    <d v="2023-04-02T00:44:00"/>
    <d v="2023-04-02T03:08:00"/>
    <x v="4"/>
    <x v="1"/>
    <s v="Tarjeta de crédito"/>
    <n v="13.3"/>
    <x v="0"/>
    <n v="179"/>
    <x v="1"/>
    <s v="Plato_17"/>
    <x v="69"/>
    <d v="2023-04-02T00:00:00"/>
    <d v="1899-12-30T00:44:00"/>
    <d v="1899-12-30T03:08:00"/>
    <d v="1899-12-30T02:24:00"/>
    <d v="1899-12-30T02:24:00"/>
    <d v="1899-12-30T00:26:00"/>
    <d v="1899-12-30T01:58:00"/>
    <x v="0"/>
    <x v="1"/>
    <x v="1"/>
    <n v="38"/>
    <n v="118"/>
    <x v="0"/>
  </r>
  <r>
    <n v="10"/>
    <s v="Cliente_55"/>
    <n v="1"/>
    <d v="2023-04-02T02:21:00"/>
    <d v="2023-04-02T05:09:00"/>
    <x v="2"/>
    <x v="2"/>
    <s v="Tarjeta de crédito"/>
    <n v="46.61"/>
    <x v="0"/>
    <n v="180"/>
    <x v="2"/>
    <s v="Plato_9, Plato_2, Plato_3, Plato_6"/>
    <x v="82"/>
    <d v="2023-04-02T00:00:00"/>
    <d v="1899-12-30T02:21:00"/>
    <d v="1899-12-30T05:09:00"/>
    <d v="1899-12-30T02:48:00"/>
    <d v="1899-12-30T02:48:00"/>
    <d v="1899-12-30T02:41:00"/>
    <d v="1899-12-30T00:07:00"/>
    <x v="0"/>
    <x v="1"/>
    <x v="1"/>
    <n v="99"/>
    <n v="6.9999999999999947"/>
    <x v="0"/>
  </r>
  <r>
    <n v="15"/>
    <s v="Cliente_653"/>
    <n v="1"/>
    <d v="2023-04-02T02:45:00"/>
    <d v="2023-04-02T03:54:00"/>
    <x v="1"/>
    <x v="2"/>
    <s v="Tarjeta de crédito"/>
    <n v="42.58"/>
    <x v="2"/>
    <n v="181"/>
    <x v="3"/>
    <s v="Plato_6"/>
    <x v="133"/>
    <d v="2023-04-02T00:00:00"/>
    <d v="1899-12-30T02:45:00"/>
    <d v="1899-12-30T03:54:00"/>
    <d v="1899-12-30T01:24:00"/>
    <d v="1899-12-30T01:09:00"/>
    <d v="1899-12-30T00:55:00"/>
    <d v="1899-12-30T00:29:00"/>
    <x v="0"/>
    <x v="1"/>
    <x v="1"/>
    <n v="16"/>
    <n v="14.00000000000002"/>
    <x v="0"/>
  </r>
  <r>
    <n v="18"/>
    <s v="Cliente_628"/>
    <n v="2"/>
    <d v="2023-04-02T03:53:00"/>
    <d v="2023-04-02T06:30:00"/>
    <x v="0"/>
    <x v="0"/>
    <s v="Tarjeta de débito"/>
    <n v="38.36"/>
    <x v="1"/>
    <n v="182"/>
    <x v="3"/>
    <s v="Plato_12"/>
    <x v="134"/>
    <d v="2023-04-02T00:00:00"/>
    <d v="1899-12-30T03:53:00"/>
    <d v="1899-12-30T06:30:00"/>
    <d v="1899-12-30T02:37:00"/>
    <d v="1899-12-30T02:37:00"/>
    <d v="1899-12-30T00:11:00"/>
    <d v="1899-12-30T02:26:00"/>
    <x v="0"/>
    <x v="1"/>
    <x v="1"/>
    <n v="22"/>
    <n v="145.99999999999997"/>
    <x v="0"/>
  </r>
  <r>
    <n v="18"/>
    <s v="Cliente_715"/>
    <n v="1"/>
    <d v="2023-04-02T02:46:00"/>
    <d v="2023-04-02T06:28:00"/>
    <x v="1"/>
    <x v="0"/>
    <s v="Tarjeta de crédito"/>
    <n v="11.69"/>
    <x v="2"/>
    <n v="183"/>
    <x v="7"/>
    <s v="Plato_15, Plato_10, Plato_3, Plato_8"/>
    <x v="50"/>
    <d v="2023-04-02T00:00:00"/>
    <d v="1899-12-30T02:46:00"/>
    <d v="1899-12-30T06:28:00"/>
    <d v="1899-12-30T03:57:00"/>
    <d v="1899-12-30T03:42:00"/>
    <d v="1899-12-30T02:46:00"/>
    <d v="1899-12-30T01:11:00"/>
    <x v="0"/>
    <x v="1"/>
    <x v="1"/>
    <n v="152"/>
    <n v="55.999999999999979"/>
    <x v="0"/>
  </r>
  <r>
    <n v="4"/>
    <s v="Cliente_321"/>
    <n v="6"/>
    <d v="2023-04-02T03:55:00"/>
    <d v="2023-04-02T07:01:00"/>
    <x v="3"/>
    <x v="0"/>
    <s v="Tarjeta de crédito"/>
    <n v="24.24"/>
    <x v="2"/>
    <n v="184"/>
    <x v="9"/>
    <s v="Plato_16, Plato_6, Plato_3"/>
    <x v="135"/>
    <d v="2023-04-02T00:00:00"/>
    <d v="1899-12-30T03:55:00"/>
    <d v="1899-12-30T07:01:00"/>
    <d v="1899-12-30T03:21:00"/>
    <d v="1899-12-30T03:06:00"/>
    <d v="1899-12-30T00:29:00"/>
    <d v="1899-12-30T02:52:00"/>
    <x v="0"/>
    <x v="1"/>
    <x v="1"/>
    <n v="120"/>
    <n v="157.00000000000003"/>
    <x v="0"/>
  </r>
  <r>
    <n v="16"/>
    <s v="Cliente_670"/>
    <n v="2"/>
    <d v="2023-04-02T02:47:00"/>
    <d v="2023-04-02T06:26:00"/>
    <x v="1"/>
    <x v="1"/>
    <s v="Tarjeta de crédito"/>
    <n v="28.07"/>
    <x v="1"/>
    <n v="185"/>
    <x v="7"/>
    <s v="Plato_13, Plato_16"/>
    <x v="136"/>
    <d v="2023-04-02T00:00:00"/>
    <d v="1899-12-30T02:47:00"/>
    <d v="1899-12-30T06:26:00"/>
    <d v="1899-12-30T03:39:00"/>
    <d v="1899-12-30T03:39:00"/>
    <d v="1899-12-30T00:40:00"/>
    <d v="1899-12-30T02:59:00"/>
    <x v="0"/>
    <x v="1"/>
    <x v="1"/>
    <n v="55"/>
    <n v="178.99999999999997"/>
    <x v="0"/>
  </r>
  <r>
    <n v="13"/>
    <s v="Cliente_442"/>
    <n v="6"/>
    <d v="2023-04-02T00:40:00"/>
    <d v="2023-04-02T04:14:00"/>
    <x v="1"/>
    <x v="0"/>
    <s v="Tarjeta de crédito"/>
    <n v="17.55"/>
    <x v="0"/>
    <n v="186"/>
    <x v="1"/>
    <s v="Plato_6, Plato_15, Plato_17"/>
    <x v="137"/>
    <d v="2023-04-02T00:00:00"/>
    <d v="1899-12-30T00:40:00"/>
    <d v="1899-12-30T04:14:00"/>
    <d v="1899-12-30T03:34:00"/>
    <d v="1899-12-30T03:34:00"/>
    <d v="1899-12-30T01:33:00"/>
    <d v="1899-12-30T02:01:00"/>
    <x v="0"/>
    <x v="1"/>
    <x v="1"/>
    <n v="162"/>
    <n v="121.00000000000003"/>
    <x v="0"/>
  </r>
  <r>
    <n v="5"/>
    <s v="Cliente_752"/>
    <n v="1"/>
    <d v="2023-04-02T02:23:00"/>
    <d v="2023-04-02T05:28:00"/>
    <x v="4"/>
    <x v="0"/>
    <s v="Tarjeta de crédito"/>
    <n v="17.399999999999999"/>
    <x v="1"/>
    <n v="187"/>
    <x v="5"/>
    <s v="Plato_18, Plato_10, Plato_9, Plato_6"/>
    <x v="72"/>
    <d v="2023-04-02T00:00:00"/>
    <d v="1899-12-30T02:23:00"/>
    <d v="1899-12-30T05:28:00"/>
    <d v="1899-12-30T03:05:00"/>
    <d v="1899-12-30T03:05:00"/>
    <d v="1899-12-30T02:06:00"/>
    <d v="1899-12-30T00:59:00"/>
    <x v="0"/>
    <x v="1"/>
    <x v="1"/>
    <n v="122"/>
    <n v="58.999999999999972"/>
    <x v="0"/>
  </r>
  <r>
    <n v="20"/>
    <s v="Cliente_727"/>
    <n v="4"/>
    <d v="2023-04-02T03:40:00"/>
    <d v="2023-04-02T05:21:00"/>
    <x v="0"/>
    <x v="1"/>
    <s v="Tarjeta de crédito"/>
    <n v="13.95"/>
    <x v="0"/>
    <n v="188"/>
    <x v="1"/>
    <s v="Plato_17, Plato_10"/>
    <x v="138"/>
    <d v="2023-04-02T00:00:00"/>
    <d v="1899-12-30T03:40:00"/>
    <d v="1899-12-30T05:21:00"/>
    <d v="1899-12-30T01:41:00"/>
    <d v="1899-12-30T01:41:00"/>
    <d v="1899-12-30T01:45:00"/>
    <d v="1899-12-30T00:00:00"/>
    <x v="1"/>
    <x v="1"/>
    <x v="1"/>
    <n v="49"/>
    <n v="-4.0000000000000053"/>
    <x v="1"/>
  </r>
  <r>
    <n v="11"/>
    <s v="Cliente_548"/>
    <n v="4"/>
    <d v="2023-04-02T03:48:00"/>
    <d v="2023-04-02T06:10:00"/>
    <x v="2"/>
    <x v="0"/>
    <s v="Tarjeta de crédito"/>
    <n v="41.66"/>
    <x v="0"/>
    <n v="189"/>
    <x v="0"/>
    <s v="Plato_18, Plato_10, Plato_7"/>
    <x v="139"/>
    <d v="2023-04-02T00:00:00"/>
    <d v="1899-12-30T03:48:00"/>
    <d v="1899-12-30T06:10:00"/>
    <d v="1899-12-30T02:22:00"/>
    <d v="1899-12-30T02:22:00"/>
    <d v="1899-12-30T01:57:00"/>
    <d v="1899-12-30T00:25:00"/>
    <x v="0"/>
    <x v="1"/>
    <x v="1"/>
    <n v="112"/>
    <n v="24.999999999999972"/>
    <x v="0"/>
  </r>
  <r>
    <n v="5"/>
    <s v="Cliente_709"/>
    <n v="2"/>
    <d v="2023-04-02T01:31:00"/>
    <d v="2023-04-02T03:22:00"/>
    <x v="2"/>
    <x v="0"/>
    <s v="Tarjeta de crédito"/>
    <n v="38.880000000000003"/>
    <x v="1"/>
    <n v="190"/>
    <x v="1"/>
    <s v="Plato_4, Plato_20, Plato_8, Plato_14"/>
    <x v="140"/>
    <d v="2023-04-02T00:00:00"/>
    <d v="1899-12-30T01:31:00"/>
    <d v="1899-12-30T03:22:00"/>
    <d v="1899-12-30T01:51:00"/>
    <d v="1899-12-30T01:51:00"/>
    <d v="1899-12-30T01:42:00"/>
    <d v="1899-12-30T00:09:00"/>
    <x v="0"/>
    <x v="1"/>
    <x v="1"/>
    <n v="123"/>
    <n v="9.0000000000000071"/>
    <x v="0"/>
  </r>
  <r>
    <n v="12"/>
    <s v="Cliente_30"/>
    <n v="6"/>
    <d v="2023-04-02T00:00:00"/>
    <d v="2023-04-02T02:36:00"/>
    <x v="2"/>
    <x v="0"/>
    <s v="Tarjeta de crédito"/>
    <n v="24.36"/>
    <x v="2"/>
    <n v="191"/>
    <x v="3"/>
    <s v="Plato_1, Plato_9"/>
    <x v="141"/>
    <d v="2023-04-02T00:00:00"/>
    <d v="1899-12-30T00:00:00"/>
    <d v="1899-12-30T02:36:00"/>
    <d v="1899-12-30T02:51:00"/>
    <d v="1899-12-30T02:36:00"/>
    <d v="1899-12-30T01:27:00"/>
    <d v="1899-12-30T01:24:00"/>
    <x v="0"/>
    <x v="1"/>
    <x v="1"/>
    <n v="96"/>
    <n v="69"/>
    <x v="0"/>
  </r>
  <r>
    <n v="17"/>
    <s v="Cliente_412"/>
    <n v="4"/>
    <d v="2023-04-02T02:36:00"/>
    <d v="2023-04-02T04:53:00"/>
    <x v="2"/>
    <x v="1"/>
    <s v="Efectivo"/>
    <n v="15.99"/>
    <x v="1"/>
    <n v="192"/>
    <x v="9"/>
    <s v="Plato_1"/>
    <x v="63"/>
    <d v="2023-04-02T00:00:00"/>
    <d v="1899-12-30T02:36:00"/>
    <d v="1899-12-30T04:53:00"/>
    <d v="1899-12-30T02:17:00"/>
    <d v="1899-12-30T02:17:00"/>
    <d v="1899-12-30T00:26:00"/>
    <d v="1899-12-30T01:51:00"/>
    <x v="0"/>
    <x v="1"/>
    <x v="1"/>
    <n v="45"/>
    <n v="110.99999999999999"/>
    <x v="0"/>
  </r>
  <r>
    <n v="3"/>
    <s v="Cliente_646"/>
    <n v="5"/>
    <d v="2023-04-02T00:12:00"/>
    <d v="2023-04-02T03:04:00"/>
    <x v="3"/>
    <x v="1"/>
    <s v="Tarjeta de crédito"/>
    <n v="24.85"/>
    <x v="0"/>
    <n v="193"/>
    <x v="10"/>
    <s v="Plato_10, Plato_19, Plato_6, Plato_14"/>
    <x v="142"/>
    <d v="2023-04-02T00:00:00"/>
    <d v="1899-12-30T00:12:00"/>
    <d v="1899-12-30T03:04:00"/>
    <d v="1899-12-30T02:52:00"/>
    <d v="1899-12-30T02:52:00"/>
    <d v="1899-12-30T02:51:00"/>
    <d v="1899-12-30T00:01:00"/>
    <x v="0"/>
    <x v="1"/>
    <x v="1"/>
    <n v="132"/>
    <n v="0.99999999999997646"/>
    <x v="0"/>
  </r>
  <r>
    <n v="3"/>
    <s v="Cliente_151"/>
    <n v="6"/>
    <d v="2023-04-02T02:40:00"/>
    <d v="2023-04-02T03:56:00"/>
    <x v="3"/>
    <x v="0"/>
    <s v="Tarjeta de débito"/>
    <n v="11.41"/>
    <x v="0"/>
    <n v="194"/>
    <x v="4"/>
    <s v="Plato_11, Plato_2"/>
    <x v="143"/>
    <d v="2023-04-02T00:00:00"/>
    <d v="1899-12-30T02:40:00"/>
    <d v="1899-12-30T03:56:00"/>
    <d v="1899-12-30T01:16:00"/>
    <d v="1899-12-30T01:16:00"/>
    <d v="1899-12-30T01:08:00"/>
    <d v="1899-12-30T00:08:00"/>
    <x v="0"/>
    <x v="1"/>
    <x v="1"/>
    <n v="58"/>
    <n v="8.0000000000000107"/>
    <x v="0"/>
  </r>
  <r>
    <n v="2"/>
    <s v="Cliente_318"/>
    <n v="1"/>
    <d v="2023-04-02T03:04:00"/>
    <d v="2023-04-02T04:09:00"/>
    <x v="0"/>
    <x v="0"/>
    <s v="Tarjeta de débito"/>
    <n v="10.06"/>
    <x v="2"/>
    <n v="195"/>
    <x v="1"/>
    <s v="Plato_1"/>
    <x v="73"/>
    <d v="2023-04-02T00:00:00"/>
    <d v="1899-12-30T03:04:00"/>
    <d v="1899-12-30T04:09:00"/>
    <d v="1899-12-30T01:20:00"/>
    <d v="1899-12-30T01:05:00"/>
    <d v="1899-12-30T00:51:00"/>
    <d v="1899-12-30T00:29:00"/>
    <x v="0"/>
    <x v="1"/>
    <x v="1"/>
    <n v="30"/>
    <n v="14.000000000000011"/>
    <x v="0"/>
  </r>
  <r>
    <n v="4"/>
    <s v="Cliente_965"/>
    <n v="3"/>
    <d v="2023-04-02T00:11:00"/>
    <d v="2023-04-02T04:10:00"/>
    <x v="2"/>
    <x v="0"/>
    <s v="Tarjeta de crédito"/>
    <n v="42.65"/>
    <x v="0"/>
    <n v="196"/>
    <x v="0"/>
    <s v="Plato_3, Plato_14, Plato_9, Plato_16"/>
    <x v="113"/>
    <d v="2023-04-02T00:00:00"/>
    <d v="1899-12-30T00:11:00"/>
    <d v="1899-12-30T04:10:00"/>
    <d v="1899-12-30T03:59:00"/>
    <d v="1899-12-30T03:59:00"/>
    <d v="1899-12-30T02:56:00"/>
    <d v="1899-12-30T01:03:00"/>
    <x v="0"/>
    <x v="1"/>
    <x v="1"/>
    <n v="113"/>
    <n v="62.999999999999993"/>
    <x v="0"/>
  </r>
  <r>
    <n v="5"/>
    <s v="Cliente_336"/>
    <n v="6"/>
    <d v="2023-04-02T02:46:00"/>
    <d v="2023-04-02T04:54:00"/>
    <x v="2"/>
    <x v="1"/>
    <s v="Tarjeta de débito"/>
    <n v="20.11"/>
    <x v="2"/>
    <n v="197"/>
    <x v="1"/>
    <s v="Plato_18, Plato_6"/>
    <x v="13"/>
    <d v="2023-04-02T00:00:00"/>
    <d v="1899-12-30T02:46:00"/>
    <d v="1899-12-30T04:54:00"/>
    <d v="1899-12-30T02:23:00"/>
    <d v="1899-12-30T02:08:00"/>
    <d v="1899-12-30T01:12:00"/>
    <d v="1899-12-30T01:11:00"/>
    <x v="0"/>
    <x v="1"/>
    <x v="1"/>
    <n v="76"/>
    <n v="55.999999999999993"/>
    <x v="0"/>
  </r>
  <r>
    <n v="9"/>
    <s v="Cliente_560"/>
    <n v="4"/>
    <d v="2023-04-02T00:36:00"/>
    <d v="2023-04-02T03:05:00"/>
    <x v="1"/>
    <x v="0"/>
    <s v="Tarjeta de crédito"/>
    <n v="36.72"/>
    <x v="0"/>
    <n v="198"/>
    <x v="0"/>
    <s v="Plato_6"/>
    <x v="40"/>
    <d v="2023-04-02T00:00:00"/>
    <d v="1899-12-30T00:36:00"/>
    <d v="1899-12-30T03:05:00"/>
    <d v="1899-12-30T02:29:00"/>
    <d v="1899-12-30T02:29:00"/>
    <d v="1899-12-30T00:33:00"/>
    <d v="1899-12-30T01:56:00"/>
    <x v="0"/>
    <x v="1"/>
    <x v="1"/>
    <n v="32"/>
    <n v="115.99999999999999"/>
    <x v="0"/>
  </r>
  <r>
    <n v="11"/>
    <s v="Cliente_367"/>
    <n v="5"/>
    <d v="2023-04-02T01:56:00"/>
    <d v="2023-04-02T05:40:00"/>
    <x v="2"/>
    <x v="2"/>
    <s v="Tarjeta de débito"/>
    <n v="13.26"/>
    <x v="1"/>
    <n v="199"/>
    <x v="3"/>
    <s v="Plato_9, Plato_8, Plato_13, Plato_6"/>
    <x v="144"/>
    <d v="2023-04-02T00:00:00"/>
    <d v="1899-12-30T01:56:00"/>
    <d v="1899-12-30T05:40:00"/>
    <d v="1899-12-30T03:44:00"/>
    <d v="1899-12-30T03:44:00"/>
    <d v="1899-12-30T02:22:00"/>
    <d v="1899-12-30T01:22:00"/>
    <x v="0"/>
    <x v="1"/>
    <x v="1"/>
    <n v="156"/>
    <n v="82.000000000000014"/>
    <x v="0"/>
  </r>
  <r>
    <n v="11"/>
    <s v="Cliente_765"/>
    <n v="4"/>
    <d v="2023-04-02T02:35:00"/>
    <d v="2023-04-02T05:26:00"/>
    <x v="0"/>
    <x v="0"/>
    <s v="Tarjeta de crédito"/>
    <n v="48.73"/>
    <x v="0"/>
    <n v="200"/>
    <x v="1"/>
    <s v="Plato_12, Plato_1"/>
    <x v="10"/>
    <d v="2023-04-02T00:00:00"/>
    <d v="1899-12-30T02:35:00"/>
    <d v="1899-12-30T05:26:00"/>
    <d v="1899-12-30T02:51:00"/>
    <d v="1899-12-30T02:51:00"/>
    <d v="1899-12-30T01:07:00"/>
    <d v="1899-12-30T01:44:00"/>
    <x v="0"/>
    <x v="1"/>
    <x v="1"/>
    <n v="52"/>
    <n v="103.99999999999999"/>
    <x v="0"/>
  </r>
  <r>
    <n v="3"/>
    <s v="Cliente_679"/>
    <n v="5"/>
    <d v="2023-04-02T00:18:00"/>
    <d v="2023-04-02T01:50:00"/>
    <x v="1"/>
    <x v="2"/>
    <s v="Tarjeta de crédito"/>
    <n v="19.84"/>
    <x v="0"/>
    <n v="201"/>
    <x v="4"/>
    <s v="Plato_7"/>
    <x v="102"/>
    <d v="2023-04-02T00:00:00"/>
    <d v="1899-12-30T00:18:00"/>
    <d v="1899-12-30T01:50:00"/>
    <d v="1899-12-30T01:32:00"/>
    <d v="1899-12-30T01:32:00"/>
    <d v="1899-12-30T00:58:00"/>
    <d v="1899-12-30T00:34:00"/>
    <x v="0"/>
    <x v="1"/>
    <x v="1"/>
    <n v="42"/>
    <n v="34.000000000000007"/>
    <x v="0"/>
  </r>
  <r>
    <n v="16"/>
    <s v="Cliente_512"/>
    <n v="5"/>
    <d v="2023-04-02T00:58:00"/>
    <d v="2023-04-02T02:00:00"/>
    <x v="0"/>
    <x v="0"/>
    <s v="Tarjeta de crédito"/>
    <n v="24.19"/>
    <x v="2"/>
    <n v="202"/>
    <x v="6"/>
    <s v="Plato_19, Plato_20, Plato_7, Plato_2"/>
    <x v="107"/>
    <d v="2023-04-02T00:00:00"/>
    <d v="1899-12-30T00:58:00"/>
    <d v="1899-12-30T02:00:00"/>
    <d v="1899-12-30T01:17:00"/>
    <d v="1899-12-30T01:02:00"/>
    <d v="1899-12-30T02:36:00"/>
    <d v="1899-12-30T00:00:00"/>
    <x v="1"/>
    <x v="1"/>
    <x v="1"/>
    <n v="126"/>
    <n v="-94.000000000000028"/>
    <x v="4"/>
  </r>
  <r>
    <n v="5"/>
    <s v="Cliente_701"/>
    <n v="2"/>
    <d v="2023-04-02T03:57:00"/>
    <d v="2023-04-02T05:21:00"/>
    <x v="1"/>
    <x v="0"/>
    <s v="Tarjeta de crédito"/>
    <n v="40.19"/>
    <x v="1"/>
    <n v="203"/>
    <x v="4"/>
    <s v="Plato_17, Plato_13"/>
    <x v="125"/>
    <d v="2023-04-02T00:00:00"/>
    <d v="1899-12-30T03:57:00"/>
    <d v="1899-12-30T05:21:00"/>
    <d v="1899-12-30T01:24:00"/>
    <d v="1899-12-30T01:24:00"/>
    <d v="1899-12-30T01:25:00"/>
    <d v="1899-12-30T00:00:00"/>
    <x v="1"/>
    <x v="1"/>
    <x v="1"/>
    <n v="96"/>
    <n v="-0.99999999999998646"/>
    <x v="1"/>
  </r>
  <r>
    <n v="16"/>
    <s v="Cliente_331"/>
    <n v="5"/>
    <d v="2023-04-02T00:17:00"/>
    <d v="2023-04-02T02:25:00"/>
    <x v="1"/>
    <x v="0"/>
    <s v="Efectivo"/>
    <n v="49.56"/>
    <x v="1"/>
    <n v="204"/>
    <x v="7"/>
    <s v="Plato_7"/>
    <x v="51"/>
    <d v="2023-04-02T00:00:00"/>
    <d v="1899-12-30T00:17:00"/>
    <d v="1899-12-30T02:25:00"/>
    <d v="1899-12-30T02:08:00"/>
    <d v="1899-12-30T02:08:00"/>
    <d v="1899-12-30T00:21:00"/>
    <d v="1899-12-30T01:47:00"/>
    <x v="0"/>
    <x v="1"/>
    <x v="1"/>
    <n v="28"/>
    <n v="107"/>
    <x v="0"/>
  </r>
  <r>
    <n v="14"/>
    <s v="Cliente_83"/>
    <n v="1"/>
    <d v="2023-04-02T02:15:00"/>
    <d v="2023-04-02T06:14:00"/>
    <x v="2"/>
    <x v="0"/>
    <s v="Tarjeta de débito"/>
    <n v="26.49"/>
    <x v="1"/>
    <n v="205"/>
    <x v="9"/>
    <s v="Plato_15, Plato_9"/>
    <x v="25"/>
    <d v="2023-04-02T00:00:00"/>
    <d v="1899-12-30T02:15:00"/>
    <d v="1899-12-30T06:14:00"/>
    <d v="1899-12-30T03:59:00"/>
    <d v="1899-12-30T03:59:00"/>
    <d v="1899-12-30T01:26:00"/>
    <d v="1899-12-30T02:33:00"/>
    <x v="0"/>
    <x v="1"/>
    <x v="1"/>
    <n v="36"/>
    <n v="153.00000000000003"/>
    <x v="0"/>
  </r>
  <r>
    <n v="4"/>
    <s v="Cliente_339"/>
    <n v="6"/>
    <d v="2023-04-02T03:27:00"/>
    <d v="2023-04-02T06:09:00"/>
    <x v="4"/>
    <x v="0"/>
    <s v="Tarjeta de crédito"/>
    <n v="36.96"/>
    <x v="2"/>
    <n v="206"/>
    <x v="6"/>
    <s v="Plato_2"/>
    <x v="32"/>
    <d v="2023-04-02T00:00:00"/>
    <d v="1899-12-30T03:27:00"/>
    <d v="1899-12-30T06:09:00"/>
    <d v="1899-12-30T02:57:00"/>
    <d v="1899-12-30T02:42:00"/>
    <d v="1899-12-30T00:58:00"/>
    <d v="1899-12-30T01:59:00"/>
    <x v="0"/>
    <x v="1"/>
    <x v="1"/>
    <n v="18"/>
    <n v="103.99999999999999"/>
    <x v="0"/>
  </r>
  <r>
    <n v="20"/>
    <s v="Cliente_323"/>
    <n v="3"/>
    <d v="2023-04-02T02:49:00"/>
    <d v="2023-04-02T04:02:00"/>
    <x v="3"/>
    <x v="2"/>
    <s v="Tarjeta de crédito"/>
    <n v="46.54"/>
    <x v="0"/>
    <n v="207"/>
    <x v="2"/>
    <s v="Plato_10, Plato_8, Plato_17"/>
    <x v="145"/>
    <d v="2023-04-02T00:00:00"/>
    <d v="1899-12-30T02:49:00"/>
    <d v="1899-12-30T04:02:00"/>
    <d v="1899-12-30T01:13:00"/>
    <d v="1899-12-30T01:13:00"/>
    <d v="1899-12-30T01:51:00"/>
    <d v="1899-12-30T00:00:00"/>
    <x v="1"/>
    <x v="1"/>
    <x v="1"/>
    <n v="108"/>
    <n v="-37.999999999999986"/>
    <x v="5"/>
  </r>
  <r>
    <n v="16"/>
    <s v="Cliente_678"/>
    <n v="4"/>
    <d v="2023-04-02T03:33:00"/>
    <d v="2023-04-02T06:36:00"/>
    <x v="1"/>
    <x v="0"/>
    <s v="Tarjeta de débito"/>
    <n v="36.700000000000003"/>
    <x v="2"/>
    <n v="208"/>
    <x v="4"/>
    <s v="Plato_15, Plato_19, Plato_3"/>
    <x v="145"/>
    <d v="2023-04-02T00:00:00"/>
    <d v="1899-12-30T03:33:00"/>
    <d v="1899-12-30T06:36:00"/>
    <d v="1899-12-30T03:18:00"/>
    <d v="1899-12-30T03:03:00"/>
    <d v="1899-12-30T01:40:00"/>
    <d v="1899-12-30T01:38:00"/>
    <x v="0"/>
    <x v="1"/>
    <x v="1"/>
    <n v="109"/>
    <n v="83.000000000000028"/>
    <x v="0"/>
  </r>
  <r>
    <n v="9"/>
    <s v="Cliente_74"/>
    <n v="6"/>
    <d v="2023-04-02T01:31:00"/>
    <d v="2023-04-02T04:06:00"/>
    <x v="1"/>
    <x v="2"/>
    <s v="Efectivo"/>
    <n v="34.49"/>
    <x v="0"/>
    <n v="209"/>
    <x v="6"/>
    <s v="Plato_14, Plato_18, Plato_1, Plato_10"/>
    <x v="31"/>
    <d v="2023-04-02T00:00:00"/>
    <d v="1899-12-30T01:31:00"/>
    <d v="1899-12-30T04:06:00"/>
    <d v="1899-12-30T02:35:00"/>
    <d v="1899-12-30T02:35:00"/>
    <d v="1899-12-30T02:51:00"/>
    <d v="1899-12-30T00:00:00"/>
    <x v="1"/>
    <x v="1"/>
    <x v="1"/>
    <n v="127"/>
    <n v="-16.000000000000004"/>
    <x v="3"/>
  </r>
  <r>
    <n v="10"/>
    <s v="Cliente_146"/>
    <n v="4"/>
    <d v="2023-04-02T02:43:00"/>
    <d v="2023-04-02T04:29:00"/>
    <x v="2"/>
    <x v="1"/>
    <s v="Tarjeta de crédito"/>
    <n v="14.67"/>
    <x v="1"/>
    <n v="210"/>
    <x v="5"/>
    <s v="Plato_13, Plato_2, Plato_7, Plato_20"/>
    <x v="146"/>
    <d v="2023-04-02T00:00:00"/>
    <d v="1899-12-30T02:43:00"/>
    <d v="1899-12-30T04:29:00"/>
    <d v="1899-12-30T01:46:00"/>
    <d v="1899-12-30T01:46:00"/>
    <d v="1899-12-30T02:38:00"/>
    <d v="1899-12-30T00:00:00"/>
    <x v="1"/>
    <x v="1"/>
    <x v="1"/>
    <n v="120"/>
    <n v="-51.999999999999993"/>
    <x v="2"/>
  </r>
  <r>
    <n v="1"/>
    <s v="Cliente_212"/>
    <n v="2"/>
    <d v="2023-04-02T03:40:00"/>
    <d v="2023-04-02T05:26:00"/>
    <x v="1"/>
    <x v="0"/>
    <s v="Tarjeta de débito"/>
    <n v="11.13"/>
    <x v="0"/>
    <n v="211"/>
    <x v="10"/>
    <s v="Plato_13, Plato_4, Plato_1, Plato_3"/>
    <x v="8"/>
    <d v="2023-04-02T00:00:00"/>
    <d v="1899-12-30T03:40:00"/>
    <d v="1899-12-30T05:26:00"/>
    <d v="1899-12-30T01:46:00"/>
    <d v="1899-12-30T01:46:00"/>
    <d v="1899-12-30T02:15:00"/>
    <d v="1899-12-30T00:00:00"/>
    <x v="1"/>
    <x v="1"/>
    <x v="1"/>
    <n v="101"/>
    <n v="-29.000000000000018"/>
    <x v="3"/>
  </r>
  <r>
    <n v="14"/>
    <s v="Cliente_36"/>
    <n v="6"/>
    <d v="2023-04-02T02:35:00"/>
    <d v="2023-04-02T03:40:00"/>
    <x v="4"/>
    <x v="0"/>
    <s v="Tarjeta de débito"/>
    <n v="18.850000000000001"/>
    <x v="2"/>
    <n v="212"/>
    <x v="4"/>
    <s v="Plato_2, Plato_10, Plato_13, Plato_16"/>
    <x v="147"/>
    <d v="2023-04-02T00:00:00"/>
    <d v="1899-12-30T02:35:00"/>
    <d v="1899-12-30T03:40:00"/>
    <d v="1899-12-30T01:20:00"/>
    <d v="1899-12-30T01:05:00"/>
    <d v="1899-12-30T02:44:00"/>
    <d v="1899-12-30T00:00:00"/>
    <x v="1"/>
    <x v="1"/>
    <x v="1"/>
    <n v="144"/>
    <n v="-98.999999999999986"/>
    <x v="4"/>
  </r>
  <r>
    <n v="13"/>
    <s v="Cliente_3"/>
    <n v="6"/>
    <d v="2023-04-02T01:46:00"/>
    <d v="2023-04-02T04:58:00"/>
    <x v="3"/>
    <x v="0"/>
    <s v="Tarjeta de crédito"/>
    <n v="28.1"/>
    <x v="1"/>
    <n v="213"/>
    <x v="4"/>
    <s v="Plato_6, Plato_2"/>
    <x v="12"/>
    <d v="2023-04-02T00:00:00"/>
    <d v="1899-12-30T01:46:00"/>
    <d v="1899-12-30T04:58:00"/>
    <d v="1899-12-30T03:12:00"/>
    <d v="1899-12-30T03:12:00"/>
    <d v="1899-12-30T01:40:00"/>
    <d v="1899-12-30T01:32:00"/>
    <x v="0"/>
    <x v="1"/>
    <x v="1"/>
    <n v="52"/>
    <n v="91.999999999999957"/>
    <x v="0"/>
  </r>
  <r>
    <n v="2"/>
    <s v="Cliente_176"/>
    <n v="4"/>
    <d v="2023-04-02T03:18:00"/>
    <d v="2023-04-02T05:09:00"/>
    <x v="1"/>
    <x v="0"/>
    <s v="Tarjeta de débito"/>
    <n v="33.39"/>
    <x v="2"/>
    <n v="214"/>
    <x v="10"/>
    <s v="Plato_18, Plato_20, Plato_3"/>
    <x v="148"/>
    <d v="2023-04-02T00:00:00"/>
    <d v="1899-12-30T03:18:00"/>
    <d v="1899-12-30T05:09:00"/>
    <d v="1899-12-30T02:06:00"/>
    <d v="1899-12-30T01:51:00"/>
    <d v="1899-12-30T00:38:00"/>
    <d v="1899-12-30T01:28:00"/>
    <x v="0"/>
    <x v="1"/>
    <x v="1"/>
    <n v="139"/>
    <n v="72.999999999999957"/>
    <x v="0"/>
  </r>
  <r>
    <n v="6"/>
    <s v="Cliente_551"/>
    <n v="4"/>
    <d v="2023-04-02T03:52:00"/>
    <d v="2023-04-02T06:25:00"/>
    <x v="0"/>
    <x v="0"/>
    <s v="Tarjeta de débito"/>
    <n v="35.64"/>
    <x v="2"/>
    <n v="215"/>
    <x v="7"/>
    <s v="Plato_18, Plato_2"/>
    <x v="43"/>
    <d v="2023-04-02T00:00:00"/>
    <d v="1899-12-30T03:52:00"/>
    <d v="1899-12-30T06:25:00"/>
    <d v="1899-12-30T02:48:00"/>
    <d v="1899-12-30T02:33:00"/>
    <d v="1899-12-30T00:46:00"/>
    <d v="1899-12-30T02:02:00"/>
    <x v="0"/>
    <x v="1"/>
    <x v="1"/>
    <n v="94"/>
    <n v="106.99999999999999"/>
    <x v="0"/>
  </r>
  <r>
    <n v="17"/>
    <s v="Cliente_240"/>
    <n v="6"/>
    <d v="2023-04-02T01:46:00"/>
    <d v="2023-04-02T05:36:00"/>
    <x v="2"/>
    <x v="0"/>
    <s v="Tarjeta de crédito"/>
    <n v="35.69"/>
    <x v="1"/>
    <n v="216"/>
    <x v="7"/>
    <s v="Plato_1, Plato_13, Plato_6"/>
    <x v="149"/>
    <d v="2023-04-02T00:00:00"/>
    <d v="1899-12-30T01:46:00"/>
    <d v="1899-12-30T05:36:00"/>
    <d v="1899-12-30T03:50:00"/>
    <d v="1899-12-30T03:50:00"/>
    <d v="1899-12-30T02:00:00"/>
    <d v="1899-12-30T01:50:00"/>
    <x v="0"/>
    <x v="1"/>
    <x v="1"/>
    <n v="86"/>
    <n v="109.99999999999999"/>
    <x v="0"/>
  </r>
  <r>
    <n v="1"/>
    <s v="Cliente_124"/>
    <n v="2"/>
    <d v="2023-04-02T00:54:00"/>
    <d v="2023-04-02T04:45:00"/>
    <x v="0"/>
    <x v="2"/>
    <s v="Tarjeta de crédito"/>
    <n v="31.17"/>
    <x v="2"/>
    <n v="217"/>
    <x v="1"/>
    <s v="Plato_15"/>
    <x v="143"/>
    <d v="2023-04-02T00:00:00"/>
    <d v="1899-12-30T00:54:00"/>
    <d v="1899-12-30T04:45:00"/>
    <d v="1899-12-30T04:06:00"/>
    <d v="1899-12-30T03:51:00"/>
    <d v="1899-12-30T00:13:00"/>
    <d v="1899-12-30T03:53:00"/>
    <x v="0"/>
    <x v="1"/>
    <x v="1"/>
    <n v="57"/>
    <n v="217.99999999999997"/>
    <x v="0"/>
  </r>
  <r>
    <n v="13"/>
    <s v="Cliente_759"/>
    <n v="3"/>
    <d v="2023-04-02T00:27:00"/>
    <d v="2023-04-02T03:41:00"/>
    <x v="3"/>
    <x v="0"/>
    <s v="Tarjeta de crédito"/>
    <n v="23.34"/>
    <x v="2"/>
    <n v="218"/>
    <x v="10"/>
    <s v="Plato_12, Plato_6, Plato_14"/>
    <x v="101"/>
    <d v="2023-04-02T00:00:00"/>
    <d v="1899-12-30T00:27:00"/>
    <d v="1899-12-30T03:41:00"/>
    <d v="1899-12-30T03:29:00"/>
    <d v="1899-12-30T03:14:00"/>
    <d v="1899-12-30T00:46:00"/>
    <d v="1899-12-30T02:43:00"/>
    <x v="0"/>
    <x v="1"/>
    <x v="1"/>
    <n v="109"/>
    <n v="148.00000000000003"/>
    <x v="0"/>
  </r>
  <r>
    <n v="1"/>
    <s v="Cliente_959"/>
    <n v="5"/>
    <d v="2023-04-02T02:33:00"/>
    <d v="2023-04-02T04:49:00"/>
    <x v="0"/>
    <x v="0"/>
    <s v="Tarjeta de crédito"/>
    <n v="46.96"/>
    <x v="1"/>
    <n v="219"/>
    <x v="5"/>
    <s v="Plato_14, Plato_17"/>
    <x v="83"/>
    <d v="2023-04-02T00:00:00"/>
    <d v="1899-12-30T02:33:00"/>
    <d v="1899-12-30T04:49:00"/>
    <d v="1899-12-30T02:16:00"/>
    <d v="1899-12-30T02:16:00"/>
    <d v="1899-12-30T00:23:00"/>
    <d v="1899-12-30T01:53:00"/>
    <x v="0"/>
    <x v="1"/>
    <x v="1"/>
    <n v="85"/>
    <n v="113.00000000000001"/>
    <x v="0"/>
  </r>
  <r>
    <n v="15"/>
    <s v="Cliente_151"/>
    <n v="6"/>
    <d v="2023-04-02T01:01:00"/>
    <d v="2023-04-02T04:57:00"/>
    <x v="3"/>
    <x v="0"/>
    <s v="Tarjeta de crédito"/>
    <n v="48.5"/>
    <x v="0"/>
    <n v="220"/>
    <x v="8"/>
    <s v="Plato_7"/>
    <x v="99"/>
    <d v="2023-04-02T00:00:00"/>
    <d v="1899-12-30T01:01:00"/>
    <d v="1899-12-30T04:57:00"/>
    <d v="1899-12-30T03:56:00"/>
    <d v="1899-12-30T03:56:00"/>
    <d v="1899-12-30T00:13:00"/>
    <d v="1899-12-30T03:43:00"/>
    <x v="0"/>
    <x v="1"/>
    <x v="1"/>
    <n v="14"/>
    <n v="222.99999999999997"/>
    <x v="0"/>
  </r>
  <r>
    <n v="16"/>
    <s v="Cliente_744"/>
    <n v="1"/>
    <d v="2023-04-02T01:51:00"/>
    <d v="2023-04-02T03:05:00"/>
    <x v="0"/>
    <x v="0"/>
    <s v="Tarjeta de crédito"/>
    <n v="17.829999999999998"/>
    <x v="1"/>
    <n v="221"/>
    <x v="9"/>
    <s v="Plato_15, Plato_18, Plato_9"/>
    <x v="150"/>
    <d v="2023-04-02T00:00:00"/>
    <d v="1899-12-30T01:51:00"/>
    <d v="1899-12-30T03:05:00"/>
    <d v="1899-12-30T01:14:00"/>
    <d v="1899-12-30T01:14:00"/>
    <d v="1899-12-30T01:48:00"/>
    <d v="1899-12-30T00:00:00"/>
    <x v="1"/>
    <x v="1"/>
    <x v="1"/>
    <n v="114"/>
    <n v="-34.000000000000021"/>
    <x v="5"/>
  </r>
  <r>
    <n v="3"/>
    <s v="Cliente_189"/>
    <n v="3"/>
    <d v="2023-04-02T03:38:00"/>
    <d v="2023-04-02T06:42:00"/>
    <x v="3"/>
    <x v="2"/>
    <s v="Tarjeta de débito"/>
    <n v="32.58"/>
    <x v="1"/>
    <n v="222"/>
    <x v="8"/>
    <s v="Plato_14, Plato_16"/>
    <x v="151"/>
    <d v="2023-04-02T00:00:00"/>
    <d v="1899-12-30T03:38:00"/>
    <d v="1899-12-30T06:42:00"/>
    <d v="1899-12-30T03:04:00"/>
    <d v="1899-12-30T03:04:00"/>
    <d v="1899-12-30T01:25:00"/>
    <d v="1899-12-30T01:39:00"/>
    <x v="0"/>
    <x v="1"/>
    <x v="1"/>
    <n v="58"/>
    <n v="99.000000000000014"/>
    <x v="0"/>
  </r>
  <r>
    <n v="19"/>
    <s v="Cliente_576"/>
    <n v="2"/>
    <d v="2023-04-02T01:16:00"/>
    <d v="2023-04-02T02:50:00"/>
    <x v="3"/>
    <x v="2"/>
    <s v="Tarjeta de crédito"/>
    <n v="49.62"/>
    <x v="0"/>
    <n v="223"/>
    <x v="10"/>
    <s v="Plato_15"/>
    <x v="152"/>
    <d v="2023-04-02T00:00:00"/>
    <d v="1899-12-30T01:16:00"/>
    <d v="1899-12-30T02:50:00"/>
    <d v="1899-12-30T01:34:00"/>
    <d v="1899-12-30T01:34:00"/>
    <d v="1899-12-30T00:53:00"/>
    <d v="1899-12-30T00:41:00"/>
    <x v="0"/>
    <x v="1"/>
    <x v="1"/>
    <n v="19"/>
    <n v="40.999999999999986"/>
    <x v="0"/>
  </r>
  <r>
    <n v="7"/>
    <s v="Cliente_474"/>
    <n v="6"/>
    <d v="2023-04-02T02:07:00"/>
    <d v="2023-04-02T05:47:00"/>
    <x v="0"/>
    <x v="0"/>
    <s v="Tarjeta de crédito"/>
    <n v="17.61"/>
    <x v="2"/>
    <n v="224"/>
    <x v="6"/>
    <s v="Plato_10"/>
    <x v="97"/>
    <d v="2023-04-02T00:00:00"/>
    <d v="1899-12-30T02:07:00"/>
    <d v="1899-12-30T05:47:00"/>
    <d v="1899-12-30T03:55:00"/>
    <d v="1899-12-30T03:40:00"/>
    <d v="1899-12-30T00:20:00"/>
    <d v="1899-12-30T03:35:00"/>
    <x v="0"/>
    <x v="1"/>
    <x v="1"/>
    <n v="30"/>
    <n v="200"/>
    <x v="0"/>
  </r>
  <r>
    <n v="19"/>
    <s v="Cliente_990"/>
    <n v="4"/>
    <d v="2023-04-02T00:14:00"/>
    <d v="2023-04-02T01:24:00"/>
    <x v="0"/>
    <x v="1"/>
    <s v="Tarjeta de crédito"/>
    <n v="35.020000000000003"/>
    <x v="0"/>
    <n v="225"/>
    <x v="4"/>
    <s v="Plato_11, Plato_14"/>
    <x v="153"/>
    <d v="2023-04-02T00:00:00"/>
    <d v="1899-12-30T00:14:00"/>
    <d v="1899-12-30T01:24:00"/>
    <d v="1899-12-30T01:10:00"/>
    <d v="1899-12-30T01:10:00"/>
    <d v="1899-12-30T01:34:00"/>
    <d v="1899-12-30T00:00:00"/>
    <x v="1"/>
    <x v="1"/>
    <x v="1"/>
    <n v="102"/>
    <n v="-24.000000000000004"/>
    <x v="3"/>
  </r>
  <r>
    <n v="7"/>
    <s v="Cliente_67"/>
    <n v="6"/>
    <d v="2023-04-02T00:58:00"/>
    <d v="2023-04-02T04:09:00"/>
    <x v="1"/>
    <x v="2"/>
    <s v="Tarjeta de crédito"/>
    <n v="39.479999999999997"/>
    <x v="0"/>
    <n v="226"/>
    <x v="5"/>
    <s v="Plato_3, Plato_13, Plato_6, Plato_9"/>
    <x v="84"/>
    <d v="2023-04-02T00:00:00"/>
    <d v="1899-12-30T00:58:00"/>
    <d v="1899-12-30T04:09:00"/>
    <d v="1899-12-30T03:11:00"/>
    <d v="1899-12-30T03:11:00"/>
    <d v="1899-12-30T02:26:00"/>
    <d v="1899-12-30T00:45:00"/>
    <x v="0"/>
    <x v="1"/>
    <x v="1"/>
    <n v="102"/>
    <n v="45.000000000000021"/>
    <x v="0"/>
  </r>
  <r>
    <n v="17"/>
    <s v="Cliente_378"/>
    <n v="6"/>
    <d v="2023-04-02T01:49:00"/>
    <d v="2023-04-02T04:52:00"/>
    <x v="3"/>
    <x v="0"/>
    <s v="Tarjeta de crédito"/>
    <n v="41.05"/>
    <x v="1"/>
    <n v="227"/>
    <x v="9"/>
    <s v="Plato_7, Plato_17, Plato_16, Plato_11"/>
    <x v="29"/>
    <d v="2023-04-02T00:00:00"/>
    <d v="1899-12-30T01:49:00"/>
    <d v="1899-12-30T04:52:00"/>
    <d v="1899-12-30T03:03:00"/>
    <d v="1899-12-30T03:03:00"/>
    <d v="1899-12-30T01:59:00"/>
    <d v="1899-12-30T01:04:00"/>
    <x v="0"/>
    <x v="1"/>
    <x v="1"/>
    <n v="127"/>
    <n v="63.999999999999993"/>
    <x v="0"/>
  </r>
  <r>
    <n v="16"/>
    <s v="Cliente_445"/>
    <n v="4"/>
    <d v="2023-04-02T01:40:00"/>
    <d v="2023-04-02T04:02:00"/>
    <x v="0"/>
    <x v="0"/>
    <s v="Tarjeta de crédito"/>
    <n v="10.66"/>
    <x v="2"/>
    <n v="228"/>
    <x v="8"/>
    <s v="Plato_14"/>
    <x v="154"/>
    <d v="2023-04-02T00:00:00"/>
    <d v="1899-12-30T01:40:00"/>
    <d v="1899-12-30T04:02:00"/>
    <d v="1899-12-30T02:37:00"/>
    <d v="1899-12-30T02:22:00"/>
    <d v="1899-12-30T00:35:00"/>
    <d v="1899-12-30T02:02:00"/>
    <x v="0"/>
    <x v="1"/>
    <x v="1"/>
    <n v="42"/>
    <n v="107.00000000000001"/>
    <x v="0"/>
  </r>
  <r>
    <n v="14"/>
    <s v="Cliente_984"/>
    <n v="3"/>
    <d v="2023-04-02T02:34:00"/>
    <d v="2023-04-02T04:30:00"/>
    <x v="2"/>
    <x v="2"/>
    <s v="Tarjeta de crédito"/>
    <n v="28.58"/>
    <x v="0"/>
    <n v="229"/>
    <x v="6"/>
    <s v="Plato_1, Plato_8, Plato_19, Plato_16"/>
    <x v="89"/>
    <d v="2023-04-02T00:00:00"/>
    <d v="1899-12-30T02:34:00"/>
    <d v="1899-12-30T04:30:00"/>
    <d v="1899-12-30T01:56:00"/>
    <d v="1899-12-30T01:56:00"/>
    <d v="1899-12-30T01:57:00"/>
    <d v="1899-12-30T00:00:00"/>
    <x v="1"/>
    <x v="1"/>
    <x v="1"/>
    <n v="74"/>
    <n v="-0.99999999999999645"/>
    <x v="1"/>
  </r>
  <r>
    <n v="5"/>
    <s v="Cliente_167"/>
    <n v="5"/>
    <d v="2023-04-02T02:15:00"/>
    <d v="2023-04-02T04:48:00"/>
    <x v="2"/>
    <x v="0"/>
    <s v="Tarjeta de crédito"/>
    <n v="15.84"/>
    <x v="1"/>
    <n v="230"/>
    <x v="5"/>
    <s v="Plato_15, Plato_16, Plato_17"/>
    <x v="31"/>
    <d v="2023-04-02T00:00:00"/>
    <d v="1899-12-30T02:15:00"/>
    <d v="1899-12-30T04:48:00"/>
    <d v="1899-12-30T02:33:00"/>
    <d v="1899-12-30T02:33:00"/>
    <d v="1899-12-30T01:31:00"/>
    <d v="1899-12-30T01:02:00"/>
    <x v="0"/>
    <x v="1"/>
    <x v="1"/>
    <n v="127"/>
    <n v="62.000000000000021"/>
    <x v="0"/>
  </r>
  <r>
    <n v="8"/>
    <s v="Cliente_877"/>
    <n v="2"/>
    <d v="2023-04-02T01:12:00"/>
    <d v="2023-04-02T03:10:00"/>
    <x v="2"/>
    <x v="0"/>
    <s v="Tarjeta de crédito"/>
    <n v="49.1"/>
    <x v="2"/>
    <n v="231"/>
    <x v="4"/>
    <s v="Plato_13, Plato_18, Plato_17, Plato_11"/>
    <x v="72"/>
    <d v="2023-04-02T00:00:00"/>
    <d v="1899-12-30T01:12:00"/>
    <d v="1899-12-30T03:10:00"/>
    <d v="1899-12-30T02:13:00"/>
    <d v="1899-12-30T01:58:00"/>
    <d v="1899-12-30T02:30:00"/>
    <d v="1899-12-30T00:00:00"/>
    <x v="1"/>
    <x v="1"/>
    <x v="1"/>
    <n v="125"/>
    <n v="-32.000000000000007"/>
    <x v="5"/>
  </r>
  <r>
    <n v="2"/>
    <s v="Cliente_494"/>
    <n v="2"/>
    <d v="2023-04-02T02:04:00"/>
    <d v="2023-04-02T03:25:00"/>
    <x v="1"/>
    <x v="0"/>
    <s v="Tarjeta de crédito"/>
    <n v="15.43"/>
    <x v="0"/>
    <n v="232"/>
    <x v="10"/>
    <s v="Plato_7, Plato_6, Plato_2, Plato_10"/>
    <x v="155"/>
    <d v="2023-04-02T00:00:00"/>
    <d v="1899-12-30T02:04:00"/>
    <d v="1899-12-30T03:25:00"/>
    <d v="1899-12-30T01:21:00"/>
    <d v="1899-12-30T01:21:00"/>
    <d v="1899-12-30T02:19:00"/>
    <d v="1899-12-30T00:00:00"/>
    <x v="1"/>
    <x v="1"/>
    <x v="1"/>
    <n v="112"/>
    <n v="-58.000000000000014"/>
    <x v="2"/>
  </r>
  <r>
    <n v="8"/>
    <s v="Cliente_881"/>
    <n v="1"/>
    <d v="2023-04-02T00:52:00"/>
    <d v="2023-04-02T02:39:00"/>
    <x v="2"/>
    <x v="1"/>
    <s v="Tarjeta de débito"/>
    <n v="45.64"/>
    <x v="1"/>
    <n v="233"/>
    <x v="10"/>
    <s v="Plato_12"/>
    <x v="134"/>
    <d v="2023-04-02T00:00:00"/>
    <d v="1899-12-30T00:52:00"/>
    <d v="1899-12-30T02:39:00"/>
    <d v="1899-12-30T01:47:00"/>
    <d v="1899-12-30T01:47:00"/>
    <d v="1899-12-30T00:31:00"/>
    <d v="1899-12-30T01:16:00"/>
    <x v="0"/>
    <x v="1"/>
    <x v="1"/>
    <n v="22"/>
    <n v="75.999999999999986"/>
    <x v="0"/>
  </r>
  <r>
    <n v="17"/>
    <s v="Cliente_264"/>
    <n v="6"/>
    <d v="2023-04-02T02:46:00"/>
    <d v="2023-04-02T05:28:00"/>
    <x v="0"/>
    <x v="1"/>
    <s v="Tarjeta de crédito"/>
    <n v="10.220000000000001"/>
    <x v="1"/>
    <n v="234"/>
    <x v="2"/>
    <s v="Plato_2, Plato_7, Plato_17"/>
    <x v="46"/>
    <d v="2023-04-02T00:00:00"/>
    <d v="1899-12-30T02:46:00"/>
    <d v="1899-12-30T05:28:00"/>
    <d v="1899-12-30T02:42:00"/>
    <d v="1899-12-30T02:42:00"/>
    <d v="1899-12-30T01:39:00"/>
    <d v="1899-12-30T01:03:00"/>
    <x v="0"/>
    <x v="1"/>
    <x v="1"/>
    <n v="135"/>
    <n v="62.999999999999993"/>
    <x v="0"/>
  </r>
  <r>
    <n v="13"/>
    <s v="Cliente_230"/>
    <n v="5"/>
    <d v="2023-04-02T00:22:00"/>
    <d v="2023-04-02T02:48:00"/>
    <x v="0"/>
    <x v="2"/>
    <s v="Tarjeta de crédito"/>
    <n v="26.37"/>
    <x v="0"/>
    <n v="235"/>
    <x v="0"/>
    <s v="Plato_11"/>
    <x v="156"/>
    <d v="2023-04-02T00:00:00"/>
    <d v="1899-12-30T00:22:00"/>
    <d v="1899-12-30T02:48:00"/>
    <d v="1899-12-30T02:26:00"/>
    <d v="1899-12-30T02:26:00"/>
    <d v="1899-12-30T00:25:00"/>
    <d v="1899-12-30T02:01:00"/>
    <x v="0"/>
    <x v="1"/>
    <x v="1"/>
    <n v="20"/>
    <n v="121.00000000000001"/>
    <x v="0"/>
  </r>
  <r>
    <n v="12"/>
    <s v="Cliente_142"/>
    <n v="2"/>
    <d v="2023-04-02T00:52:00"/>
    <d v="2023-04-02T02:26:00"/>
    <x v="0"/>
    <x v="0"/>
    <s v="Tarjeta de crédito"/>
    <n v="39.81"/>
    <x v="1"/>
    <n v="236"/>
    <x v="10"/>
    <s v="Plato_11, Plato_5, Plato_8, Plato_15"/>
    <x v="50"/>
    <d v="2023-04-02T00:00:00"/>
    <d v="1899-12-30T00:52:00"/>
    <d v="1899-12-30T02:26:00"/>
    <d v="1899-12-30T01:34:00"/>
    <d v="1899-12-30T01:34:00"/>
    <d v="1899-12-30T01:41:00"/>
    <d v="1899-12-30T00:00:00"/>
    <x v="1"/>
    <x v="1"/>
    <x v="1"/>
    <n v="153"/>
    <n v="-6.9999999999999947"/>
    <x v="1"/>
  </r>
  <r>
    <n v="4"/>
    <s v="Cliente_55"/>
    <n v="6"/>
    <d v="2023-04-02T02:45:00"/>
    <d v="2023-04-02T06:00:00"/>
    <x v="2"/>
    <x v="0"/>
    <s v="Tarjeta de crédito"/>
    <n v="13.15"/>
    <x v="2"/>
    <n v="237"/>
    <x v="4"/>
    <s v="Plato_14, Plato_2"/>
    <x v="104"/>
    <d v="2023-04-02T00:00:00"/>
    <d v="1899-12-30T02:45:00"/>
    <d v="1899-12-30T06:00:00"/>
    <d v="1899-12-30T03:30:00"/>
    <d v="1899-12-30T03:15:00"/>
    <d v="1899-12-30T00:37:00"/>
    <d v="1899-12-30T02:53:00"/>
    <x v="0"/>
    <x v="1"/>
    <x v="1"/>
    <n v="64"/>
    <n v="158.00000000000003"/>
    <x v="0"/>
  </r>
  <r>
    <n v="13"/>
    <s v="Cliente_599"/>
    <n v="6"/>
    <d v="2023-04-02T02:17:00"/>
    <d v="2023-04-02T04:56:00"/>
    <x v="2"/>
    <x v="1"/>
    <s v="Tarjeta de crédito"/>
    <n v="33.020000000000003"/>
    <x v="1"/>
    <n v="238"/>
    <x v="2"/>
    <s v="Plato_19"/>
    <x v="102"/>
    <d v="2023-04-02T00:00:00"/>
    <d v="1899-12-30T02:17:00"/>
    <d v="1899-12-30T04:56:00"/>
    <d v="1899-12-30T02:39:00"/>
    <d v="1899-12-30T02:39:00"/>
    <d v="1899-12-30T00:45:00"/>
    <d v="1899-12-30T01:54:00"/>
    <x v="0"/>
    <x v="1"/>
    <x v="1"/>
    <n v="44"/>
    <n v="114"/>
    <x v="0"/>
  </r>
  <r>
    <n v="12"/>
    <s v="Cliente_856"/>
    <n v="6"/>
    <d v="2023-04-02T02:46:00"/>
    <d v="2023-04-02T06:07:00"/>
    <x v="4"/>
    <x v="0"/>
    <s v="Efectivo"/>
    <n v="11.76"/>
    <x v="0"/>
    <n v="239"/>
    <x v="2"/>
    <s v="Plato_10, Plato_7"/>
    <x v="157"/>
    <d v="2023-04-02T00:00:00"/>
    <d v="1899-12-30T02:46:00"/>
    <d v="1899-12-30T06:07:00"/>
    <d v="1899-12-30T03:21:00"/>
    <d v="1899-12-30T03:21:00"/>
    <d v="1899-12-30T01:13:00"/>
    <d v="1899-12-30T02:08:00"/>
    <x v="0"/>
    <x v="1"/>
    <x v="1"/>
    <n v="43"/>
    <n v="127.99999999999999"/>
    <x v="0"/>
  </r>
  <r>
    <n v="9"/>
    <s v="Cliente_722"/>
    <n v="1"/>
    <d v="2023-04-02T00:16:00"/>
    <d v="2023-04-02T03:10:00"/>
    <x v="0"/>
    <x v="0"/>
    <s v="Tarjeta de débito"/>
    <n v="33.81"/>
    <x v="1"/>
    <n v="240"/>
    <x v="4"/>
    <s v="Plato_17, Plato_14, Plato_4, Plato_15"/>
    <x v="158"/>
    <d v="2023-04-02T00:00:00"/>
    <d v="1899-12-30T00:16:00"/>
    <d v="1899-12-30T03:10:00"/>
    <d v="1899-12-30T02:54:00"/>
    <d v="1899-12-30T02:54:00"/>
    <d v="1899-12-30T02:09:00"/>
    <d v="1899-12-30T00:45:00"/>
    <x v="0"/>
    <x v="1"/>
    <x v="1"/>
    <n v="176"/>
    <n v="45"/>
    <x v="0"/>
  </r>
  <r>
    <n v="12"/>
    <s v="Cliente_935"/>
    <n v="4"/>
    <d v="2023-04-02T00:04:00"/>
    <d v="2023-04-02T01:04:00"/>
    <x v="3"/>
    <x v="0"/>
    <s v="Tarjeta de crédito"/>
    <n v="38.97"/>
    <x v="2"/>
    <n v="241"/>
    <x v="2"/>
    <s v="Plato_4"/>
    <x v="159"/>
    <d v="2023-04-02T00:00:00"/>
    <d v="1899-12-30T00:04:00"/>
    <d v="1899-12-30T01:04:00"/>
    <d v="1899-12-30T01:15:00"/>
    <d v="1899-12-30T01:00:00"/>
    <d v="1899-12-30T00:11:00"/>
    <d v="1899-12-30T01:04:00"/>
    <x v="0"/>
    <x v="1"/>
    <x v="1"/>
    <n v="10"/>
    <n v="49.000000000000007"/>
    <x v="0"/>
  </r>
  <r>
    <n v="12"/>
    <s v="Cliente_961"/>
    <n v="2"/>
    <d v="2023-04-02T03:42:00"/>
    <d v="2023-04-02T05:09:00"/>
    <x v="2"/>
    <x v="0"/>
    <s v="Tarjeta de crédito"/>
    <n v="31.29"/>
    <x v="0"/>
    <n v="242"/>
    <x v="5"/>
    <s v="Plato_10, Plato_1, Plato_11"/>
    <x v="95"/>
    <d v="2023-04-02T00:00:00"/>
    <d v="1899-12-30T03:42:00"/>
    <d v="1899-12-30T05:09:00"/>
    <d v="1899-12-30T01:27:00"/>
    <d v="1899-12-30T01:27:00"/>
    <d v="1899-12-30T01:39:00"/>
    <d v="1899-12-30T00:00:00"/>
    <x v="1"/>
    <x v="1"/>
    <x v="1"/>
    <n v="80"/>
    <n v="-12.000000000000018"/>
    <x v="1"/>
  </r>
  <r>
    <n v="4"/>
    <s v="Cliente_924"/>
    <n v="4"/>
    <d v="2023-04-02T00:42:00"/>
    <d v="2023-04-02T04:11:00"/>
    <x v="2"/>
    <x v="0"/>
    <s v="Tarjeta de crédito"/>
    <n v="21.45"/>
    <x v="1"/>
    <n v="243"/>
    <x v="0"/>
    <s v="Plato_20"/>
    <x v="109"/>
    <d v="2023-04-02T00:00:00"/>
    <d v="1899-12-30T00:42:00"/>
    <d v="1899-12-30T04:11:00"/>
    <d v="1899-12-30T03:29:00"/>
    <d v="1899-12-30T03:29:00"/>
    <d v="1899-12-30T00:22:00"/>
    <d v="1899-12-30T03:07:00"/>
    <x v="0"/>
    <x v="1"/>
    <x v="1"/>
    <n v="75"/>
    <n v="186.99999999999997"/>
    <x v="0"/>
  </r>
  <r>
    <n v="17"/>
    <s v="Cliente_390"/>
    <n v="6"/>
    <d v="2023-04-02T03:44:00"/>
    <d v="2023-04-02T06:01:00"/>
    <x v="0"/>
    <x v="0"/>
    <s v="Efectivo"/>
    <n v="17.649999999999999"/>
    <x v="0"/>
    <n v="244"/>
    <x v="4"/>
    <s v="Plato_20, Plato_12"/>
    <x v="43"/>
    <d v="2023-04-02T00:00:00"/>
    <d v="1899-12-30T03:44:00"/>
    <d v="1899-12-30T06:01:00"/>
    <d v="1899-12-30T02:17:00"/>
    <d v="1899-12-30T02:17:00"/>
    <d v="1899-12-30T01:29:00"/>
    <d v="1899-12-30T00:48:00"/>
    <x v="0"/>
    <x v="1"/>
    <x v="1"/>
    <n v="97"/>
    <n v="47.999999999999986"/>
    <x v="0"/>
  </r>
  <r>
    <n v="11"/>
    <s v="Cliente_579"/>
    <n v="1"/>
    <d v="2023-04-02T03:31:00"/>
    <d v="2023-04-02T06:57:00"/>
    <x v="1"/>
    <x v="0"/>
    <s v="Tarjeta de crédito"/>
    <n v="14.82"/>
    <x v="0"/>
    <n v="245"/>
    <x v="6"/>
    <s v="Plato_4, Plato_17, Plato_20, Plato_19"/>
    <x v="160"/>
    <d v="2023-04-02T00:00:00"/>
    <d v="1899-12-30T03:31:00"/>
    <d v="1899-12-30T06:57:00"/>
    <d v="1899-12-30T03:26:00"/>
    <d v="1899-12-30T03:26:00"/>
    <d v="1899-12-30T01:56:00"/>
    <d v="1899-12-30T01:30:00"/>
    <x v="0"/>
    <x v="1"/>
    <x v="1"/>
    <n v="165"/>
    <n v="90.000000000000014"/>
    <x v="0"/>
  </r>
  <r>
    <n v="2"/>
    <s v="Cliente_961"/>
    <n v="6"/>
    <d v="2023-04-02T01:50:00"/>
    <d v="2023-04-02T04:09:00"/>
    <x v="2"/>
    <x v="0"/>
    <s v="Tarjeta de crédito"/>
    <n v="42.75"/>
    <x v="1"/>
    <n v="246"/>
    <x v="6"/>
    <s v="Plato_6, Plato_7, Plato_8, Plato_17"/>
    <x v="161"/>
    <d v="2023-04-02T00:00:00"/>
    <d v="1899-12-30T01:50:00"/>
    <d v="1899-12-30T04:09:00"/>
    <d v="1899-12-30T02:19:00"/>
    <d v="1899-12-30T02:19:00"/>
    <d v="1899-12-30T02:26:00"/>
    <d v="1899-12-30T00:00:00"/>
    <x v="1"/>
    <x v="1"/>
    <x v="1"/>
    <n v="196"/>
    <n v="-6.9999999999999947"/>
    <x v="1"/>
  </r>
  <r>
    <n v="11"/>
    <s v="Cliente_788"/>
    <n v="6"/>
    <d v="2023-04-02T02:34:00"/>
    <d v="2023-04-02T05:21:00"/>
    <x v="2"/>
    <x v="0"/>
    <s v="Tarjeta de crédito"/>
    <n v="49.07"/>
    <x v="2"/>
    <n v="247"/>
    <x v="8"/>
    <s v="Plato_11"/>
    <x v="162"/>
    <d v="2023-04-02T00:00:00"/>
    <d v="1899-12-30T02:34:00"/>
    <d v="1899-12-30T05:21:00"/>
    <d v="1899-12-30T03:02:00"/>
    <d v="1899-12-30T02:47:00"/>
    <d v="1899-12-30T00:59:00"/>
    <d v="1899-12-30T02:03:00"/>
    <x v="0"/>
    <x v="1"/>
    <x v="1"/>
    <n v="40"/>
    <n v="108.00000000000001"/>
    <x v="0"/>
  </r>
  <r>
    <n v="12"/>
    <s v="Cliente_567"/>
    <n v="6"/>
    <d v="2023-04-02T00:26:00"/>
    <d v="2023-04-02T02:18:00"/>
    <x v="2"/>
    <x v="0"/>
    <s v="Tarjeta de débito"/>
    <n v="18.690000000000001"/>
    <x v="2"/>
    <n v="248"/>
    <x v="9"/>
    <s v="Plato_18, Plato_9, Plato_6, Plato_1"/>
    <x v="46"/>
    <d v="2023-04-02T00:00:00"/>
    <d v="1899-12-30T00:26:00"/>
    <d v="1899-12-30T02:18:00"/>
    <d v="1899-12-30T02:07:00"/>
    <d v="1899-12-30T01:52:00"/>
    <d v="1899-12-30T02:00:00"/>
    <d v="1899-12-30T00:00:00"/>
    <x v="1"/>
    <x v="1"/>
    <x v="1"/>
    <n v="133"/>
    <n v="-7.9999999999999911"/>
    <x v="1"/>
  </r>
  <r>
    <n v="8"/>
    <s v="Cliente_927"/>
    <n v="6"/>
    <d v="2023-04-02T00:58:00"/>
    <d v="2023-04-02T03:55:00"/>
    <x v="2"/>
    <x v="2"/>
    <s v="Tarjeta de crédito"/>
    <n v="47.71"/>
    <x v="2"/>
    <n v="249"/>
    <x v="0"/>
    <s v="Plato_5, Plato_4"/>
    <x v="18"/>
    <d v="2023-04-02T00:00:00"/>
    <d v="1899-12-30T00:58:00"/>
    <d v="1899-12-30T03:55:00"/>
    <d v="1899-12-30T03:12:00"/>
    <d v="1899-12-30T02:57:00"/>
    <d v="1899-12-30T01:49:00"/>
    <d v="1899-12-30T01:23:00"/>
    <x v="0"/>
    <x v="1"/>
    <x v="1"/>
    <n v="46"/>
    <n v="68.000000000000014"/>
    <x v="0"/>
  </r>
  <r>
    <n v="8"/>
    <s v="Cliente_539"/>
    <n v="2"/>
    <d v="2023-04-02T02:56:00"/>
    <d v="2023-04-02T06:33:00"/>
    <x v="4"/>
    <x v="0"/>
    <s v="Tarjeta de crédito"/>
    <n v="23.21"/>
    <x v="1"/>
    <n v="250"/>
    <x v="0"/>
    <s v="Plato_3"/>
    <x v="91"/>
    <d v="2023-04-02T00:00:00"/>
    <d v="1899-12-30T02:56:00"/>
    <d v="1899-12-30T06:33:00"/>
    <d v="1899-12-30T03:37:00"/>
    <d v="1899-12-30T03:37:00"/>
    <d v="1899-12-30T00:29:00"/>
    <d v="1899-12-30T03:08:00"/>
    <x v="0"/>
    <x v="1"/>
    <x v="1"/>
    <n v="12"/>
    <n v="187.99999999999994"/>
    <x v="0"/>
  </r>
  <r>
    <n v="12"/>
    <s v="Cliente_872"/>
    <n v="6"/>
    <d v="2023-04-02T01:20:00"/>
    <d v="2023-04-02T04:24:00"/>
    <x v="1"/>
    <x v="0"/>
    <s v="Tarjeta de crédito"/>
    <n v="13.69"/>
    <x v="2"/>
    <n v="251"/>
    <x v="7"/>
    <s v="Plato_10, Plato_5, Plato_14, Plato_12"/>
    <x v="42"/>
    <d v="2023-04-02T00:00:00"/>
    <d v="1899-12-30T01:20:00"/>
    <d v="1899-12-30T04:24:00"/>
    <d v="1899-12-30T03:19:00"/>
    <d v="1899-12-30T03:04:00"/>
    <d v="1899-12-30T02:02:00"/>
    <d v="1899-12-30T01:17:00"/>
    <x v="0"/>
    <x v="1"/>
    <x v="1"/>
    <n v="64"/>
    <n v="62"/>
    <x v="0"/>
  </r>
  <r>
    <n v="4"/>
    <s v="Cliente_425"/>
    <n v="3"/>
    <d v="2023-04-02T00:39:00"/>
    <d v="2023-04-02T04:24:00"/>
    <x v="4"/>
    <x v="0"/>
    <s v="Tarjeta de crédito"/>
    <n v="43.81"/>
    <x v="1"/>
    <n v="252"/>
    <x v="1"/>
    <s v="Plato_1, Plato_10"/>
    <x v="37"/>
    <d v="2023-04-02T00:00:00"/>
    <d v="1899-12-30T00:39:00"/>
    <d v="1899-12-30T04:24:00"/>
    <d v="1899-12-30T03:45:00"/>
    <d v="1899-12-30T03:45:00"/>
    <d v="1899-12-30T01:24:00"/>
    <d v="1899-12-30T02:21:00"/>
    <x v="0"/>
    <x v="1"/>
    <x v="1"/>
    <n v="60"/>
    <n v="141.00000000000003"/>
    <x v="0"/>
  </r>
  <r>
    <n v="8"/>
    <s v="Cliente_700"/>
    <n v="2"/>
    <d v="2023-04-02T00:54:00"/>
    <d v="2023-04-02T03:45:00"/>
    <x v="0"/>
    <x v="2"/>
    <s v="Tarjeta de crédito"/>
    <n v="34.69"/>
    <x v="2"/>
    <n v="253"/>
    <x v="10"/>
    <s v="Plato_1, Plato_13, Plato_9"/>
    <x v="130"/>
    <d v="2023-04-02T00:00:00"/>
    <d v="1899-12-30T00:54:00"/>
    <d v="1899-12-30T03:45:00"/>
    <d v="1899-12-30T03:06:00"/>
    <d v="1899-12-30T02:51:00"/>
    <d v="1899-12-30T00:55:00"/>
    <d v="1899-12-30T02:11:00"/>
    <x v="0"/>
    <x v="1"/>
    <x v="1"/>
    <n v="92"/>
    <n v="115.99999999999999"/>
    <x v="0"/>
  </r>
  <r>
    <n v="10"/>
    <s v="Cliente_665"/>
    <n v="6"/>
    <d v="2023-04-02T03:05:00"/>
    <d v="2023-04-02T05:47:00"/>
    <x v="1"/>
    <x v="2"/>
    <s v="Tarjeta de crédito"/>
    <n v="36.43"/>
    <x v="0"/>
    <n v="254"/>
    <x v="3"/>
    <s v="Plato_17, Plato_10, Plato_18, Plato_16"/>
    <x v="163"/>
    <d v="2023-04-02T00:00:00"/>
    <d v="1899-12-30T03:05:00"/>
    <d v="1899-12-30T05:47:00"/>
    <d v="1899-12-30T02:42:00"/>
    <d v="1899-12-30T02:42:00"/>
    <d v="1899-12-30T02:21:00"/>
    <d v="1899-12-30T00:21:00"/>
    <x v="0"/>
    <x v="1"/>
    <x v="1"/>
    <n v="175"/>
    <n v="21.000000000000025"/>
    <x v="0"/>
  </r>
  <r>
    <n v="8"/>
    <s v="Cliente_978"/>
    <n v="4"/>
    <d v="2023-04-02T02:23:00"/>
    <d v="2023-04-02T03:59:00"/>
    <x v="2"/>
    <x v="2"/>
    <s v="Efectivo"/>
    <n v="13.34"/>
    <x v="0"/>
    <n v="255"/>
    <x v="7"/>
    <s v="Plato_1"/>
    <x v="164"/>
    <d v="2023-04-02T00:00:00"/>
    <d v="1899-12-30T02:23:00"/>
    <d v="1899-12-30T03:59:00"/>
    <d v="1899-12-30T01:36:00"/>
    <d v="1899-12-30T01:36:00"/>
    <d v="1899-12-30T00:37:00"/>
    <d v="1899-12-30T00:59:00"/>
    <x v="0"/>
    <x v="1"/>
    <x v="1"/>
    <n v="15"/>
    <n v="58.999999999999993"/>
    <x v="0"/>
  </r>
  <r>
    <n v="5"/>
    <s v="Cliente_577"/>
    <n v="2"/>
    <d v="2023-04-02T00:23:00"/>
    <d v="2023-04-02T03:27:00"/>
    <x v="3"/>
    <x v="1"/>
    <s v="Efectivo"/>
    <n v="49.88"/>
    <x v="0"/>
    <n v="256"/>
    <x v="10"/>
    <s v="Plato_13"/>
    <x v="33"/>
    <d v="2023-04-02T00:00:00"/>
    <d v="1899-12-30T00:23:00"/>
    <d v="1899-12-30T03:27:00"/>
    <d v="1899-12-30T03:04:00"/>
    <d v="1899-12-30T03:04:00"/>
    <d v="1899-12-30T00:16:00"/>
    <d v="1899-12-30T02:48:00"/>
    <x v="0"/>
    <x v="1"/>
    <x v="1"/>
    <n v="13"/>
    <n v="167.99999999999997"/>
    <x v="0"/>
  </r>
  <r>
    <n v="12"/>
    <s v="Cliente_429"/>
    <n v="5"/>
    <d v="2023-04-02T02:08:00"/>
    <d v="2023-04-02T03:17:00"/>
    <x v="2"/>
    <x v="0"/>
    <s v="Tarjeta de crédito"/>
    <n v="26.78"/>
    <x v="0"/>
    <n v="257"/>
    <x v="8"/>
    <s v="Plato_14"/>
    <x v="127"/>
    <d v="2023-04-02T00:00:00"/>
    <d v="1899-12-30T02:08:00"/>
    <d v="1899-12-30T03:17:00"/>
    <d v="1899-12-30T01:09:00"/>
    <d v="1899-12-30T01:09:00"/>
    <d v="1899-12-30T00:28:00"/>
    <d v="1899-12-30T00:41:00"/>
    <x v="0"/>
    <x v="1"/>
    <x v="1"/>
    <n v="28"/>
    <n v="41.000000000000014"/>
    <x v="0"/>
  </r>
  <r>
    <n v="12"/>
    <s v="Cliente_811"/>
    <n v="1"/>
    <d v="2023-04-02T00:39:00"/>
    <d v="2023-04-02T04:32:00"/>
    <x v="2"/>
    <x v="1"/>
    <s v="Tarjeta de crédito"/>
    <n v="47.99"/>
    <x v="0"/>
    <n v="258"/>
    <x v="6"/>
    <s v="Plato_1, Plato_3, Plato_15, Plato_20"/>
    <x v="165"/>
    <d v="2023-04-02T00:00:00"/>
    <d v="1899-12-30T00:39:00"/>
    <d v="1899-12-30T04:32:00"/>
    <d v="1899-12-30T03:53:00"/>
    <d v="1899-12-30T03:53:00"/>
    <d v="1899-12-30T01:45:00"/>
    <d v="1899-12-30T02:08:00"/>
    <x v="0"/>
    <x v="1"/>
    <x v="1"/>
    <n v="71"/>
    <n v="127.99999999999997"/>
    <x v="0"/>
  </r>
  <r>
    <n v="10"/>
    <s v="Cliente_553"/>
    <n v="5"/>
    <d v="2023-04-02T03:27:00"/>
    <d v="2023-04-02T06:16:00"/>
    <x v="1"/>
    <x v="0"/>
    <s v="Tarjeta de crédito"/>
    <n v="46.72"/>
    <x v="2"/>
    <n v="259"/>
    <x v="5"/>
    <s v="Plato_6"/>
    <x v="64"/>
    <d v="2023-04-02T00:00:00"/>
    <d v="1899-12-30T03:27:00"/>
    <d v="1899-12-30T06:16:00"/>
    <d v="1899-12-30T03:04:00"/>
    <d v="1899-12-30T02:49:00"/>
    <d v="1899-12-30T00:11:00"/>
    <d v="1899-12-30T02:53:00"/>
    <x v="0"/>
    <x v="1"/>
    <x v="1"/>
    <n v="48"/>
    <n v="158.00000000000003"/>
    <x v="0"/>
  </r>
  <r>
    <n v="20"/>
    <s v="Cliente_228"/>
    <n v="6"/>
    <d v="2023-04-02T01:23:00"/>
    <d v="2023-04-02T04:38:00"/>
    <x v="3"/>
    <x v="0"/>
    <s v="Efectivo"/>
    <n v="47.55"/>
    <x v="2"/>
    <n v="260"/>
    <x v="7"/>
    <s v="Plato_14"/>
    <x v="154"/>
    <d v="2023-04-02T00:00:00"/>
    <d v="1899-12-30T01:23:00"/>
    <d v="1899-12-30T04:38:00"/>
    <d v="1899-12-30T03:30:00"/>
    <d v="1899-12-30T03:15:00"/>
    <d v="1899-12-30T00:49:00"/>
    <d v="1899-12-30T02:41:00"/>
    <x v="0"/>
    <x v="1"/>
    <x v="1"/>
    <n v="42"/>
    <n v="146.00000000000003"/>
    <x v="0"/>
  </r>
  <r>
    <n v="8"/>
    <s v="Cliente_249"/>
    <n v="1"/>
    <d v="2023-04-02T01:08:00"/>
    <d v="2023-04-02T02:55:00"/>
    <x v="4"/>
    <x v="0"/>
    <s v="Tarjeta de crédito"/>
    <n v="32.42"/>
    <x v="2"/>
    <n v="261"/>
    <x v="9"/>
    <s v="Plato_15, Plato_9"/>
    <x v="130"/>
    <d v="2023-04-02T00:00:00"/>
    <d v="1899-12-30T01:08:00"/>
    <d v="1899-12-30T02:55:00"/>
    <d v="1899-12-30T02:02:00"/>
    <d v="1899-12-30T01:47:00"/>
    <d v="1899-12-30T00:55:00"/>
    <d v="1899-12-30T01:07:00"/>
    <x v="0"/>
    <x v="1"/>
    <x v="1"/>
    <n v="91"/>
    <n v="52.000000000000007"/>
    <x v="0"/>
  </r>
  <r>
    <n v="18"/>
    <s v="Cliente_326"/>
    <n v="4"/>
    <d v="2023-04-02T03:44:00"/>
    <d v="2023-04-02T07:21:00"/>
    <x v="2"/>
    <x v="0"/>
    <s v="Tarjeta de crédito"/>
    <n v="42.83"/>
    <x v="2"/>
    <n v="262"/>
    <x v="5"/>
    <s v="Plato_5, Plato_17"/>
    <x v="166"/>
    <d v="2023-04-02T00:00:00"/>
    <d v="1899-12-30T03:44:00"/>
    <d v="1899-12-30T07:21:00"/>
    <d v="1899-12-30T03:52:00"/>
    <d v="1899-12-30T03:37:00"/>
    <d v="1899-12-30T00:48:00"/>
    <d v="1899-12-30T03:04:00"/>
    <x v="0"/>
    <x v="1"/>
    <x v="1"/>
    <n v="70"/>
    <n v="169.00000000000003"/>
    <x v="0"/>
  </r>
  <r>
    <n v="5"/>
    <s v="Cliente_697"/>
    <n v="1"/>
    <d v="2023-04-02T02:53:00"/>
    <d v="2023-04-02T05:26:00"/>
    <x v="1"/>
    <x v="1"/>
    <s v="Tarjeta de crédito"/>
    <n v="42.96"/>
    <x v="1"/>
    <n v="263"/>
    <x v="7"/>
    <s v="Plato_15, Plato_8, Plato_2, Plato_7"/>
    <x v="68"/>
    <d v="2023-04-02T00:00:00"/>
    <d v="1899-12-30T02:53:00"/>
    <d v="1899-12-30T05:26:00"/>
    <d v="1899-12-30T02:33:00"/>
    <d v="1899-12-30T02:33:00"/>
    <d v="1899-12-30T02:29:00"/>
    <d v="1899-12-30T00:04:00"/>
    <x v="0"/>
    <x v="1"/>
    <x v="1"/>
    <n v="72"/>
    <n v="3.9999999999999858"/>
    <x v="0"/>
  </r>
  <r>
    <n v="2"/>
    <s v="Cliente_281"/>
    <n v="1"/>
    <d v="2023-04-02T03:11:00"/>
    <d v="2023-04-02T04:26:00"/>
    <x v="1"/>
    <x v="0"/>
    <s v="Tarjeta de crédito"/>
    <n v="49.21"/>
    <x v="1"/>
    <n v="264"/>
    <x v="6"/>
    <s v="Plato_8, Plato_15, Plato_2, Plato_1"/>
    <x v="108"/>
    <d v="2023-04-02T00:00:00"/>
    <d v="1899-12-30T03:11:00"/>
    <d v="1899-12-30T04:26:00"/>
    <d v="1899-12-30T01:15:00"/>
    <d v="1899-12-30T01:15:00"/>
    <d v="1899-12-30T01:57:00"/>
    <d v="1899-12-30T00:00:00"/>
    <x v="1"/>
    <x v="1"/>
    <x v="1"/>
    <n v="109"/>
    <n v="-41.999999999999993"/>
    <x v="5"/>
  </r>
  <r>
    <n v="6"/>
    <s v="Cliente_686"/>
    <n v="1"/>
    <d v="2023-04-02T02:54:00"/>
    <d v="2023-04-02T06:15:00"/>
    <x v="2"/>
    <x v="1"/>
    <s v="Tarjeta de débito"/>
    <n v="21.48"/>
    <x v="1"/>
    <n v="265"/>
    <x v="9"/>
    <s v="Plato_14, Plato_17, Plato_6, Plato_2"/>
    <x v="84"/>
    <d v="2023-04-02T00:00:00"/>
    <d v="1899-12-30T02:54:00"/>
    <d v="1899-12-30T06:15:00"/>
    <d v="1899-12-30T03:21:00"/>
    <d v="1899-12-30T03:21:00"/>
    <d v="1899-12-30T02:15:00"/>
    <d v="1899-12-30T01:06:00"/>
    <x v="0"/>
    <x v="1"/>
    <x v="1"/>
    <n v="103"/>
    <n v="66"/>
    <x v="0"/>
  </r>
  <r>
    <n v="4"/>
    <s v="Cliente_418"/>
    <n v="4"/>
    <d v="2023-04-02T00:30:00"/>
    <d v="2023-04-02T02:04:00"/>
    <x v="2"/>
    <x v="0"/>
    <s v="Tarjeta de crédito"/>
    <n v="24.75"/>
    <x v="0"/>
    <n v="266"/>
    <x v="3"/>
    <s v="Plato_7, Plato_1"/>
    <x v="65"/>
    <d v="2023-04-02T00:00:00"/>
    <d v="1899-12-30T00:30:00"/>
    <d v="1899-12-30T02:04:00"/>
    <d v="1899-12-30T01:34:00"/>
    <d v="1899-12-30T01:34:00"/>
    <d v="1899-12-30T01:46:00"/>
    <d v="1899-12-30T00:00:00"/>
    <x v="1"/>
    <x v="1"/>
    <x v="1"/>
    <n v="59"/>
    <n v="-11.999999999999996"/>
    <x v="1"/>
  </r>
  <r>
    <n v="7"/>
    <s v="Cliente_397"/>
    <n v="5"/>
    <d v="2023-04-03T02:07:00"/>
    <d v="2023-04-03T03:48:00"/>
    <x v="2"/>
    <x v="2"/>
    <s v="Tarjeta de crédito"/>
    <n v="44.66"/>
    <x v="2"/>
    <n v="267"/>
    <x v="0"/>
    <s v="Plato_15, Plato_16, Plato_2"/>
    <x v="61"/>
    <d v="2023-04-03T00:00:00"/>
    <d v="1899-12-30T02:07:00"/>
    <d v="1899-12-30T03:48:00"/>
    <d v="1899-12-30T01:56:00"/>
    <d v="1899-12-30T01:41:00"/>
    <d v="1899-12-30T01:36:00"/>
    <d v="1899-12-30T00:20:00"/>
    <x v="0"/>
    <x v="2"/>
    <x v="2"/>
    <n v="69"/>
    <n v="4.9999999999999822"/>
    <x v="0"/>
  </r>
  <r>
    <n v="14"/>
    <s v="Cliente_477"/>
    <n v="1"/>
    <d v="2023-04-03T00:46:00"/>
    <d v="2023-04-03T03:44:00"/>
    <x v="0"/>
    <x v="0"/>
    <s v="Tarjeta de débito"/>
    <n v="23.16"/>
    <x v="1"/>
    <n v="268"/>
    <x v="7"/>
    <s v="Plato_7, Plato_5"/>
    <x v="88"/>
    <d v="2023-04-03T00:00:00"/>
    <d v="1899-12-30T00:46:00"/>
    <d v="1899-12-30T03:44:00"/>
    <d v="1899-12-30T02:58:00"/>
    <d v="1899-12-30T02:58:00"/>
    <d v="1899-12-30T01:23:00"/>
    <d v="1899-12-30T01:35:00"/>
    <x v="0"/>
    <x v="2"/>
    <x v="2"/>
    <n v="40"/>
    <n v="95.000000000000028"/>
    <x v="0"/>
  </r>
  <r>
    <n v="11"/>
    <s v="Cliente_300"/>
    <n v="2"/>
    <d v="2023-04-03T02:58:00"/>
    <d v="2023-04-03T04:15:00"/>
    <x v="2"/>
    <x v="0"/>
    <s v="Tarjeta de débito"/>
    <n v="39.17"/>
    <x v="1"/>
    <n v="269"/>
    <x v="5"/>
    <s v="Plato_19, Plato_20, Plato_18"/>
    <x v="167"/>
    <d v="2023-04-03T00:00:00"/>
    <d v="1899-12-30T02:58:00"/>
    <d v="1899-12-30T04:15:00"/>
    <d v="1899-12-30T01:17:00"/>
    <d v="1899-12-30T01:17:00"/>
    <d v="1899-12-30T01:41:00"/>
    <d v="1899-12-30T00:00:00"/>
    <x v="1"/>
    <x v="2"/>
    <x v="2"/>
    <n v="151"/>
    <n v="-23.999999999999993"/>
    <x v="3"/>
  </r>
  <r>
    <n v="10"/>
    <s v="Cliente_775"/>
    <n v="1"/>
    <d v="2023-04-03T01:11:00"/>
    <d v="2023-04-03T04:59:00"/>
    <x v="4"/>
    <x v="0"/>
    <s v="Tarjeta de crédito"/>
    <n v="10.130000000000001"/>
    <x v="1"/>
    <n v="270"/>
    <x v="8"/>
    <s v="Plato_18"/>
    <x v="37"/>
    <d v="2023-04-03T00:00:00"/>
    <d v="1899-12-30T01:11:00"/>
    <d v="1899-12-30T04:59:00"/>
    <d v="1899-12-30T03:48:00"/>
    <d v="1899-12-30T03:48:00"/>
    <d v="1899-12-30T00:26:00"/>
    <d v="1899-12-30T03:22:00"/>
    <x v="0"/>
    <x v="2"/>
    <x v="2"/>
    <n v="60"/>
    <n v="202.00000000000003"/>
    <x v="0"/>
  </r>
  <r>
    <n v="3"/>
    <s v="Cliente_928"/>
    <n v="3"/>
    <d v="2023-04-03T01:40:00"/>
    <d v="2023-04-03T05:10:00"/>
    <x v="0"/>
    <x v="0"/>
    <s v="Tarjeta de crédito"/>
    <n v="16.11"/>
    <x v="2"/>
    <n v="271"/>
    <x v="6"/>
    <s v="Plato_5"/>
    <x v="129"/>
    <d v="2023-04-03T00:00:00"/>
    <d v="1899-12-30T01:40:00"/>
    <d v="1899-12-30T05:10:00"/>
    <d v="1899-12-30T03:45:00"/>
    <d v="1899-12-30T03:30:00"/>
    <d v="1899-12-30T00:55:00"/>
    <d v="1899-12-30T02:50:00"/>
    <x v="0"/>
    <x v="2"/>
    <x v="2"/>
    <n v="26"/>
    <n v="155"/>
    <x v="0"/>
  </r>
  <r>
    <n v="7"/>
    <s v="Cliente_132"/>
    <n v="1"/>
    <d v="2023-04-03T00:34:00"/>
    <d v="2023-04-03T04:24:00"/>
    <x v="4"/>
    <x v="0"/>
    <s v="Tarjeta de crédito"/>
    <n v="42.73"/>
    <x v="0"/>
    <n v="272"/>
    <x v="0"/>
    <s v="Plato_7, Plato_8"/>
    <x v="138"/>
    <d v="2023-04-03T00:00:00"/>
    <d v="1899-12-30T00:34:00"/>
    <d v="1899-12-30T04:24:00"/>
    <d v="1899-12-30T03:50:00"/>
    <d v="1899-12-30T03:50:00"/>
    <d v="1899-12-30T01:23:00"/>
    <d v="1899-12-30T02:27:00"/>
    <x v="0"/>
    <x v="2"/>
    <x v="2"/>
    <n v="49"/>
    <n v="147"/>
    <x v="0"/>
  </r>
  <r>
    <n v="20"/>
    <s v="Cliente_709"/>
    <n v="5"/>
    <d v="2023-04-03T01:47:00"/>
    <d v="2023-04-03T03:29:00"/>
    <x v="2"/>
    <x v="0"/>
    <s v="Efectivo"/>
    <n v="36.299999999999997"/>
    <x v="2"/>
    <n v="273"/>
    <x v="1"/>
    <s v="Plato_15, Plato_5, Plato_1"/>
    <x v="74"/>
    <d v="2023-04-03T00:00:00"/>
    <d v="1899-12-30T01:47:00"/>
    <d v="1899-12-30T03:29:00"/>
    <d v="1899-12-30T01:57:00"/>
    <d v="1899-12-30T01:42:00"/>
    <d v="1899-12-30T01:07:00"/>
    <d v="1899-12-30T00:50:00"/>
    <x v="0"/>
    <x v="2"/>
    <x v="2"/>
    <n v="73"/>
    <n v="35.000000000000014"/>
    <x v="0"/>
  </r>
  <r>
    <n v="7"/>
    <s v="Cliente_53"/>
    <n v="1"/>
    <d v="2023-04-03T03:15:00"/>
    <d v="2023-04-03T05:52:00"/>
    <x v="1"/>
    <x v="0"/>
    <s v="Tarjeta de débito"/>
    <n v="19.93"/>
    <x v="2"/>
    <n v="274"/>
    <x v="2"/>
    <s v="Plato_10, Plato_12"/>
    <x v="168"/>
    <d v="2023-04-03T00:00:00"/>
    <d v="1899-12-30T03:15:00"/>
    <d v="1899-12-30T05:52:00"/>
    <d v="1899-12-30T02:52:00"/>
    <d v="1899-12-30T02:37:00"/>
    <d v="1899-12-30T01:15:00"/>
    <d v="1899-12-30T01:37:00"/>
    <x v="0"/>
    <x v="2"/>
    <x v="2"/>
    <n v="67"/>
    <n v="82"/>
    <x v="0"/>
  </r>
  <r>
    <n v="5"/>
    <s v="Cliente_765"/>
    <n v="3"/>
    <d v="2023-04-03T02:13:00"/>
    <d v="2023-04-03T05:58:00"/>
    <x v="2"/>
    <x v="0"/>
    <s v="Tarjeta de crédito"/>
    <n v="49.67"/>
    <x v="0"/>
    <n v="275"/>
    <x v="6"/>
    <s v="Plato_11, Plato_17, Plato_10"/>
    <x v="68"/>
    <d v="2023-04-03T00:00:00"/>
    <d v="1899-12-30T02:13:00"/>
    <d v="1899-12-30T05:58:00"/>
    <d v="1899-12-30T03:45:00"/>
    <d v="1899-12-30T03:45:00"/>
    <d v="1899-12-30T02:02:00"/>
    <d v="1899-12-30T01:43:00"/>
    <x v="0"/>
    <x v="2"/>
    <x v="2"/>
    <n v="73"/>
    <n v="103.00000000000001"/>
    <x v="0"/>
  </r>
  <r>
    <n v="15"/>
    <s v="Cliente_673"/>
    <n v="6"/>
    <d v="2023-04-03T02:35:00"/>
    <d v="2023-04-03T05:34:00"/>
    <x v="4"/>
    <x v="0"/>
    <s v="Tarjeta de débito"/>
    <n v="20.98"/>
    <x v="0"/>
    <n v="276"/>
    <x v="8"/>
    <s v="Plato_5, Plato_10"/>
    <x v="5"/>
    <d v="2023-04-03T00:00:00"/>
    <d v="1899-12-30T02:35:00"/>
    <d v="1899-12-30T05:34:00"/>
    <d v="1899-12-30T02:59:00"/>
    <d v="1899-12-30T02:59:00"/>
    <d v="1899-12-30T01:25:00"/>
    <d v="1899-12-30T01:34:00"/>
    <x v="0"/>
    <x v="2"/>
    <x v="2"/>
    <n v="41"/>
    <n v="93.999999999999986"/>
    <x v="0"/>
  </r>
  <r>
    <n v="4"/>
    <s v="Cliente_243"/>
    <n v="2"/>
    <d v="2023-04-03T01:28:00"/>
    <d v="2023-04-03T03:56:00"/>
    <x v="3"/>
    <x v="0"/>
    <s v="Tarjeta de crédito"/>
    <n v="10.29"/>
    <x v="1"/>
    <n v="277"/>
    <x v="0"/>
    <s v="Plato_17"/>
    <x v="169"/>
    <d v="2023-04-03T00:00:00"/>
    <d v="1899-12-30T01:28:00"/>
    <d v="1899-12-30T03:56:00"/>
    <d v="1899-12-30T02:28:00"/>
    <d v="1899-12-30T02:28:00"/>
    <d v="1899-12-30T00:29:00"/>
    <d v="1899-12-30T01:59:00"/>
    <x v="0"/>
    <x v="2"/>
    <x v="2"/>
    <n v="57"/>
    <n v="119"/>
    <x v="0"/>
  </r>
  <r>
    <n v="5"/>
    <s v="Cliente_999"/>
    <n v="4"/>
    <d v="2023-04-03T03:10:00"/>
    <d v="2023-04-03T05:12:00"/>
    <x v="0"/>
    <x v="0"/>
    <s v="Efectivo"/>
    <n v="41.36"/>
    <x v="1"/>
    <n v="278"/>
    <x v="5"/>
    <s v="Plato_17, Plato_7"/>
    <x v="87"/>
    <d v="2023-04-03T00:00:00"/>
    <d v="1899-12-30T03:10:00"/>
    <d v="1899-12-30T05:12:00"/>
    <d v="1899-12-30T02:02:00"/>
    <d v="1899-12-30T02:02:00"/>
    <d v="1899-12-30T01:01:00"/>
    <d v="1899-12-30T01:01:00"/>
    <x v="0"/>
    <x v="2"/>
    <x v="2"/>
    <n v="85"/>
    <n v="61.000000000000014"/>
    <x v="0"/>
  </r>
  <r>
    <n v="11"/>
    <s v="Cliente_510"/>
    <n v="5"/>
    <d v="2023-04-03T00:15:00"/>
    <d v="2023-04-03T02:35:00"/>
    <x v="2"/>
    <x v="2"/>
    <s v="Tarjeta de crédito"/>
    <n v="43.53"/>
    <x v="1"/>
    <n v="279"/>
    <x v="5"/>
    <s v="Plato_20, Plato_8, Plato_4, Plato_16"/>
    <x v="170"/>
    <d v="2023-04-03T00:00:00"/>
    <d v="1899-12-30T00:15:00"/>
    <d v="1899-12-30T02:35:00"/>
    <d v="1899-12-30T02:20:00"/>
    <d v="1899-12-30T02:20:00"/>
    <d v="1899-12-30T02:22:00"/>
    <d v="1899-12-30T00:00:00"/>
    <x v="1"/>
    <x v="2"/>
    <x v="2"/>
    <n v="122"/>
    <n v="-1.9999999999999929"/>
    <x v="1"/>
  </r>
  <r>
    <n v="14"/>
    <s v="Cliente_730"/>
    <n v="6"/>
    <d v="2023-04-03T00:30:00"/>
    <d v="2023-04-03T02:41:00"/>
    <x v="3"/>
    <x v="0"/>
    <s v="Tarjeta de crédito"/>
    <n v="36.08"/>
    <x v="0"/>
    <n v="280"/>
    <x v="8"/>
    <s v="Plato_7, Plato_14"/>
    <x v="165"/>
    <d v="2023-04-03T00:00:00"/>
    <d v="1899-12-30T00:30:00"/>
    <d v="1899-12-30T02:41:00"/>
    <d v="1899-12-30T02:11:00"/>
    <d v="1899-12-30T02:11:00"/>
    <d v="1899-12-30T01:26:00"/>
    <d v="1899-12-30T00:45:00"/>
    <x v="0"/>
    <x v="2"/>
    <x v="2"/>
    <n v="70"/>
    <n v="45.000000000000007"/>
    <x v="0"/>
  </r>
  <r>
    <n v="18"/>
    <s v="Cliente_617"/>
    <n v="2"/>
    <d v="2023-04-03T03:52:00"/>
    <d v="2023-04-03T07:50:00"/>
    <x v="4"/>
    <x v="1"/>
    <s v="Efectivo"/>
    <n v="44.3"/>
    <x v="2"/>
    <n v="281"/>
    <x v="4"/>
    <s v="Plato_11"/>
    <x v="162"/>
    <d v="2023-04-03T00:00:00"/>
    <d v="1899-12-30T03:52:00"/>
    <d v="1899-12-30T07:50:00"/>
    <d v="1899-12-30T04:13:00"/>
    <d v="1899-12-30T03:58:00"/>
    <d v="1899-12-30T00:09:00"/>
    <d v="1899-12-30T04:04:00"/>
    <x v="0"/>
    <x v="2"/>
    <x v="2"/>
    <n v="40"/>
    <n v="229"/>
    <x v="0"/>
  </r>
  <r>
    <n v="6"/>
    <s v="Cliente_827"/>
    <n v="1"/>
    <d v="2023-04-03T01:11:00"/>
    <d v="2023-04-03T05:02:00"/>
    <x v="4"/>
    <x v="0"/>
    <s v="Tarjeta de crédito"/>
    <n v="19.05"/>
    <x v="1"/>
    <n v="282"/>
    <x v="7"/>
    <s v="Plato_4, Plato_3"/>
    <x v="157"/>
    <d v="2023-04-03T00:00:00"/>
    <d v="1899-12-30T01:11:00"/>
    <d v="1899-12-30T05:02:00"/>
    <d v="1899-12-30T03:51:00"/>
    <d v="1899-12-30T03:51:00"/>
    <d v="1899-12-30T01:54:00"/>
    <d v="1899-12-30T01:57:00"/>
    <x v="0"/>
    <x v="2"/>
    <x v="2"/>
    <n v="42"/>
    <n v="117.00000000000003"/>
    <x v="0"/>
  </r>
  <r>
    <n v="19"/>
    <s v="Cliente_184"/>
    <n v="5"/>
    <d v="2023-04-03T01:04:00"/>
    <d v="2023-04-03T04:48:00"/>
    <x v="3"/>
    <x v="2"/>
    <s v="Tarjeta de crédito"/>
    <n v="43.07"/>
    <x v="1"/>
    <n v="283"/>
    <x v="2"/>
    <s v="Plato_10"/>
    <x v="171"/>
    <d v="2023-04-03T00:00:00"/>
    <d v="1899-12-30T01:04:00"/>
    <d v="1899-12-30T04:48:00"/>
    <d v="1899-12-30T03:44:00"/>
    <d v="1899-12-30T03:44:00"/>
    <d v="1899-12-30T00:06:00"/>
    <d v="1899-12-30T03:38:00"/>
    <x v="0"/>
    <x v="2"/>
    <x v="2"/>
    <n v="45"/>
    <n v="217.99999999999997"/>
    <x v="0"/>
  </r>
  <r>
    <n v="11"/>
    <s v="Cliente_345"/>
    <n v="4"/>
    <d v="2023-04-03T02:28:00"/>
    <d v="2023-04-03T04:37:00"/>
    <x v="3"/>
    <x v="0"/>
    <s v="Tarjeta de débito"/>
    <n v="29.99"/>
    <x v="2"/>
    <n v="284"/>
    <x v="4"/>
    <s v="Plato_3, Plato_6, Plato_12, Plato_11"/>
    <x v="43"/>
    <d v="2023-04-03T00:00:00"/>
    <d v="1899-12-30T02:28:00"/>
    <d v="1899-12-30T04:37:00"/>
    <d v="1899-12-30T02:24:00"/>
    <d v="1899-12-30T02:09:00"/>
    <d v="1899-12-30T03:15:00"/>
    <d v="1899-12-30T00:00:00"/>
    <x v="1"/>
    <x v="2"/>
    <x v="2"/>
    <n v="94"/>
    <n v="-65.999999999999972"/>
    <x v="4"/>
  </r>
  <r>
    <n v="18"/>
    <s v="Cliente_277"/>
    <n v="6"/>
    <d v="2023-04-03T03:03:00"/>
    <d v="2023-04-03T06:05:00"/>
    <x v="4"/>
    <x v="0"/>
    <s v="Tarjeta de débito"/>
    <n v="10.94"/>
    <x v="0"/>
    <n v="285"/>
    <x v="0"/>
    <s v="Plato_13"/>
    <x v="172"/>
    <d v="2023-04-03T00:00:00"/>
    <d v="1899-12-30T03:03:00"/>
    <d v="1899-12-30T06:05:00"/>
    <d v="1899-12-30T03:02:00"/>
    <d v="1899-12-30T03:02:00"/>
    <d v="1899-12-30T00:12:00"/>
    <d v="1899-12-30T02:50:00"/>
    <x v="0"/>
    <x v="2"/>
    <x v="2"/>
    <n v="26"/>
    <n v="170"/>
    <x v="0"/>
  </r>
  <r>
    <n v="15"/>
    <s v="Cliente_244"/>
    <n v="6"/>
    <d v="2023-04-03T00:22:00"/>
    <d v="2023-04-03T02:28:00"/>
    <x v="0"/>
    <x v="0"/>
    <s v="Tarjeta de crédito"/>
    <n v="41.96"/>
    <x v="2"/>
    <n v="286"/>
    <x v="10"/>
    <s v="Plato_18"/>
    <x v="88"/>
    <d v="2023-04-03T00:00:00"/>
    <d v="1899-12-30T00:22:00"/>
    <d v="1899-12-30T02:28:00"/>
    <d v="1899-12-30T02:21:00"/>
    <d v="1899-12-30T02:06:00"/>
    <d v="1899-12-30T00:25:00"/>
    <d v="1899-12-30T01:56:00"/>
    <x v="0"/>
    <x v="2"/>
    <x v="2"/>
    <n v="40"/>
    <n v="101"/>
    <x v="0"/>
  </r>
  <r>
    <n v="20"/>
    <s v="Cliente_286"/>
    <n v="2"/>
    <d v="2023-04-03T03:37:00"/>
    <d v="2023-04-03T04:44:00"/>
    <x v="3"/>
    <x v="0"/>
    <s v="Tarjeta de débito"/>
    <n v="31.67"/>
    <x v="0"/>
    <n v="287"/>
    <x v="1"/>
    <s v="Plato_15, Plato_14, Plato_2"/>
    <x v="140"/>
    <d v="2023-04-03T00:00:00"/>
    <d v="1899-12-30T03:37:00"/>
    <d v="1899-12-30T04:44:00"/>
    <d v="1899-12-30T01:07:00"/>
    <d v="1899-12-30T01:07:00"/>
    <d v="1899-12-30T02:01:00"/>
    <d v="1899-12-30T00:00:00"/>
    <x v="1"/>
    <x v="2"/>
    <x v="2"/>
    <n v="121"/>
    <n v="-53.999999999999986"/>
    <x v="2"/>
  </r>
  <r>
    <n v="15"/>
    <s v="Cliente_981"/>
    <n v="3"/>
    <d v="2023-04-03T02:08:00"/>
    <d v="2023-04-03T05:33:00"/>
    <x v="3"/>
    <x v="2"/>
    <s v="Tarjeta de crédito"/>
    <n v="13.3"/>
    <x v="0"/>
    <n v="288"/>
    <x v="7"/>
    <s v="Plato_7, Plato_12"/>
    <x v="173"/>
    <d v="2023-04-03T00:00:00"/>
    <d v="1899-12-30T02:08:00"/>
    <d v="1899-12-30T05:33:00"/>
    <d v="1899-12-30T03:25:00"/>
    <d v="1899-12-30T03:25:00"/>
    <d v="1899-12-30T00:38:00"/>
    <d v="1899-12-30T02:47:00"/>
    <x v="0"/>
    <x v="2"/>
    <x v="2"/>
    <n v="50"/>
    <n v="167"/>
    <x v="0"/>
  </r>
  <r>
    <n v="15"/>
    <s v="Cliente_24"/>
    <n v="5"/>
    <d v="2023-04-03T03:08:00"/>
    <d v="2023-04-03T06:23:00"/>
    <x v="3"/>
    <x v="0"/>
    <s v="Tarjeta de débito"/>
    <n v="26.56"/>
    <x v="1"/>
    <n v="289"/>
    <x v="0"/>
    <s v="Plato_3, Plato_10"/>
    <x v="0"/>
    <d v="2023-04-03T00:00:00"/>
    <d v="1899-12-30T03:08:00"/>
    <d v="1899-12-30T06:23:00"/>
    <d v="1899-12-30T03:15:00"/>
    <d v="1899-12-30T03:15:00"/>
    <d v="1899-12-30T01:08:00"/>
    <d v="1899-12-30T02:07:00"/>
    <x v="0"/>
    <x v="2"/>
    <x v="2"/>
    <n v="81"/>
    <n v="126.99999999999999"/>
    <x v="0"/>
  </r>
  <r>
    <n v="19"/>
    <s v="Cliente_26"/>
    <n v="3"/>
    <d v="2023-04-03T02:06:00"/>
    <d v="2023-04-03T04:33:00"/>
    <x v="0"/>
    <x v="0"/>
    <s v="Tarjeta de crédito"/>
    <n v="14.59"/>
    <x v="2"/>
    <n v="290"/>
    <x v="0"/>
    <s v="Plato_20"/>
    <x v="174"/>
    <d v="2023-04-03T00:00:00"/>
    <d v="1899-12-30T02:06:00"/>
    <d v="1899-12-30T04:33:00"/>
    <d v="1899-12-30T02:42:00"/>
    <d v="1899-12-30T02:27:00"/>
    <d v="1899-12-30T00:57:00"/>
    <d v="1899-12-30T01:45:00"/>
    <x v="0"/>
    <x v="2"/>
    <x v="2"/>
    <n v="25"/>
    <n v="90"/>
    <x v="0"/>
  </r>
  <r>
    <n v="2"/>
    <s v="Cliente_463"/>
    <n v="6"/>
    <d v="2023-04-03T03:18:00"/>
    <d v="2023-04-03T06:09:00"/>
    <x v="2"/>
    <x v="1"/>
    <s v="Efectivo"/>
    <n v="15.44"/>
    <x v="2"/>
    <n v="291"/>
    <x v="6"/>
    <s v="Plato_18, Plato_1, Plato_8, Plato_17"/>
    <x v="110"/>
    <d v="2023-04-03T00:00:00"/>
    <d v="1899-12-30T03:18:00"/>
    <d v="1899-12-30T06:09:00"/>
    <d v="1899-12-30T03:06:00"/>
    <d v="1899-12-30T02:51:00"/>
    <d v="1899-12-30T01:35:00"/>
    <d v="1899-12-30T01:31:00"/>
    <x v="0"/>
    <x v="2"/>
    <x v="2"/>
    <n v="156"/>
    <n v="75.999999999999943"/>
    <x v="0"/>
  </r>
  <r>
    <n v="10"/>
    <s v="Cliente_746"/>
    <n v="3"/>
    <d v="2023-04-03T00:09:00"/>
    <d v="2023-04-03T01:51:00"/>
    <x v="0"/>
    <x v="2"/>
    <s v="Tarjeta de débito"/>
    <n v="29.72"/>
    <x v="0"/>
    <n v="292"/>
    <x v="10"/>
    <s v="Plato_16"/>
    <x v="116"/>
    <d v="2023-04-03T00:00:00"/>
    <d v="1899-12-30T00:09:00"/>
    <d v="1899-12-30T01:51:00"/>
    <d v="1899-12-30T01:42:00"/>
    <d v="1899-12-30T01:42:00"/>
    <d v="1899-12-30T00:23:00"/>
    <d v="1899-12-30T01:19:00"/>
    <x v="0"/>
    <x v="2"/>
    <x v="2"/>
    <n v="48"/>
    <n v="79"/>
    <x v="0"/>
  </r>
  <r>
    <n v="16"/>
    <s v="Cliente_409"/>
    <n v="4"/>
    <d v="2023-04-03T02:55:00"/>
    <d v="2023-04-03T04:35:00"/>
    <x v="0"/>
    <x v="0"/>
    <s v="Tarjeta de débito"/>
    <n v="33.11"/>
    <x v="0"/>
    <n v="293"/>
    <x v="10"/>
    <s v="Plato_16, Plato_2, Plato_19"/>
    <x v="175"/>
    <d v="2023-04-03T00:00:00"/>
    <d v="1899-12-30T02:55:00"/>
    <d v="1899-12-30T04:35:00"/>
    <d v="1899-12-30T01:40:00"/>
    <d v="1899-12-30T01:40:00"/>
    <d v="1899-12-30T02:00:00"/>
    <d v="1899-12-30T00:00:00"/>
    <x v="1"/>
    <x v="2"/>
    <x v="2"/>
    <n v="128"/>
    <n v="-20.000000000000007"/>
    <x v="3"/>
  </r>
  <r>
    <n v="17"/>
    <s v="Cliente_339"/>
    <n v="6"/>
    <d v="2023-04-03T00:26:00"/>
    <d v="2023-04-03T03:57:00"/>
    <x v="2"/>
    <x v="1"/>
    <s v="Tarjeta de crédito"/>
    <n v="20.36"/>
    <x v="1"/>
    <n v="294"/>
    <x v="1"/>
    <s v="Plato_17, Plato_19, Plato_4, Plato_18"/>
    <x v="11"/>
    <d v="2023-04-03T00:00:00"/>
    <d v="1899-12-30T00:26:00"/>
    <d v="1899-12-30T03:57:00"/>
    <d v="1899-12-30T03:31:00"/>
    <d v="1899-12-30T03:31:00"/>
    <d v="1899-12-30T01:26:00"/>
    <d v="1899-12-30T02:05:00"/>
    <x v="0"/>
    <x v="2"/>
    <x v="2"/>
    <n v="194"/>
    <n v="125"/>
    <x v="0"/>
  </r>
  <r>
    <n v="3"/>
    <s v="Cliente_729"/>
    <n v="1"/>
    <d v="2023-04-03T00:10:00"/>
    <d v="2023-04-03T02:01:00"/>
    <x v="2"/>
    <x v="0"/>
    <s v="Tarjeta de crédito"/>
    <n v="46.42"/>
    <x v="0"/>
    <n v="295"/>
    <x v="7"/>
    <s v="Plato_15, Plato_2, Plato_17, Plato_13"/>
    <x v="176"/>
    <d v="2023-04-03T00:00:00"/>
    <d v="1899-12-30T00:10:00"/>
    <d v="1899-12-30T02:01:00"/>
    <d v="1899-12-30T01:51:00"/>
    <d v="1899-12-30T01:51:00"/>
    <d v="1899-12-30T02:57:00"/>
    <d v="1899-12-30T00:00:00"/>
    <x v="1"/>
    <x v="2"/>
    <x v="2"/>
    <n v="150"/>
    <n v="-66"/>
    <x v="4"/>
  </r>
  <r>
    <n v="14"/>
    <s v="Cliente_565"/>
    <n v="1"/>
    <d v="2023-04-03T02:49:00"/>
    <d v="2023-04-03T05:58:00"/>
    <x v="2"/>
    <x v="2"/>
    <s v="Tarjeta de crédito"/>
    <n v="29.07"/>
    <x v="2"/>
    <n v="296"/>
    <x v="0"/>
    <s v="Plato_14, Plato_19"/>
    <x v="177"/>
    <d v="2023-04-03T00:00:00"/>
    <d v="1899-12-30T02:49:00"/>
    <d v="1899-12-30T05:58:00"/>
    <d v="1899-12-30T03:24:00"/>
    <d v="1899-12-30T03:09:00"/>
    <d v="1899-12-30T00:46:00"/>
    <d v="1899-12-30T02:38:00"/>
    <x v="0"/>
    <x v="2"/>
    <x v="2"/>
    <n v="36"/>
    <n v="143"/>
    <x v="0"/>
  </r>
  <r>
    <n v="4"/>
    <s v="Cliente_873"/>
    <n v="3"/>
    <d v="2023-04-03T01:03:00"/>
    <d v="2023-04-03T04:27:00"/>
    <x v="1"/>
    <x v="0"/>
    <s v="Tarjeta de crédito"/>
    <n v="43.46"/>
    <x v="2"/>
    <n v="297"/>
    <x v="0"/>
    <s v="Plato_9, Plato_4, Plato_13"/>
    <x v="178"/>
    <d v="2023-04-03T00:00:00"/>
    <d v="1899-12-30T01:03:00"/>
    <d v="1899-12-30T04:27:00"/>
    <d v="1899-12-30T03:39:00"/>
    <d v="1899-12-30T03:24:00"/>
    <d v="1899-12-30T01:52:00"/>
    <d v="1899-12-30T01:47:00"/>
    <x v="0"/>
    <x v="2"/>
    <x v="2"/>
    <n v="103"/>
    <n v="92"/>
    <x v="0"/>
  </r>
  <r>
    <n v="11"/>
    <s v="Cliente_195"/>
    <n v="4"/>
    <d v="2023-04-03T03:14:00"/>
    <d v="2023-04-03T05:29:00"/>
    <x v="3"/>
    <x v="1"/>
    <s v="Tarjeta de crédito"/>
    <n v="23.24"/>
    <x v="0"/>
    <n v="298"/>
    <x v="6"/>
    <s v="Plato_6, Plato_19, Plato_5"/>
    <x v="50"/>
    <d v="2023-04-03T00:00:00"/>
    <d v="1899-12-30T03:14:00"/>
    <d v="1899-12-30T05:29:00"/>
    <d v="1899-12-30T02:15:00"/>
    <d v="1899-12-30T02:15:00"/>
    <d v="1899-12-30T02:21:00"/>
    <d v="1899-12-30T00:00:00"/>
    <x v="1"/>
    <x v="2"/>
    <x v="2"/>
    <n v="153"/>
    <n v="-5.9999999999999982"/>
    <x v="1"/>
  </r>
  <r>
    <n v="6"/>
    <s v="Cliente_211"/>
    <n v="1"/>
    <d v="2023-04-03T01:19:00"/>
    <d v="2023-04-03T02:45:00"/>
    <x v="3"/>
    <x v="2"/>
    <s v="Efectivo"/>
    <n v="29.68"/>
    <x v="2"/>
    <n v="299"/>
    <x v="7"/>
    <s v="Plato_3, Plato_19, Plato_7, Plato_4"/>
    <x v="108"/>
    <d v="2023-04-03T00:00:00"/>
    <d v="1899-12-30T01:19:00"/>
    <d v="1899-12-30T02:45:00"/>
    <d v="1899-12-30T01:41:00"/>
    <d v="1899-12-30T01:26:00"/>
    <d v="1899-12-30T01:53:00"/>
    <d v="1899-12-30T00:00:00"/>
    <x v="1"/>
    <x v="2"/>
    <x v="2"/>
    <n v="108"/>
    <n v="-27.000000000000004"/>
    <x v="3"/>
  </r>
  <r>
    <n v="18"/>
    <s v="Cliente_516"/>
    <n v="6"/>
    <d v="2023-04-03T02:17:00"/>
    <d v="2023-04-03T04:19:00"/>
    <x v="2"/>
    <x v="1"/>
    <s v="Tarjeta de crédito"/>
    <n v="38.380000000000003"/>
    <x v="0"/>
    <n v="300"/>
    <x v="3"/>
    <s v="Plato_20, Plato_4, Plato_10, Plato_2"/>
    <x v="179"/>
    <d v="2023-04-03T00:00:00"/>
    <d v="1899-12-30T02:17:00"/>
    <d v="1899-12-30T04:19:00"/>
    <d v="1899-12-30T02:02:00"/>
    <d v="1899-12-30T02:02:00"/>
    <d v="1899-12-30T01:58:00"/>
    <d v="1899-12-30T00:04:00"/>
    <x v="0"/>
    <x v="2"/>
    <x v="2"/>
    <n v="174"/>
    <n v="4.0000000000000053"/>
    <x v="0"/>
  </r>
  <r>
    <n v="8"/>
    <s v="Cliente_385"/>
    <n v="6"/>
    <d v="2023-04-03T02:14:00"/>
    <d v="2023-04-03T04:08:00"/>
    <x v="3"/>
    <x v="0"/>
    <s v="Tarjeta de crédito"/>
    <n v="16.52"/>
    <x v="0"/>
    <n v="301"/>
    <x v="7"/>
    <s v="Plato_17, Plato_10, Plato_9, Plato_3"/>
    <x v="180"/>
    <d v="2023-04-03T00:00:00"/>
    <d v="1899-12-30T02:14:00"/>
    <d v="1899-12-30T04:08:00"/>
    <d v="1899-12-30T01:54:00"/>
    <d v="1899-12-30T01:54:00"/>
    <d v="1899-12-30T03:03:00"/>
    <d v="1899-12-30T00:00:00"/>
    <x v="1"/>
    <x v="2"/>
    <x v="2"/>
    <n v="133"/>
    <n v="-69"/>
    <x v="4"/>
  </r>
  <r>
    <n v="5"/>
    <s v="Cliente_929"/>
    <n v="2"/>
    <d v="2023-04-03T01:20:00"/>
    <d v="2023-04-03T04:56:00"/>
    <x v="1"/>
    <x v="1"/>
    <s v="Tarjeta de crédito"/>
    <n v="39.89"/>
    <x v="0"/>
    <n v="302"/>
    <x v="1"/>
    <s v="Plato_15"/>
    <x v="143"/>
    <d v="2023-04-03T00:00:00"/>
    <d v="1899-12-30T01:20:00"/>
    <d v="1899-12-30T04:56:00"/>
    <d v="1899-12-30T03:36:00"/>
    <d v="1899-12-30T03:36:00"/>
    <d v="1899-12-30T00:15:00"/>
    <d v="1899-12-30T03:21:00"/>
    <x v="0"/>
    <x v="2"/>
    <x v="2"/>
    <n v="57"/>
    <n v="201"/>
    <x v="0"/>
  </r>
  <r>
    <n v="14"/>
    <s v="Cliente_986"/>
    <n v="5"/>
    <d v="2023-04-03T03:38:00"/>
    <d v="2023-04-03T06:24:00"/>
    <x v="3"/>
    <x v="1"/>
    <s v="Tarjeta de débito"/>
    <n v="16.489999999999998"/>
    <x v="2"/>
    <n v="303"/>
    <x v="2"/>
    <s v="Plato_3, Plato_20, Plato_10, Plato_7"/>
    <x v="57"/>
    <d v="2023-04-03T00:00:00"/>
    <d v="1899-12-30T03:38:00"/>
    <d v="1899-12-30T06:24:00"/>
    <d v="1899-12-30T03:01:00"/>
    <d v="1899-12-30T02:46:00"/>
    <d v="1899-12-30T01:32:00"/>
    <d v="1899-12-30T01:29:00"/>
    <x v="0"/>
    <x v="2"/>
    <x v="2"/>
    <n v="128"/>
    <n v="74"/>
    <x v="0"/>
  </r>
  <r>
    <n v="6"/>
    <s v="Cliente_994"/>
    <n v="4"/>
    <d v="2023-04-03T03:24:00"/>
    <d v="2023-04-03T04:40:00"/>
    <x v="1"/>
    <x v="0"/>
    <s v="Tarjeta de crédito"/>
    <n v="22.05"/>
    <x v="0"/>
    <n v="304"/>
    <x v="1"/>
    <s v="Plato_15, Plato_13, Plato_20, Plato_17"/>
    <x v="181"/>
    <d v="2023-04-03T00:00:00"/>
    <d v="1899-12-30T03:24:00"/>
    <d v="1899-12-30T04:40:00"/>
    <d v="1899-12-30T01:16:00"/>
    <d v="1899-12-30T01:16:00"/>
    <d v="1899-12-30T01:25:00"/>
    <d v="1899-12-30T00:00:00"/>
    <x v="1"/>
    <x v="2"/>
    <x v="2"/>
    <n v="171"/>
    <n v="-8.9999999999999982"/>
    <x v="1"/>
  </r>
  <r>
    <n v="1"/>
    <s v="Cliente_648"/>
    <n v="2"/>
    <d v="2023-04-03T00:45:00"/>
    <d v="2023-04-03T04:13:00"/>
    <x v="1"/>
    <x v="0"/>
    <s v="Tarjeta de crédito"/>
    <n v="37.92"/>
    <x v="0"/>
    <n v="305"/>
    <x v="9"/>
    <s v="Plato_8, Plato_14"/>
    <x v="182"/>
    <d v="2023-04-03T00:00:00"/>
    <d v="1899-12-30T00:45:00"/>
    <d v="1899-12-30T04:13:00"/>
    <d v="1899-12-30T03:28:00"/>
    <d v="1899-12-30T03:28:00"/>
    <d v="1899-12-30T01:05:00"/>
    <d v="1899-12-30T02:23:00"/>
    <x v="0"/>
    <x v="2"/>
    <x v="2"/>
    <n v="77"/>
    <n v="142.99999999999997"/>
    <x v="0"/>
  </r>
  <r>
    <n v="7"/>
    <s v="Cliente_702"/>
    <n v="4"/>
    <d v="2023-04-03T00:03:00"/>
    <d v="2023-04-03T02:32:00"/>
    <x v="3"/>
    <x v="0"/>
    <s v="Tarjeta de crédito"/>
    <n v="16.96"/>
    <x v="2"/>
    <n v="306"/>
    <x v="9"/>
    <s v="Plato_15"/>
    <x v="152"/>
    <d v="2023-04-03T00:00:00"/>
    <d v="1899-12-30T00:03:00"/>
    <d v="1899-12-30T02:32:00"/>
    <d v="1899-12-30T02:44:00"/>
    <d v="1899-12-30T02:29:00"/>
    <d v="1899-12-30T00:21:00"/>
    <d v="1899-12-30T02:23:00"/>
    <x v="0"/>
    <x v="2"/>
    <x v="2"/>
    <n v="19"/>
    <n v="127.99999999999999"/>
    <x v="0"/>
  </r>
  <r>
    <n v="20"/>
    <s v="Cliente_175"/>
    <n v="5"/>
    <d v="2023-04-03T03:09:00"/>
    <d v="2023-04-03T05:39:00"/>
    <x v="1"/>
    <x v="0"/>
    <s v="Efectivo"/>
    <n v="31.66"/>
    <x v="1"/>
    <n v="307"/>
    <x v="4"/>
    <s v="Plato_13"/>
    <x v="111"/>
    <d v="2023-04-03T00:00:00"/>
    <d v="1899-12-30T03:09:00"/>
    <d v="1899-12-30T05:39:00"/>
    <d v="1899-12-30T02:30:00"/>
    <d v="1899-12-30T02:30:00"/>
    <d v="1899-12-30T00:39:00"/>
    <d v="1899-12-30T01:51:00"/>
    <x v="0"/>
    <x v="2"/>
    <x v="2"/>
    <n v="39"/>
    <n v="110.99999999999999"/>
    <x v="0"/>
  </r>
  <r>
    <n v="14"/>
    <s v="Cliente_846"/>
    <n v="6"/>
    <d v="2023-04-03T01:55:00"/>
    <d v="2023-04-03T04:39:00"/>
    <x v="2"/>
    <x v="0"/>
    <s v="Tarjeta de crédito"/>
    <n v="33.79"/>
    <x v="0"/>
    <n v="308"/>
    <x v="7"/>
    <s v="Plato_18, Plato_8, Plato_17, Plato_16"/>
    <x v="100"/>
    <d v="2023-04-03T00:00:00"/>
    <d v="1899-12-30T01:55:00"/>
    <d v="1899-12-30T04:39:00"/>
    <d v="1899-12-30T02:44:00"/>
    <d v="1899-12-30T02:44:00"/>
    <d v="1899-12-30T03:06:00"/>
    <d v="1899-12-30T00:00:00"/>
    <x v="1"/>
    <x v="2"/>
    <x v="2"/>
    <n v="132"/>
    <n v="-22"/>
    <x v="3"/>
  </r>
  <r>
    <n v="9"/>
    <s v="Cliente_620"/>
    <n v="3"/>
    <d v="2023-04-03T00:28:00"/>
    <d v="2023-04-03T04:05:00"/>
    <x v="1"/>
    <x v="0"/>
    <s v="Tarjeta de crédito"/>
    <n v="36.090000000000003"/>
    <x v="0"/>
    <n v="309"/>
    <x v="10"/>
    <s v="Plato_20, Plato_17, Plato_8"/>
    <x v="6"/>
    <d v="2023-04-03T00:00:00"/>
    <d v="1899-12-30T00:28:00"/>
    <d v="1899-12-30T04:05:00"/>
    <d v="1899-12-30T03:37:00"/>
    <d v="1899-12-30T03:37:00"/>
    <d v="1899-12-30T02:03:00"/>
    <d v="1899-12-30T01:34:00"/>
    <x v="0"/>
    <x v="2"/>
    <x v="2"/>
    <n v="105"/>
    <n v="94.000000000000043"/>
    <x v="0"/>
  </r>
  <r>
    <n v="17"/>
    <s v="Cliente_672"/>
    <n v="3"/>
    <d v="2023-04-03T03:04:00"/>
    <d v="2023-04-03T06:23:00"/>
    <x v="3"/>
    <x v="2"/>
    <s v="Tarjeta de crédito"/>
    <n v="11.47"/>
    <x v="1"/>
    <n v="310"/>
    <x v="7"/>
    <s v="Plato_10, Plato_2"/>
    <x v="0"/>
    <d v="2023-04-03T00:00:00"/>
    <d v="1899-12-30T03:04:00"/>
    <d v="1899-12-30T06:23:00"/>
    <d v="1899-12-30T03:19:00"/>
    <d v="1899-12-30T03:19:00"/>
    <d v="1899-12-30T01:37:00"/>
    <d v="1899-12-30T01:42:00"/>
    <x v="0"/>
    <x v="2"/>
    <x v="2"/>
    <n v="81"/>
    <n v="102.00000000000001"/>
    <x v="0"/>
  </r>
  <r>
    <n v="6"/>
    <s v="Cliente_735"/>
    <n v="4"/>
    <d v="2023-04-03T01:40:00"/>
    <d v="2023-04-03T02:43:00"/>
    <x v="0"/>
    <x v="1"/>
    <s v="Efectivo"/>
    <n v="39.270000000000003"/>
    <x v="2"/>
    <n v="311"/>
    <x v="3"/>
    <s v="Plato_7, Plato_9"/>
    <x v="183"/>
    <d v="2023-04-03T00:00:00"/>
    <d v="1899-12-30T01:40:00"/>
    <d v="1899-12-30T02:43:00"/>
    <d v="1899-12-30T01:18:00"/>
    <d v="1899-12-30T01:03:00"/>
    <d v="1899-12-30T01:14:00"/>
    <d v="1899-12-30T00:00:00"/>
    <x v="1"/>
    <x v="2"/>
    <x v="2"/>
    <n v="31"/>
    <n v="-11.000000000000011"/>
    <x v="1"/>
  </r>
  <r>
    <n v="2"/>
    <s v="Cliente_268"/>
    <n v="4"/>
    <d v="2023-04-03T03:07:00"/>
    <d v="2023-04-03T06:12:00"/>
    <x v="0"/>
    <x v="0"/>
    <s v="Tarjeta de crédito"/>
    <n v="30.89"/>
    <x v="0"/>
    <n v="312"/>
    <x v="7"/>
    <s v="Plato_15, Plato_8"/>
    <x v="95"/>
    <d v="2023-04-03T00:00:00"/>
    <d v="1899-12-30T03:07:00"/>
    <d v="1899-12-30T06:12:00"/>
    <d v="1899-12-30T03:05:00"/>
    <d v="1899-12-30T03:05:00"/>
    <d v="1899-12-30T00:55:00"/>
    <d v="1899-12-30T02:10:00"/>
    <x v="0"/>
    <x v="2"/>
    <x v="2"/>
    <n v="80"/>
    <n v="130.00000000000003"/>
    <x v="0"/>
  </r>
  <r>
    <n v="10"/>
    <s v="Cliente_974"/>
    <n v="3"/>
    <d v="2023-04-03T02:23:00"/>
    <d v="2023-04-03T05:46:00"/>
    <x v="1"/>
    <x v="1"/>
    <s v="Tarjeta de débito"/>
    <n v="43.14"/>
    <x v="0"/>
    <n v="313"/>
    <x v="0"/>
    <s v="Plato_12, Plato_17, Plato_19, Plato_7"/>
    <x v="184"/>
    <d v="2023-04-03T00:00:00"/>
    <d v="1899-12-30T02:23:00"/>
    <d v="1899-12-30T05:46:00"/>
    <d v="1899-12-30T03:23:00"/>
    <d v="1899-12-30T03:23:00"/>
    <d v="1899-12-30T01:46:00"/>
    <d v="1899-12-30T01:37:00"/>
    <x v="0"/>
    <x v="2"/>
    <x v="2"/>
    <n v="140"/>
    <n v="97"/>
    <x v="0"/>
  </r>
  <r>
    <n v="20"/>
    <s v="Cliente_161"/>
    <n v="5"/>
    <d v="2023-04-03T00:46:00"/>
    <d v="2023-04-03T03:53:00"/>
    <x v="4"/>
    <x v="0"/>
    <s v="Tarjeta de débito"/>
    <n v="32.18"/>
    <x v="2"/>
    <n v="314"/>
    <x v="9"/>
    <s v="Plato_6"/>
    <x v="133"/>
    <d v="2023-04-03T00:00:00"/>
    <d v="1899-12-30T00:46:00"/>
    <d v="1899-12-30T03:53:00"/>
    <d v="1899-12-30T03:22:00"/>
    <d v="1899-12-30T03:07:00"/>
    <d v="1899-12-30T00:05:00"/>
    <d v="1899-12-30T03:17:00"/>
    <x v="0"/>
    <x v="2"/>
    <x v="2"/>
    <n v="16"/>
    <n v="182.00000000000003"/>
    <x v="0"/>
  </r>
  <r>
    <n v="14"/>
    <s v="Cliente_600"/>
    <n v="1"/>
    <d v="2023-04-03T00:12:00"/>
    <d v="2023-04-03T03:29:00"/>
    <x v="2"/>
    <x v="0"/>
    <s v="Tarjeta de crédito"/>
    <n v="20.6"/>
    <x v="1"/>
    <n v="315"/>
    <x v="9"/>
    <s v="Plato_1, Plato_16, Plato_9, Plato_13"/>
    <x v="185"/>
    <d v="2023-04-03T00:00:00"/>
    <d v="1899-12-30T00:12:00"/>
    <d v="1899-12-30T03:29:00"/>
    <d v="1899-12-30T03:17:00"/>
    <d v="1899-12-30T03:17:00"/>
    <d v="1899-12-30T02:06:00"/>
    <d v="1899-12-30T01:11:00"/>
    <x v="0"/>
    <x v="2"/>
    <x v="2"/>
    <n v="95"/>
    <n v="71.000000000000014"/>
    <x v="0"/>
  </r>
  <r>
    <n v="2"/>
    <s v="Cliente_654"/>
    <n v="2"/>
    <d v="2023-04-03T01:38:00"/>
    <d v="2023-04-03T05:32:00"/>
    <x v="3"/>
    <x v="1"/>
    <s v="Tarjeta de crédito"/>
    <n v="31.13"/>
    <x v="0"/>
    <n v="316"/>
    <x v="4"/>
    <s v="Plato_4, Plato_13, Plato_6, Plato_20"/>
    <x v="53"/>
    <d v="2023-04-03T00:00:00"/>
    <d v="1899-12-30T01:38:00"/>
    <d v="1899-12-30T05:32:00"/>
    <d v="1899-12-30T03:54:00"/>
    <d v="1899-12-30T03:54:00"/>
    <d v="1899-12-30T02:38:00"/>
    <d v="1899-12-30T01:16:00"/>
    <x v="0"/>
    <x v="2"/>
    <x v="2"/>
    <n v="96"/>
    <n v="76.000000000000057"/>
    <x v="0"/>
  </r>
  <r>
    <n v="17"/>
    <s v="Cliente_440"/>
    <n v="2"/>
    <d v="2023-04-03T02:25:00"/>
    <d v="2023-04-03T06:16:00"/>
    <x v="2"/>
    <x v="1"/>
    <s v="Efectivo"/>
    <n v="24.55"/>
    <x v="1"/>
    <n v="317"/>
    <x v="7"/>
    <s v="Plato_5, Plato_18, Plato_15"/>
    <x v="19"/>
    <d v="2023-04-03T00:00:00"/>
    <d v="1899-12-30T02:25:00"/>
    <d v="1899-12-30T06:16:00"/>
    <d v="1899-12-30T03:51:00"/>
    <d v="1899-12-30T03:51:00"/>
    <d v="1899-12-30T01:28:00"/>
    <d v="1899-12-30T02:23:00"/>
    <x v="0"/>
    <x v="2"/>
    <x v="2"/>
    <n v="105"/>
    <n v="143"/>
    <x v="0"/>
  </r>
  <r>
    <n v="13"/>
    <s v="Cliente_269"/>
    <n v="3"/>
    <d v="2023-04-03T03:33:00"/>
    <d v="2023-04-03T05:09:00"/>
    <x v="0"/>
    <x v="2"/>
    <s v="Tarjeta de crédito"/>
    <n v="10.08"/>
    <x v="0"/>
    <n v="318"/>
    <x v="5"/>
    <s v="Plato_9"/>
    <x v="77"/>
    <d v="2023-04-03T00:00:00"/>
    <d v="1899-12-30T03:33:00"/>
    <d v="1899-12-30T05:09:00"/>
    <d v="1899-12-30T01:36:00"/>
    <d v="1899-12-30T01:36:00"/>
    <d v="1899-12-30T00:39:00"/>
    <d v="1899-12-30T00:57:00"/>
    <x v="0"/>
    <x v="2"/>
    <x v="2"/>
    <n v="17"/>
    <n v="56.999999999999979"/>
    <x v="0"/>
  </r>
  <r>
    <n v="1"/>
    <s v="Cliente_12"/>
    <n v="1"/>
    <d v="2023-04-03T00:48:00"/>
    <d v="2023-04-03T03:59:00"/>
    <x v="1"/>
    <x v="0"/>
    <s v="Efectivo"/>
    <n v="30.05"/>
    <x v="1"/>
    <n v="319"/>
    <x v="6"/>
    <s v="Plato_15, Plato_8, Plato_20, Plato_17"/>
    <x v="186"/>
    <d v="2023-04-03T00:00:00"/>
    <d v="1899-12-30T00:48:00"/>
    <d v="1899-12-30T03:59:00"/>
    <d v="1899-12-30T03:11:00"/>
    <d v="1899-12-30T03:11:00"/>
    <d v="1899-12-30T02:06:00"/>
    <d v="1899-12-30T01:05:00"/>
    <x v="0"/>
    <x v="2"/>
    <x v="2"/>
    <n v="162"/>
    <n v="64.999999999999986"/>
    <x v="0"/>
  </r>
  <r>
    <n v="9"/>
    <s v="Cliente_294"/>
    <n v="1"/>
    <d v="2023-04-03T01:30:00"/>
    <d v="2023-04-03T04:17:00"/>
    <x v="0"/>
    <x v="0"/>
    <s v="Tarjeta de débito"/>
    <n v="44.02"/>
    <x v="0"/>
    <n v="320"/>
    <x v="0"/>
    <s v="Plato_13, Plato_5, Plato_18"/>
    <x v="187"/>
    <d v="2023-04-03T00:00:00"/>
    <d v="1899-12-30T01:30:00"/>
    <d v="1899-12-30T04:17:00"/>
    <d v="1899-12-30T02:47:00"/>
    <d v="1899-12-30T02:47:00"/>
    <d v="1899-12-30T02:10:00"/>
    <d v="1899-12-30T00:37:00"/>
    <x v="0"/>
    <x v="2"/>
    <x v="2"/>
    <n v="59"/>
    <n v="37.000000000000007"/>
    <x v="0"/>
  </r>
  <r>
    <n v="18"/>
    <s v="Cliente_659"/>
    <n v="5"/>
    <d v="2023-04-03T02:04:00"/>
    <d v="2023-04-03T04:18:00"/>
    <x v="1"/>
    <x v="0"/>
    <s v="Tarjeta de crédito"/>
    <n v="23.59"/>
    <x v="1"/>
    <n v="321"/>
    <x v="5"/>
    <s v="Plato_16, Plato_5, Plato_14"/>
    <x v="87"/>
    <d v="2023-04-03T00:00:00"/>
    <d v="1899-12-30T02:04:00"/>
    <d v="1899-12-30T04:18:00"/>
    <d v="1899-12-30T02:14:00"/>
    <d v="1899-12-30T02:14:00"/>
    <d v="1899-12-30T01:35:00"/>
    <d v="1899-12-30T00:39:00"/>
    <x v="0"/>
    <x v="2"/>
    <x v="2"/>
    <n v="84"/>
    <n v="39"/>
    <x v="0"/>
  </r>
  <r>
    <n v="12"/>
    <s v="Cliente_47"/>
    <n v="1"/>
    <d v="2023-04-03T03:41:00"/>
    <d v="2023-04-03T05:47:00"/>
    <x v="2"/>
    <x v="2"/>
    <s v="Tarjeta de crédito"/>
    <n v="24.69"/>
    <x v="2"/>
    <n v="322"/>
    <x v="8"/>
    <s v="Plato_15, Plato_13"/>
    <x v="188"/>
    <d v="2023-04-03T00:00:00"/>
    <d v="1899-12-30T03:41:00"/>
    <d v="1899-12-30T05:47:00"/>
    <d v="1899-12-30T02:21:00"/>
    <d v="1899-12-30T02:06:00"/>
    <d v="1899-12-30T01:00:00"/>
    <d v="1899-12-30T01:21:00"/>
    <x v="0"/>
    <x v="2"/>
    <x v="2"/>
    <n v="51"/>
    <n v="66"/>
    <x v="0"/>
  </r>
  <r>
    <n v="8"/>
    <s v="Cliente_544"/>
    <n v="1"/>
    <d v="2023-04-03T01:23:00"/>
    <d v="2023-04-03T04:19:00"/>
    <x v="3"/>
    <x v="1"/>
    <s v="Efectivo"/>
    <n v="44.3"/>
    <x v="1"/>
    <n v="323"/>
    <x v="9"/>
    <s v="Plato_5, Plato_9, Plato_7, Plato_4"/>
    <x v="72"/>
    <d v="2023-04-03T00:00:00"/>
    <d v="1899-12-30T01:23:00"/>
    <d v="1899-12-30T04:19:00"/>
    <d v="1899-12-30T02:56:00"/>
    <d v="1899-12-30T02:56:00"/>
    <d v="1899-12-30T02:02:00"/>
    <d v="1899-12-30T00:54:00"/>
    <x v="0"/>
    <x v="2"/>
    <x v="2"/>
    <n v="121"/>
    <n v="54.000000000000007"/>
    <x v="0"/>
  </r>
  <r>
    <n v="9"/>
    <s v="Cliente_633"/>
    <n v="6"/>
    <d v="2023-04-03T00:43:00"/>
    <d v="2023-04-03T01:51:00"/>
    <x v="1"/>
    <x v="2"/>
    <s v="Tarjeta de crédito"/>
    <n v="21.6"/>
    <x v="1"/>
    <n v="324"/>
    <x v="4"/>
    <s v="Plato_2, Plato_6, Plato_10"/>
    <x v="16"/>
    <d v="2023-04-03T00:00:00"/>
    <d v="1899-12-30T00:43:00"/>
    <d v="1899-12-30T01:51:00"/>
    <d v="1899-12-30T01:08:00"/>
    <d v="1899-12-30T01:08:00"/>
    <d v="1899-12-30T01:30:00"/>
    <d v="1899-12-30T00:00:00"/>
    <x v="1"/>
    <x v="2"/>
    <x v="2"/>
    <n v="81"/>
    <n v="-22"/>
    <x v="3"/>
  </r>
  <r>
    <n v="18"/>
    <s v="Cliente_154"/>
    <n v="1"/>
    <d v="2023-04-03T01:00:00"/>
    <d v="2023-04-03T02:18:00"/>
    <x v="2"/>
    <x v="0"/>
    <s v="Tarjeta de crédito"/>
    <n v="32.5"/>
    <x v="0"/>
    <n v="325"/>
    <x v="4"/>
    <s v="Plato_13, Plato_17, Plato_8, Plato_15"/>
    <x v="130"/>
    <d v="2023-04-03T00:00:00"/>
    <d v="1899-12-30T01:00:00"/>
    <d v="1899-12-30T02:18:00"/>
    <d v="1899-12-30T01:18:00"/>
    <d v="1899-12-30T01:18:00"/>
    <d v="1899-12-30T01:11:00"/>
    <d v="1899-12-30T00:07:00"/>
    <x v="0"/>
    <x v="2"/>
    <x v="2"/>
    <n v="93"/>
    <n v="7.0000000000000151"/>
    <x v="0"/>
  </r>
  <r>
    <n v="14"/>
    <s v="Cliente_489"/>
    <n v="4"/>
    <d v="2023-04-04T01:39:00"/>
    <d v="2023-04-04T05:34:00"/>
    <x v="1"/>
    <x v="1"/>
    <s v="Tarjeta de débito"/>
    <n v="13.85"/>
    <x v="2"/>
    <n v="326"/>
    <x v="4"/>
    <s v="Plato_8, Plato_4, Plato_16"/>
    <x v="64"/>
    <d v="2023-04-04T00:00:00"/>
    <d v="1899-12-30T01:39:00"/>
    <d v="1899-12-30T05:34:00"/>
    <d v="1899-12-30T04:10:00"/>
    <d v="1899-12-30T03:55:00"/>
    <d v="1899-12-30T01:31:00"/>
    <d v="1899-12-30T02:39:00"/>
    <x v="0"/>
    <x v="3"/>
    <x v="3"/>
    <n v="47"/>
    <n v="144"/>
    <x v="0"/>
  </r>
  <r>
    <n v="12"/>
    <s v="Cliente_336"/>
    <n v="5"/>
    <d v="2023-04-04T02:59:00"/>
    <d v="2023-04-04T04:36:00"/>
    <x v="3"/>
    <x v="2"/>
    <s v="Tarjeta de crédito"/>
    <n v="15.08"/>
    <x v="0"/>
    <n v="327"/>
    <x v="1"/>
    <s v="Plato_18, Plato_4, Plato_6"/>
    <x v="189"/>
    <d v="2023-04-04T00:00:00"/>
    <d v="1899-12-30T02:59:00"/>
    <d v="1899-12-30T04:36:00"/>
    <d v="1899-12-30T01:37:00"/>
    <d v="1899-12-30T01:37:00"/>
    <d v="1899-12-30T01:14:00"/>
    <d v="1899-12-30T00:23:00"/>
    <x v="0"/>
    <x v="3"/>
    <x v="3"/>
    <n v="86"/>
    <n v="23.000000000000007"/>
    <x v="0"/>
  </r>
  <r>
    <n v="4"/>
    <s v="Cliente_350"/>
    <n v="3"/>
    <d v="2023-04-04T01:44:00"/>
    <d v="2023-04-04T04:07:00"/>
    <x v="2"/>
    <x v="2"/>
    <s v="Tarjeta de crédito"/>
    <n v="13.85"/>
    <x v="0"/>
    <n v="328"/>
    <x v="9"/>
    <s v="Plato_8"/>
    <x v="105"/>
    <d v="2023-04-04T00:00:00"/>
    <d v="1899-12-30T01:44:00"/>
    <d v="1899-12-30T04:07:00"/>
    <d v="1899-12-30T02:23:00"/>
    <d v="1899-12-30T02:23:00"/>
    <d v="1899-12-30T00:21:00"/>
    <d v="1899-12-30T02:02:00"/>
    <x v="0"/>
    <x v="3"/>
    <x v="3"/>
    <n v="21"/>
    <n v="122"/>
    <x v="0"/>
  </r>
  <r>
    <n v="13"/>
    <s v="Cliente_797"/>
    <n v="1"/>
    <d v="2023-04-04T00:26:00"/>
    <d v="2023-04-04T02:41:00"/>
    <x v="2"/>
    <x v="0"/>
    <s v="Tarjeta de crédito"/>
    <n v="38.89"/>
    <x v="2"/>
    <n v="329"/>
    <x v="6"/>
    <s v="Plato_13, Plato_20, Plato_17, Plato_14"/>
    <x v="190"/>
    <d v="2023-04-04T00:00:00"/>
    <d v="1899-12-30T00:26:00"/>
    <d v="1899-12-30T02:41:00"/>
    <d v="1899-12-30T02:30:00"/>
    <d v="1899-12-30T02:15:00"/>
    <d v="1899-12-30T02:19:00"/>
    <d v="1899-12-30T00:00:00"/>
    <x v="1"/>
    <x v="3"/>
    <x v="3"/>
    <n v="128"/>
    <n v="-4.0000000000000053"/>
    <x v="1"/>
  </r>
  <r>
    <n v="10"/>
    <s v="Cliente_436"/>
    <n v="6"/>
    <d v="2023-04-04T01:50:00"/>
    <d v="2023-04-04T03:57:00"/>
    <x v="0"/>
    <x v="1"/>
    <s v="Tarjeta de crédito"/>
    <n v="32.17"/>
    <x v="2"/>
    <n v="330"/>
    <x v="6"/>
    <s v="Plato_1, Plato_16, Plato_14, Plato_13"/>
    <x v="191"/>
    <d v="2023-04-04T00:00:00"/>
    <d v="1899-12-30T01:50:00"/>
    <d v="1899-12-30T03:57:00"/>
    <d v="1899-12-30T02:22:00"/>
    <d v="1899-12-30T02:07:00"/>
    <d v="1899-12-30T02:20:00"/>
    <d v="1899-12-30T00:00:00"/>
    <x v="1"/>
    <x v="3"/>
    <x v="3"/>
    <n v="130"/>
    <n v="-13.000000000000014"/>
    <x v="1"/>
  </r>
  <r>
    <n v="20"/>
    <s v="Cliente_597"/>
    <n v="3"/>
    <d v="2023-04-04T03:06:00"/>
    <d v="2023-04-04T06:17:00"/>
    <x v="4"/>
    <x v="2"/>
    <s v="Tarjeta de débito"/>
    <n v="36.61"/>
    <x v="0"/>
    <n v="331"/>
    <x v="3"/>
    <s v="Plato_12, Plato_8, Plato_7, Plato_1"/>
    <x v="27"/>
    <d v="2023-04-04T00:00:00"/>
    <d v="1899-12-30T03:06:00"/>
    <d v="1899-12-30T06:17:00"/>
    <d v="1899-12-30T03:11:00"/>
    <d v="1899-12-30T03:11:00"/>
    <d v="1899-12-30T02:01:00"/>
    <d v="1899-12-30T01:10:00"/>
    <x v="0"/>
    <x v="3"/>
    <x v="3"/>
    <n v="103"/>
    <n v="70.000000000000014"/>
    <x v="0"/>
  </r>
  <r>
    <n v="6"/>
    <s v="Cliente_823"/>
    <n v="1"/>
    <d v="2023-04-04T00:14:00"/>
    <d v="2023-04-04T01:29:00"/>
    <x v="2"/>
    <x v="0"/>
    <s v="Tarjeta de débito"/>
    <n v="25.21"/>
    <x v="0"/>
    <n v="332"/>
    <x v="10"/>
    <s v="Plato_20"/>
    <x v="109"/>
    <d v="2023-04-04T00:00:00"/>
    <d v="1899-12-30T00:14:00"/>
    <d v="1899-12-30T01:29:00"/>
    <d v="1899-12-30T01:15:00"/>
    <d v="1899-12-30T01:15:00"/>
    <d v="1899-12-30T00:17:00"/>
    <d v="1899-12-30T00:58:00"/>
    <x v="0"/>
    <x v="3"/>
    <x v="3"/>
    <n v="75"/>
    <n v="58.000000000000007"/>
    <x v="0"/>
  </r>
  <r>
    <n v="6"/>
    <s v="Cliente_690"/>
    <n v="1"/>
    <d v="2023-04-04T03:10:00"/>
    <d v="2023-04-04T04:29:00"/>
    <x v="4"/>
    <x v="2"/>
    <s v="Tarjeta de crédito"/>
    <n v="13.19"/>
    <x v="1"/>
    <n v="333"/>
    <x v="3"/>
    <s v="Plato_19, Plato_4"/>
    <x v="102"/>
    <d v="2023-04-04T00:00:00"/>
    <d v="1899-12-30T03:10:00"/>
    <d v="1899-12-30T04:29:00"/>
    <d v="1899-12-30T01:19:00"/>
    <d v="1899-12-30T01:19:00"/>
    <d v="1899-12-30T01:01:00"/>
    <d v="1899-12-30T00:18:00"/>
    <x v="0"/>
    <x v="3"/>
    <x v="3"/>
    <n v="42"/>
    <n v="18.000000000000007"/>
    <x v="0"/>
  </r>
  <r>
    <n v="12"/>
    <s v="Cliente_216"/>
    <n v="4"/>
    <d v="2023-04-04T02:51:00"/>
    <d v="2023-04-04T06:31:00"/>
    <x v="1"/>
    <x v="1"/>
    <s v="Tarjeta de crédito"/>
    <n v="17.5"/>
    <x v="1"/>
    <n v="334"/>
    <x v="10"/>
    <s v="Plato_13, Plato_14, Plato_7, Plato_2"/>
    <x v="27"/>
    <d v="2023-04-04T00:00:00"/>
    <d v="1899-12-30T02:51:00"/>
    <d v="1899-12-30T06:31:00"/>
    <d v="1899-12-30T03:40:00"/>
    <d v="1899-12-30T03:40:00"/>
    <d v="1899-12-30T02:36:00"/>
    <d v="1899-12-30T01:04:00"/>
    <x v="0"/>
    <x v="3"/>
    <x v="3"/>
    <n v="104"/>
    <n v="63.999999999999972"/>
    <x v="0"/>
  </r>
  <r>
    <n v="14"/>
    <s v="Cliente_546"/>
    <n v="3"/>
    <d v="2023-04-04T01:56:00"/>
    <d v="2023-04-04T03:09:00"/>
    <x v="4"/>
    <x v="0"/>
    <s v="Tarjeta de débito"/>
    <n v="41.56"/>
    <x v="1"/>
    <n v="335"/>
    <x v="2"/>
    <s v="Plato_2, Plato_16"/>
    <x v="192"/>
    <d v="2023-04-04T00:00:00"/>
    <d v="1899-12-30T01:56:00"/>
    <d v="1899-12-30T03:09:00"/>
    <d v="1899-12-30T01:13:00"/>
    <d v="1899-12-30T01:13:00"/>
    <d v="1899-12-30T01:09:00"/>
    <d v="1899-12-30T00:04:00"/>
    <x v="0"/>
    <x v="3"/>
    <x v="3"/>
    <n v="66"/>
    <n v="4.0000000000000053"/>
    <x v="0"/>
  </r>
  <r>
    <n v="4"/>
    <s v="Cliente_524"/>
    <n v="5"/>
    <d v="2023-04-04T01:35:00"/>
    <d v="2023-04-04T04:51:00"/>
    <x v="2"/>
    <x v="2"/>
    <s v="Tarjeta de crédito"/>
    <n v="17.93"/>
    <x v="1"/>
    <n v="336"/>
    <x v="10"/>
    <s v="Plato_13, Plato_12, Plato_10"/>
    <x v="43"/>
    <d v="2023-04-04T00:00:00"/>
    <d v="1899-12-30T01:35:00"/>
    <d v="1899-12-30T04:51:00"/>
    <d v="1899-12-30T03:16:00"/>
    <d v="1899-12-30T03:16:00"/>
    <d v="1899-12-30T01:05:00"/>
    <d v="1899-12-30T02:11:00"/>
    <x v="0"/>
    <x v="3"/>
    <x v="3"/>
    <n v="93"/>
    <n v="131"/>
    <x v="0"/>
  </r>
  <r>
    <n v="11"/>
    <s v="Cliente_193"/>
    <n v="2"/>
    <d v="2023-04-04T01:38:00"/>
    <d v="2023-04-04T04:31:00"/>
    <x v="3"/>
    <x v="2"/>
    <s v="Tarjeta de crédito"/>
    <n v="19.28"/>
    <x v="0"/>
    <n v="337"/>
    <x v="2"/>
    <s v="Plato_7, Plato_16"/>
    <x v="193"/>
    <d v="2023-04-04T00:00:00"/>
    <d v="1899-12-30T01:38:00"/>
    <d v="1899-12-30T04:31:00"/>
    <d v="1899-12-30T02:53:00"/>
    <d v="1899-12-30T02:53:00"/>
    <d v="1899-12-30T00:58:00"/>
    <d v="1899-12-30T01:55:00"/>
    <x v="0"/>
    <x v="3"/>
    <x v="3"/>
    <n v="58"/>
    <n v="114.99999999999999"/>
    <x v="0"/>
  </r>
  <r>
    <n v="18"/>
    <s v="Cliente_794"/>
    <n v="2"/>
    <d v="2023-04-04T00:32:00"/>
    <d v="2023-04-04T03:30:00"/>
    <x v="3"/>
    <x v="0"/>
    <s v="Tarjeta de débito"/>
    <n v="30.62"/>
    <x v="0"/>
    <n v="338"/>
    <x v="8"/>
    <s v="Plato_18, Plato_13, Plato_15, Plato_3"/>
    <x v="181"/>
    <d v="2023-04-04T00:00:00"/>
    <d v="1899-12-30T00:32:00"/>
    <d v="1899-12-30T03:30:00"/>
    <d v="1899-12-30T02:58:00"/>
    <d v="1899-12-30T02:58:00"/>
    <d v="1899-12-30T02:23:00"/>
    <d v="1899-12-30T00:35:00"/>
    <x v="0"/>
    <x v="3"/>
    <x v="3"/>
    <n v="166"/>
    <n v="35.000000000000014"/>
    <x v="0"/>
  </r>
  <r>
    <n v="13"/>
    <s v="Cliente_602"/>
    <n v="2"/>
    <d v="2023-04-04T00:00:00"/>
    <d v="2023-04-04T02:01:00"/>
    <x v="0"/>
    <x v="1"/>
    <s v="Tarjeta de débito"/>
    <n v="19.600000000000001"/>
    <x v="0"/>
    <n v="339"/>
    <x v="4"/>
    <s v="Plato_9, Plato_14"/>
    <x v="194"/>
    <d v="2023-04-04T00:00:00"/>
    <d v="1899-12-30T00:00:00"/>
    <d v="1899-12-30T02:01:00"/>
    <d v="1899-12-30T02:01:00"/>
    <d v="1899-12-30T02:01:00"/>
    <d v="1899-12-30T00:46:00"/>
    <d v="1899-12-30T01:15:00"/>
    <x v="0"/>
    <x v="3"/>
    <x v="3"/>
    <n v="62"/>
    <n v="75"/>
    <x v="0"/>
  </r>
  <r>
    <n v="15"/>
    <s v="Cliente_296"/>
    <n v="1"/>
    <d v="2023-04-04T01:12:00"/>
    <d v="2023-04-04T04:38:00"/>
    <x v="0"/>
    <x v="0"/>
    <s v="Tarjeta de crédito"/>
    <n v="38.520000000000003"/>
    <x v="1"/>
    <n v="340"/>
    <x v="0"/>
    <s v="Plato_20, Plato_16"/>
    <x v="195"/>
    <d v="2023-04-04T00:00:00"/>
    <d v="1899-12-30T01:12:00"/>
    <d v="1899-12-30T04:38:00"/>
    <d v="1899-12-30T03:26:00"/>
    <d v="1899-12-30T03:26:00"/>
    <d v="1899-12-30T01:31:00"/>
    <d v="1899-12-30T01:55:00"/>
    <x v="0"/>
    <x v="3"/>
    <x v="3"/>
    <n v="98"/>
    <n v="114.99999999999999"/>
    <x v="0"/>
  </r>
  <r>
    <n v="14"/>
    <s v="Cliente_568"/>
    <n v="5"/>
    <d v="2023-04-04T02:05:00"/>
    <d v="2023-04-04T04:19:00"/>
    <x v="0"/>
    <x v="1"/>
    <s v="Tarjeta de crédito"/>
    <n v="47.05"/>
    <x v="1"/>
    <n v="341"/>
    <x v="4"/>
    <s v="Plato_16, Plato_5, Plato_8"/>
    <x v="132"/>
    <d v="2023-04-04T00:00:00"/>
    <d v="1899-12-30T02:05:00"/>
    <d v="1899-12-30T04:19:00"/>
    <d v="1899-12-30T02:14:00"/>
    <d v="1899-12-30T02:14:00"/>
    <d v="1899-12-30T01:28:00"/>
    <d v="1899-12-30T00:46:00"/>
    <x v="0"/>
    <x v="3"/>
    <x v="3"/>
    <n v="105"/>
    <n v="46.000000000000007"/>
    <x v="0"/>
  </r>
  <r>
    <n v="19"/>
    <s v="Cliente_897"/>
    <n v="5"/>
    <d v="2023-04-04T02:30:00"/>
    <d v="2023-04-04T06:11:00"/>
    <x v="0"/>
    <x v="1"/>
    <s v="Tarjeta de crédito"/>
    <n v="20.059999999999999"/>
    <x v="1"/>
    <n v="342"/>
    <x v="6"/>
    <s v="Plato_14, Plato_16"/>
    <x v="37"/>
    <d v="2023-04-04T00:00:00"/>
    <d v="1899-12-30T02:30:00"/>
    <d v="1899-12-30T06:11:00"/>
    <d v="1899-12-30T03:41:00"/>
    <d v="1899-12-30T03:41:00"/>
    <d v="1899-12-30T00:54:00"/>
    <d v="1899-12-30T02:47:00"/>
    <x v="0"/>
    <x v="3"/>
    <x v="3"/>
    <n v="60"/>
    <n v="166.99999999999991"/>
    <x v="0"/>
  </r>
  <r>
    <n v="12"/>
    <s v="Cliente_816"/>
    <n v="1"/>
    <d v="2023-04-04T03:56:00"/>
    <d v="2023-04-04T05:45:00"/>
    <x v="3"/>
    <x v="0"/>
    <s v="Tarjeta de crédito"/>
    <n v="23.01"/>
    <x v="2"/>
    <n v="343"/>
    <x v="4"/>
    <s v="Plato_18, Plato_14"/>
    <x v="16"/>
    <d v="2023-04-04T00:00:00"/>
    <d v="1899-12-30T03:56:00"/>
    <d v="1899-12-30T05:45:00"/>
    <d v="1899-12-30T02:04:00"/>
    <d v="1899-12-30T01:49:00"/>
    <d v="1899-12-30T01:41:00"/>
    <d v="1899-12-30T00:23:00"/>
    <x v="0"/>
    <x v="3"/>
    <x v="3"/>
    <n v="82"/>
    <n v="8.0000000000000107"/>
    <x v="0"/>
  </r>
  <r>
    <n v="15"/>
    <s v="Cliente_221"/>
    <n v="3"/>
    <d v="2023-04-04T00:46:00"/>
    <d v="2023-04-04T02:04:00"/>
    <x v="2"/>
    <x v="0"/>
    <s v="Tarjeta de crédito"/>
    <n v="33.01"/>
    <x v="2"/>
    <n v="344"/>
    <x v="9"/>
    <s v="Plato_8, Plato_17, Plato_15, Plato_5"/>
    <x v="3"/>
    <d v="2023-04-04T00:00:00"/>
    <d v="1899-12-30T00:46:00"/>
    <d v="1899-12-30T02:04:00"/>
    <d v="1899-12-30T01:33:00"/>
    <d v="1899-12-30T01:18:00"/>
    <d v="1899-12-30T01:26:00"/>
    <d v="1899-12-30T00:00:00"/>
    <x v="1"/>
    <x v="3"/>
    <x v="3"/>
    <n v="110"/>
    <n v="-8.0000000000000018"/>
    <x v="1"/>
  </r>
  <r>
    <n v="16"/>
    <s v="Cliente_755"/>
    <n v="3"/>
    <d v="2023-04-04T01:18:00"/>
    <d v="2023-04-04T04:19:00"/>
    <x v="4"/>
    <x v="0"/>
    <s v="Tarjeta de crédito"/>
    <n v="13.98"/>
    <x v="2"/>
    <n v="345"/>
    <x v="9"/>
    <s v="Plato_12"/>
    <x v="134"/>
    <d v="2023-04-04T00:00:00"/>
    <d v="1899-12-30T01:18:00"/>
    <d v="1899-12-30T04:19:00"/>
    <d v="1899-12-30T03:16:00"/>
    <d v="1899-12-30T03:01:00"/>
    <d v="1899-12-30T00:18:00"/>
    <d v="1899-12-30T02:58:00"/>
    <x v="0"/>
    <x v="3"/>
    <x v="3"/>
    <n v="22"/>
    <n v="163"/>
    <x v="0"/>
  </r>
  <r>
    <n v="1"/>
    <s v="Cliente_289"/>
    <n v="5"/>
    <d v="2023-04-04T00:40:00"/>
    <d v="2023-04-04T03:56:00"/>
    <x v="3"/>
    <x v="0"/>
    <s v="Tarjeta de débito"/>
    <n v="35.93"/>
    <x v="0"/>
    <n v="346"/>
    <x v="10"/>
    <s v="Plato_19"/>
    <x v="102"/>
    <d v="2023-04-04T00:00:00"/>
    <d v="1899-12-30T00:40:00"/>
    <d v="1899-12-30T03:56:00"/>
    <d v="1899-12-30T03:16:00"/>
    <d v="1899-12-30T03:16:00"/>
    <d v="1899-12-30T00:22:00"/>
    <d v="1899-12-30T02:54:00"/>
    <x v="0"/>
    <x v="3"/>
    <x v="3"/>
    <n v="44"/>
    <n v="174.00000000000003"/>
    <x v="0"/>
  </r>
  <r>
    <n v="7"/>
    <s v="Cliente_476"/>
    <n v="4"/>
    <d v="2023-04-04T01:49:00"/>
    <d v="2023-04-04T04:34:00"/>
    <x v="4"/>
    <x v="0"/>
    <s v="Tarjeta de crédito"/>
    <n v="48.52"/>
    <x v="0"/>
    <n v="347"/>
    <x v="9"/>
    <s v="Plato_8"/>
    <x v="5"/>
    <d v="2023-04-04T00:00:00"/>
    <d v="1899-12-30T01:49:00"/>
    <d v="1899-12-30T04:34:00"/>
    <d v="1899-12-30T02:45:00"/>
    <d v="1899-12-30T02:45:00"/>
    <d v="1899-12-30T00:44:00"/>
    <d v="1899-12-30T02:01:00"/>
    <x v="0"/>
    <x v="3"/>
    <x v="3"/>
    <n v="42"/>
    <n v="120.99999999999999"/>
    <x v="0"/>
  </r>
  <r>
    <n v="16"/>
    <s v="Cliente_940"/>
    <n v="2"/>
    <d v="2023-04-04T01:17:00"/>
    <d v="2023-04-04T04:59:00"/>
    <x v="2"/>
    <x v="0"/>
    <s v="Tarjeta de crédito"/>
    <n v="30.78"/>
    <x v="2"/>
    <n v="348"/>
    <x v="3"/>
    <s v="Plato_10, Plato_3"/>
    <x v="173"/>
    <d v="2023-04-04T00:00:00"/>
    <d v="1899-12-30T01:17:00"/>
    <d v="1899-12-30T04:59:00"/>
    <d v="1899-12-30T03:57:00"/>
    <d v="1899-12-30T03:42:00"/>
    <d v="1899-12-30T01:28:00"/>
    <d v="1899-12-30T02:29:00"/>
    <x v="0"/>
    <x v="3"/>
    <x v="3"/>
    <n v="51"/>
    <n v="134"/>
    <x v="0"/>
  </r>
  <r>
    <n v="13"/>
    <s v="Cliente_707"/>
    <n v="1"/>
    <d v="2023-04-04T03:48:00"/>
    <d v="2023-04-04T07:31:00"/>
    <x v="3"/>
    <x v="1"/>
    <s v="Tarjeta de crédito"/>
    <n v="40.630000000000003"/>
    <x v="2"/>
    <n v="349"/>
    <x v="2"/>
    <s v="Plato_2, Plato_12, Plato_8"/>
    <x v="128"/>
    <d v="2023-04-04T00:00:00"/>
    <d v="1899-12-30T03:48:00"/>
    <d v="1899-12-30T07:31:00"/>
    <d v="1899-12-30T03:58:00"/>
    <d v="1899-12-30T03:43:00"/>
    <d v="1899-12-30T01:25:00"/>
    <d v="1899-12-30T02:33:00"/>
    <x v="0"/>
    <x v="3"/>
    <x v="3"/>
    <n v="90"/>
    <n v="138"/>
    <x v="0"/>
  </r>
  <r>
    <n v="2"/>
    <s v="Cliente_644"/>
    <n v="6"/>
    <d v="2023-04-04T00:35:00"/>
    <d v="2023-04-04T02:59:00"/>
    <x v="3"/>
    <x v="1"/>
    <s v="Tarjeta de débito"/>
    <n v="36.21"/>
    <x v="0"/>
    <n v="350"/>
    <x v="1"/>
    <s v="Plato_17, Plato_6"/>
    <x v="196"/>
    <d v="2023-04-04T00:00:00"/>
    <d v="1899-12-30T00:35:00"/>
    <d v="1899-12-30T02:59:00"/>
    <d v="1899-12-30T02:24:00"/>
    <d v="1899-12-30T02:24:00"/>
    <d v="1899-12-30T01:49:00"/>
    <d v="1899-12-30T00:35:00"/>
    <x v="0"/>
    <x v="3"/>
    <x v="3"/>
    <n v="86"/>
    <n v="35.000000000000014"/>
    <x v="0"/>
  </r>
  <r>
    <n v="1"/>
    <s v="Cliente_619"/>
    <n v="6"/>
    <d v="2023-04-04T03:52:00"/>
    <d v="2023-04-04T06:09:00"/>
    <x v="1"/>
    <x v="1"/>
    <s v="Tarjeta de crédito"/>
    <n v="48.93"/>
    <x v="1"/>
    <n v="351"/>
    <x v="2"/>
    <s v="Plato_15, Plato_8"/>
    <x v="170"/>
    <d v="2023-04-04T00:00:00"/>
    <d v="1899-12-30T03:52:00"/>
    <d v="1899-12-30T06:09:00"/>
    <d v="1899-12-30T02:17:00"/>
    <d v="1899-12-30T02:17:00"/>
    <d v="1899-12-30T00:25:00"/>
    <d v="1899-12-30T01:52:00"/>
    <x v="0"/>
    <x v="3"/>
    <x v="3"/>
    <n v="120"/>
    <n v="111.99999999999996"/>
    <x v="0"/>
  </r>
  <r>
    <n v="1"/>
    <s v="Cliente_780"/>
    <n v="3"/>
    <d v="2023-04-04T00:17:00"/>
    <d v="2023-04-04T02:53:00"/>
    <x v="0"/>
    <x v="1"/>
    <s v="Efectivo"/>
    <n v="17.55"/>
    <x v="0"/>
    <n v="352"/>
    <x v="3"/>
    <s v="Plato_11"/>
    <x v="65"/>
    <d v="2023-04-04T00:00:00"/>
    <d v="1899-12-30T00:17:00"/>
    <d v="1899-12-30T02:53:00"/>
    <d v="1899-12-30T02:36:00"/>
    <d v="1899-12-30T02:36:00"/>
    <d v="1899-12-30T00:07:00"/>
    <d v="1899-12-30T02:29:00"/>
    <x v="0"/>
    <x v="3"/>
    <x v="3"/>
    <n v="60"/>
    <n v="149"/>
    <x v="0"/>
  </r>
  <r>
    <n v="7"/>
    <s v="Cliente_833"/>
    <n v="5"/>
    <d v="2023-04-04T03:46:00"/>
    <d v="2023-04-04T07:36:00"/>
    <x v="3"/>
    <x v="2"/>
    <s v="Tarjeta de crédito"/>
    <n v="27.37"/>
    <x v="0"/>
    <n v="353"/>
    <x v="2"/>
    <s v="Plato_5, Plato_2, Plato_8, Plato_18"/>
    <x v="117"/>
    <d v="2023-04-04T00:00:00"/>
    <d v="1899-12-30T03:46:00"/>
    <d v="1899-12-30T07:36:00"/>
    <d v="1899-12-30T03:50:00"/>
    <d v="1899-12-30T03:50:00"/>
    <d v="1899-12-30T02:08:00"/>
    <d v="1899-12-30T01:42:00"/>
    <x v="0"/>
    <x v="3"/>
    <x v="3"/>
    <n v="126"/>
    <n v="101.99999999999997"/>
    <x v="0"/>
  </r>
  <r>
    <n v="12"/>
    <s v="Cliente_899"/>
    <n v="6"/>
    <d v="2023-04-04T00:26:00"/>
    <d v="2023-04-04T03:24:00"/>
    <x v="3"/>
    <x v="1"/>
    <s v="Tarjeta de crédito"/>
    <n v="29.58"/>
    <x v="2"/>
    <n v="354"/>
    <x v="3"/>
    <s v="Plato_12, Plato_15, Plato_4, Plato_7"/>
    <x v="114"/>
    <d v="2023-04-04T00:00:00"/>
    <d v="1899-12-30T00:26:00"/>
    <d v="1899-12-30T03:24:00"/>
    <d v="1899-12-30T03:13:00"/>
    <d v="1899-12-30T02:58:00"/>
    <d v="1899-12-30T02:17:00"/>
    <d v="1899-12-30T00:56:00"/>
    <x v="0"/>
    <x v="3"/>
    <x v="3"/>
    <n v="105"/>
    <n v="41.000000000000014"/>
    <x v="0"/>
  </r>
  <r>
    <n v="4"/>
    <s v="Cliente_523"/>
    <n v="4"/>
    <d v="2023-04-04T01:41:00"/>
    <d v="2023-04-04T05:07:00"/>
    <x v="3"/>
    <x v="1"/>
    <s v="Tarjeta de crédito"/>
    <n v="30.53"/>
    <x v="0"/>
    <n v="355"/>
    <x v="0"/>
    <s v="Plato_10"/>
    <x v="197"/>
    <d v="2023-04-04T00:00:00"/>
    <d v="1899-12-30T01:41:00"/>
    <d v="1899-12-30T05:07:00"/>
    <d v="1899-12-30T03:26:00"/>
    <d v="1899-12-30T03:26:00"/>
    <d v="1899-12-30T00:07:00"/>
    <d v="1899-12-30T03:19:00"/>
    <x v="0"/>
    <x v="3"/>
    <x v="3"/>
    <n v="15"/>
    <n v="198.99999999999997"/>
    <x v="0"/>
  </r>
  <r>
    <n v="1"/>
    <s v="Cliente_498"/>
    <n v="1"/>
    <d v="2023-04-04T00:12:00"/>
    <d v="2023-04-04T02:18:00"/>
    <x v="0"/>
    <x v="1"/>
    <s v="Tarjeta de crédito"/>
    <n v="28.92"/>
    <x v="2"/>
    <n v="356"/>
    <x v="2"/>
    <s v="Plato_4"/>
    <x v="198"/>
    <d v="2023-04-04T00:00:00"/>
    <d v="1899-12-30T00:12:00"/>
    <d v="1899-12-30T02:18:00"/>
    <d v="1899-12-30T02:21:00"/>
    <d v="1899-12-30T02:06:00"/>
    <d v="1899-12-30T00:07:00"/>
    <d v="1899-12-30T02:14:00"/>
    <x v="0"/>
    <x v="3"/>
    <x v="3"/>
    <n v="20"/>
    <n v="119.00000000000001"/>
    <x v="0"/>
  </r>
  <r>
    <n v="17"/>
    <s v="Cliente_470"/>
    <n v="2"/>
    <d v="2023-04-04T01:19:00"/>
    <d v="2023-04-04T04:26:00"/>
    <x v="0"/>
    <x v="1"/>
    <s v="Tarjeta de débito"/>
    <n v="26.87"/>
    <x v="2"/>
    <n v="357"/>
    <x v="9"/>
    <s v="Plato_1, Plato_3, Plato_6, Plato_5"/>
    <x v="153"/>
    <d v="2023-04-04T00:00:00"/>
    <d v="1899-12-30T01:19:00"/>
    <d v="1899-12-30T04:26:00"/>
    <d v="1899-12-30T03:22:00"/>
    <d v="1899-12-30T03:07:00"/>
    <d v="1899-12-30T01:36:00"/>
    <d v="1899-12-30T01:46:00"/>
    <x v="0"/>
    <x v="3"/>
    <x v="3"/>
    <n v="100"/>
    <n v="91.000000000000014"/>
    <x v="0"/>
  </r>
  <r>
    <n v="13"/>
    <s v="Cliente_827"/>
    <n v="5"/>
    <d v="2023-04-04T02:37:00"/>
    <d v="2023-04-04T05:57:00"/>
    <x v="3"/>
    <x v="2"/>
    <s v="Tarjeta de crédito"/>
    <n v="42.1"/>
    <x v="0"/>
    <n v="358"/>
    <x v="7"/>
    <s v="Plato_10, Plato_4, Plato_3"/>
    <x v="82"/>
    <d v="2023-04-04T00:00:00"/>
    <d v="1899-12-30T02:37:00"/>
    <d v="1899-12-30T05:57:00"/>
    <d v="1899-12-30T03:20:00"/>
    <d v="1899-12-30T03:20:00"/>
    <d v="1899-12-30T02:32:00"/>
    <d v="1899-12-30T00:48:00"/>
    <x v="0"/>
    <x v="3"/>
    <x v="3"/>
    <n v="96"/>
    <n v="48.000000000000007"/>
    <x v="0"/>
  </r>
  <r>
    <n v="11"/>
    <s v="Cliente_92"/>
    <n v="2"/>
    <d v="2023-04-04T00:41:00"/>
    <d v="2023-04-04T04:10:00"/>
    <x v="2"/>
    <x v="0"/>
    <s v="Tarjeta de crédito"/>
    <n v="12.2"/>
    <x v="0"/>
    <n v="359"/>
    <x v="4"/>
    <s v="Plato_5, Plato_16, Plato_9, Plato_10"/>
    <x v="155"/>
    <d v="2023-04-04T00:00:00"/>
    <d v="1899-12-30T00:41:00"/>
    <d v="1899-12-30T04:10:00"/>
    <d v="1899-12-30T03:29:00"/>
    <d v="1899-12-30T03:29:00"/>
    <d v="1899-12-30T02:25:00"/>
    <d v="1899-12-30T01:04:00"/>
    <x v="0"/>
    <x v="3"/>
    <x v="3"/>
    <n v="110"/>
    <n v="63.999999999999993"/>
    <x v="0"/>
  </r>
  <r>
    <n v="16"/>
    <s v="Cliente_191"/>
    <n v="3"/>
    <d v="2023-04-04T01:10:00"/>
    <d v="2023-04-04T04:58:00"/>
    <x v="0"/>
    <x v="0"/>
    <s v="Tarjeta de crédito"/>
    <n v="39.26"/>
    <x v="2"/>
    <n v="360"/>
    <x v="4"/>
    <s v="Plato_13, Plato_2, Plato_10, Plato_15"/>
    <x v="22"/>
    <d v="2023-04-04T00:00:00"/>
    <d v="1899-12-30T01:10:00"/>
    <d v="1899-12-30T04:58:00"/>
    <d v="1899-12-30T04:03:00"/>
    <d v="1899-12-30T03:48:00"/>
    <d v="1899-12-30T02:39:00"/>
    <d v="1899-12-30T01:24:00"/>
    <x v="0"/>
    <x v="3"/>
    <x v="3"/>
    <n v="139"/>
    <n v="69"/>
    <x v="0"/>
  </r>
  <r>
    <n v="16"/>
    <s v="Cliente_183"/>
    <n v="1"/>
    <d v="2023-04-04T01:53:00"/>
    <d v="2023-04-04T05:28:00"/>
    <x v="2"/>
    <x v="2"/>
    <s v="Efectivo"/>
    <n v="41.73"/>
    <x v="1"/>
    <n v="361"/>
    <x v="1"/>
    <s v="Plato_9, Plato_7"/>
    <x v="199"/>
    <d v="2023-04-04T00:00:00"/>
    <d v="1899-12-30T01:53:00"/>
    <d v="1899-12-30T05:28:00"/>
    <d v="1899-12-30T03:35:00"/>
    <d v="1899-12-30T03:35:00"/>
    <d v="1899-12-30T01:52:00"/>
    <d v="1899-12-30T01:43:00"/>
    <x v="0"/>
    <x v="3"/>
    <x v="3"/>
    <n v="59"/>
    <n v="103"/>
    <x v="0"/>
  </r>
  <r>
    <n v="15"/>
    <s v="Cliente_681"/>
    <n v="2"/>
    <d v="2023-04-04T02:03:00"/>
    <d v="2023-04-04T05:59:00"/>
    <x v="1"/>
    <x v="0"/>
    <s v="Tarjeta de crédito"/>
    <n v="47.21"/>
    <x v="1"/>
    <n v="362"/>
    <x v="7"/>
    <s v="Plato_3, Plato_7, Plato_4"/>
    <x v="69"/>
    <d v="2023-04-04T00:00:00"/>
    <d v="1899-12-30T02:03:00"/>
    <d v="1899-12-30T05:59:00"/>
    <d v="1899-12-30T03:56:00"/>
    <d v="1899-12-30T03:56:00"/>
    <d v="1899-12-30T02:03:00"/>
    <d v="1899-12-30T01:53:00"/>
    <x v="0"/>
    <x v="3"/>
    <x v="3"/>
    <n v="36"/>
    <n v="113.00000000000001"/>
    <x v="0"/>
  </r>
  <r>
    <n v="5"/>
    <s v="Cliente_499"/>
    <n v="2"/>
    <d v="2023-04-04T01:46:00"/>
    <d v="2023-04-04T03:29:00"/>
    <x v="0"/>
    <x v="0"/>
    <s v="Tarjeta de crédito"/>
    <n v="49.02"/>
    <x v="2"/>
    <n v="363"/>
    <x v="2"/>
    <s v="Plato_2, Plato_7, Plato_19, Plato_11"/>
    <x v="200"/>
    <d v="2023-04-04T00:00:00"/>
    <d v="1899-12-30T01:46:00"/>
    <d v="1899-12-30T03:29:00"/>
    <d v="1899-12-30T01:58:00"/>
    <d v="1899-12-30T01:43:00"/>
    <d v="1899-12-30T02:29:00"/>
    <d v="1899-12-30T00:00:00"/>
    <x v="1"/>
    <x v="3"/>
    <x v="3"/>
    <n v="144"/>
    <n v="-46"/>
    <x v="2"/>
  </r>
  <r>
    <n v="15"/>
    <s v="Cliente_495"/>
    <n v="2"/>
    <d v="2023-04-04T03:50:00"/>
    <d v="2023-04-04T07:10:00"/>
    <x v="3"/>
    <x v="0"/>
    <s v="Tarjeta de débito"/>
    <n v="48.28"/>
    <x v="0"/>
    <n v="364"/>
    <x v="2"/>
    <s v="Plato_16, Plato_5, Plato_1, Plato_9"/>
    <x v="106"/>
    <d v="2023-04-04T00:00:00"/>
    <d v="1899-12-30T03:50:00"/>
    <d v="1899-12-30T07:10:00"/>
    <d v="1899-12-30T03:20:00"/>
    <d v="1899-12-30T03:20:00"/>
    <d v="1899-12-30T01:52:00"/>
    <d v="1899-12-30T01:28:00"/>
    <x v="0"/>
    <x v="3"/>
    <x v="3"/>
    <n v="92"/>
    <n v="88"/>
    <x v="0"/>
  </r>
  <r>
    <n v="4"/>
    <s v="Cliente_54"/>
    <n v="1"/>
    <d v="2023-04-04T01:03:00"/>
    <d v="2023-04-04T04:33:00"/>
    <x v="0"/>
    <x v="0"/>
    <s v="Efectivo"/>
    <n v="34.97"/>
    <x v="2"/>
    <n v="365"/>
    <x v="9"/>
    <s v="Plato_19"/>
    <x v="35"/>
    <d v="2023-04-04T00:00:00"/>
    <d v="1899-12-30T01:03:00"/>
    <d v="1899-12-30T04:33:00"/>
    <d v="1899-12-30T03:45:00"/>
    <d v="1899-12-30T03:30:00"/>
    <d v="1899-12-30T00:25:00"/>
    <d v="1899-12-30T03:20:00"/>
    <x v="0"/>
    <x v="3"/>
    <x v="3"/>
    <n v="66"/>
    <n v="184.99999999999997"/>
    <x v="0"/>
  </r>
  <r>
    <n v="17"/>
    <s v="Cliente_923"/>
    <n v="5"/>
    <d v="2023-04-04T01:33:00"/>
    <d v="2023-04-04T04:46:00"/>
    <x v="0"/>
    <x v="0"/>
    <s v="Efectivo"/>
    <n v="10.57"/>
    <x v="0"/>
    <n v="366"/>
    <x v="9"/>
    <s v="Plato_6, Plato_8, Plato_20"/>
    <x v="103"/>
    <d v="2023-04-04T00:00:00"/>
    <d v="1899-12-30T01:33:00"/>
    <d v="1899-12-30T04:46:00"/>
    <d v="1899-12-30T03:13:00"/>
    <d v="1899-12-30T03:13:00"/>
    <d v="1899-12-30T01:30:00"/>
    <d v="1899-12-30T01:43:00"/>
    <x v="0"/>
    <x v="3"/>
    <x v="3"/>
    <n v="145"/>
    <n v="102.99999999999996"/>
    <x v="0"/>
  </r>
  <r>
    <n v="12"/>
    <s v="Cliente_453"/>
    <n v="2"/>
    <d v="2023-04-04T00:53:00"/>
    <d v="2023-04-04T03:45:00"/>
    <x v="0"/>
    <x v="2"/>
    <s v="Tarjeta de crédito"/>
    <n v="12.62"/>
    <x v="1"/>
    <n v="367"/>
    <x v="9"/>
    <s v="Plato_10, Plato_9, Plato_3"/>
    <x v="199"/>
    <d v="2023-04-04T00:00:00"/>
    <d v="1899-12-30T00:53:00"/>
    <d v="1899-12-30T03:45:00"/>
    <d v="1899-12-30T02:52:00"/>
    <d v="1899-12-30T02:52:00"/>
    <d v="1899-12-30T01:13:00"/>
    <d v="1899-12-30T01:39:00"/>
    <x v="0"/>
    <x v="3"/>
    <x v="3"/>
    <n v="59"/>
    <n v="99.000000000000014"/>
    <x v="0"/>
  </r>
  <r>
    <n v="13"/>
    <s v="Cliente_14"/>
    <n v="1"/>
    <d v="2023-04-04T03:24:00"/>
    <d v="2023-04-04T05:33:00"/>
    <x v="1"/>
    <x v="1"/>
    <s v="Tarjeta de débito"/>
    <n v="37.65"/>
    <x v="2"/>
    <n v="368"/>
    <x v="1"/>
    <s v="Plato_11, Plato_7"/>
    <x v="74"/>
    <d v="2023-04-04T00:00:00"/>
    <d v="1899-12-30T03:24:00"/>
    <d v="1899-12-30T05:33:00"/>
    <d v="1899-12-30T02:24:00"/>
    <d v="1899-12-30T02:09:00"/>
    <d v="1899-12-30T01:25:00"/>
    <d v="1899-12-30T00:59:00"/>
    <x v="0"/>
    <x v="3"/>
    <x v="3"/>
    <n v="74"/>
    <n v="44.000000000000014"/>
    <x v="0"/>
  </r>
  <r>
    <n v="20"/>
    <s v="Cliente_611"/>
    <n v="2"/>
    <d v="2023-04-04T02:11:00"/>
    <d v="2023-04-04T05:54:00"/>
    <x v="3"/>
    <x v="0"/>
    <s v="Tarjeta de crédito"/>
    <n v="34.83"/>
    <x v="1"/>
    <n v="369"/>
    <x v="7"/>
    <s v="Plato_17, Plato_14, Plato_16, Plato_10"/>
    <x v="7"/>
    <d v="2023-04-04T00:00:00"/>
    <d v="1899-12-30T02:11:00"/>
    <d v="1899-12-30T05:54:00"/>
    <d v="1899-12-30T03:43:00"/>
    <d v="1899-12-30T03:43:00"/>
    <d v="1899-12-30T00:42:00"/>
    <d v="1899-12-30T03:01:00"/>
    <x v="0"/>
    <x v="3"/>
    <x v="3"/>
    <n v="143"/>
    <n v="181"/>
    <x v="0"/>
  </r>
  <r>
    <n v="13"/>
    <s v="Cliente_666"/>
    <n v="6"/>
    <d v="2023-04-04T02:20:00"/>
    <d v="2023-04-04T03:23:00"/>
    <x v="0"/>
    <x v="0"/>
    <s v="Tarjeta de crédito"/>
    <n v="47.79"/>
    <x v="1"/>
    <n v="370"/>
    <x v="7"/>
    <s v="Plato_19"/>
    <x v="102"/>
    <d v="2023-04-04T00:00:00"/>
    <d v="1899-12-30T02:20:00"/>
    <d v="1899-12-30T03:23:00"/>
    <d v="1899-12-30T01:03:00"/>
    <d v="1899-12-30T01:03:00"/>
    <d v="1899-12-30T00:33:00"/>
    <d v="1899-12-30T00:30:00"/>
    <x v="0"/>
    <x v="3"/>
    <x v="3"/>
    <n v="44"/>
    <n v="29.999999999999993"/>
    <x v="0"/>
  </r>
  <r>
    <n v="4"/>
    <s v="Cliente_505"/>
    <n v="3"/>
    <d v="2023-04-04T01:16:00"/>
    <d v="2023-04-04T04:31:00"/>
    <x v="4"/>
    <x v="2"/>
    <s v="Tarjeta de crédito"/>
    <n v="32.51"/>
    <x v="2"/>
    <n v="371"/>
    <x v="8"/>
    <s v="Plato_17, Plato_19, Plato_16, Plato_14"/>
    <x v="201"/>
    <d v="2023-04-04T00:00:00"/>
    <d v="1899-12-30T01:16:00"/>
    <d v="1899-12-30T04:31:00"/>
    <d v="1899-12-30T03:30:00"/>
    <d v="1899-12-30T03:15:00"/>
    <d v="1899-12-30T00:49:00"/>
    <d v="1899-12-30T02:41:00"/>
    <x v="0"/>
    <x v="3"/>
    <x v="3"/>
    <n v="120"/>
    <n v="146"/>
    <x v="0"/>
  </r>
  <r>
    <n v="14"/>
    <s v="Cliente_858"/>
    <n v="5"/>
    <d v="2023-04-04T02:46:00"/>
    <d v="2023-04-04T06:14:00"/>
    <x v="2"/>
    <x v="0"/>
    <s v="Tarjeta de crédito"/>
    <n v="17.170000000000002"/>
    <x v="0"/>
    <n v="372"/>
    <x v="2"/>
    <s v="Plato_4"/>
    <x v="198"/>
    <d v="2023-04-04T00:00:00"/>
    <d v="1899-12-30T02:46:00"/>
    <d v="1899-12-30T06:14:00"/>
    <d v="1899-12-30T03:28:00"/>
    <d v="1899-12-30T03:28:00"/>
    <d v="1899-12-30T00:22:00"/>
    <d v="1899-12-30T03:06:00"/>
    <x v="0"/>
    <x v="3"/>
    <x v="3"/>
    <n v="20"/>
    <n v="186.00000000000003"/>
    <x v="0"/>
  </r>
  <r>
    <n v="19"/>
    <s v="Cliente_882"/>
    <n v="2"/>
    <d v="2023-04-04T00:37:00"/>
    <d v="2023-04-04T03:11:00"/>
    <x v="3"/>
    <x v="1"/>
    <s v="Tarjeta de débito"/>
    <n v="26.62"/>
    <x v="2"/>
    <n v="373"/>
    <x v="10"/>
    <s v="Plato_13, Plato_8, Plato_5, Plato_3"/>
    <x v="53"/>
    <d v="2023-04-04T00:00:00"/>
    <d v="1899-12-30T00:37:00"/>
    <d v="1899-12-30T03:11:00"/>
    <d v="1899-12-30T02:49:00"/>
    <d v="1899-12-30T02:34:00"/>
    <d v="1899-12-30T01:56:00"/>
    <d v="1899-12-30T00:53:00"/>
    <x v="0"/>
    <x v="3"/>
    <x v="3"/>
    <n v="96"/>
    <n v="38.000000000000007"/>
    <x v="0"/>
  </r>
  <r>
    <n v="18"/>
    <s v="Cliente_275"/>
    <n v="3"/>
    <d v="2023-04-04T03:19:00"/>
    <d v="2023-04-04T04:24:00"/>
    <x v="2"/>
    <x v="0"/>
    <s v="Tarjeta de crédito"/>
    <n v="33.35"/>
    <x v="1"/>
    <n v="374"/>
    <x v="3"/>
    <s v="Plato_8"/>
    <x v="105"/>
    <d v="2023-04-04T00:00:00"/>
    <d v="1899-12-30T03:19:00"/>
    <d v="1899-12-30T04:24:00"/>
    <d v="1899-12-30T01:05:00"/>
    <d v="1899-12-30T01:05:00"/>
    <d v="1899-12-30T00:09:00"/>
    <d v="1899-12-30T00:56:00"/>
    <x v="0"/>
    <x v="3"/>
    <x v="3"/>
    <n v="21"/>
    <n v="55.999999999999972"/>
    <x v="0"/>
  </r>
  <r>
    <n v="18"/>
    <s v="Cliente_871"/>
    <n v="1"/>
    <d v="2023-04-04T00:17:00"/>
    <d v="2023-04-04T03:09:00"/>
    <x v="0"/>
    <x v="0"/>
    <s v="Tarjeta de crédito"/>
    <n v="22.3"/>
    <x v="0"/>
    <n v="375"/>
    <x v="0"/>
    <s v="Plato_17"/>
    <x v="169"/>
    <d v="2023-04-04T00:00:00"/>
    <d v="1899-12-30T00:17:00"/>
    <d v="1899-12-30T03:09:00"/>
    <d v="1899-12-30T02:52:00"/>
    <d v="1899-12-30T02:52:00"/>
    <d v="1899-12-30T00:27:00"/>
    <d v="1899-12-30T02:25:00"/>
    <x v="0"/>
    <x v="3"/>
    <x v="3"/>
    <n v="57"/>
    <n v="145"/>
    <x v="0"/>
  </r>
  <r>
    <n v="16"/>
    <s v="Cliente_183"/>
    <n v="4"/>
    <d v="2023-04-04T02:53:00"/>
    <d v="2023-04-04T05:12:00"/>
    <x v="1"/>
    <x v="0"/>
    <s v="Efectivo"/>
    <n v="27.51"/>
    <x v="2"/>
    <n v="376"/>
    <x v="8"/>
    <s v="Plato_14"/>
    <x v="127"/>
    <d v="2023-04-04T00:00:00"/>
    <d v="1899-12-30T02:53:00"/>
    <d v="1899-12-30T05:12:00"/>
    <d v="1899-12-30T02:34:00"/>
    <d v="1899-12-30T02:19:00"/>
    <d v="1899-12-30T00:05:00"/>
    <d v="1899-12-30T02:29:00"/>
    <x v="0"/>
    <x v="3"/>
    <x v="3"/>
    <n v="28"/>
    <n v="134"/>
    <x v="0"/>
  </r>
  <r>
    <n v="5"/>
    <s v="Cliente_841"/>
    <n v="1"/>
    <d v="2023-04-04T01:18:00"/>
    <d v="2023-04-04T04:46:00"/>
    <x v="4"/>
    <x v="0"/>
    <s v="Tarjeta de crédito"/>
    <n v="14.96"/>
    <x v="1"/>
    <n v="377"/>
    <x v="3"/>
    <s v="Plato_18, Plato_15"/>
    <x v="193"/>
    <d v="2023-04-04T00:00:00"/>
    <d v="1899-12-30T01:18:00"/>
    <d v="1899-12-30T04:46:00"/>
    <d v="1899-12-30T03:28:00"/>
    <d v="1899-12-30T03:28:00"/>
    <d v="1899-12-30T00:46:00"/>
    <d v="1899-12-30T02:42:00"/>
    <x v="0"/>
    <x v="3"/>
    <x v="3"/>
    <n v="59"/>
    <n v="161.99999999999997"/>
    <x v="0"/>
  </r>
  <r>
    <n v="3"/>
    <s v="Cliente_789"/>
    <n v="1"/>
    <d v="2023-04-04T03:55:00"/>
    <d v="2023-04-04T05:18:00"/>
    <x v="1"/>
    <x v="0"/>
    <s v="Efectivo"/>
    <n v="40.31"/>
    <x v="1"/>
    <n v="378"/>
    <x v="4"/>
    <s v="Plato_2, Plato_12"/>
    <x v="202"/>
    <d v="2023-04-04T00:00:00"/>
    <d v="1899-12-30T03:55:00"/>
    <d v="1899-12-30T05:18:00"/>
    <d v="1899-12-30T01:23:00"/>
    <d v="1899-12-30T01:23:00"/>
    <d v="1899-12-30T00:21:00"/>
    <d v="1899-12-30T01:02:00"/>
    <x v="0"/>
    <x v="3"/>
    <x v="3"/>
    <n v="29"/>
    <n v="61.999999999999993"/>
    <x v="0"/>
  </r>
  <r>
    <n v="4"/>
    <s v="Cliente_442"/>
    <n v="2"/>
    <d v="2023-04-04T01:31:00"/>
    <d v="2023-04-04T03:57:00"/>
    <x v="0"/>
    <x v="1"/>
    <s v="Tarjeta de crédito"/>
    <n v="10.61"/>
    <x v="2"/>
    <n v="379"/>
    <x v="9"/>
    <s v="Plato_8"/>
    <x v="5"/>
    <d v="2023-04-04T00:00:00"/>
    <d v="1899-12-30T01:31:00"/>
    <d v="1899-12-30T03:57:00"/>
    <d v="1899-12-30T02:41:00"/>
    <d v="1899-12-30T02:26:00"/>
    <d v="1899-12-30T00:06:00"/>
    <d v="1899-12-30T02:35:00"/>
    <x v="0"/>
    <x v="3"/>
    <x v="3"/>
    <n v="42"/>
    <n v="140"/>
    <x v="0"/>
  </r>
  <r>
    <n v="5"/>
    <s v="Cliente_964"/>
    <n v="1"/>
    <d v="2023-04-04T00:58:00"/>
    <d v="2023-04-04T04:33:00"/>
    <x v="0"/>
    <x v="2"/>
    <s v="Tarjeta de débito"/>
    <n v="22.53"/>
    <x v="1"/>
    <n v="380"/>
    <x v="10"/>
    <s v="Plato_11, Plato_12"/>
    <x v="16"/>
    <d v="2023-04-04T00:00:00"/>
    <d v="1899-12-30T00:58:00"/>
    <d v="1899-12-30T04:33:00"/>
    <d v="1899-12-30T03:35:00"/>
    <d v="1899-12-30T03:35:00"/>
    <d v="1899-12-30T01:33:00"/>
    <d v="1899-12-30T02:02:00"/>
    <x v="0"/>
    <x v="3"/>
    <x v="3"/>
    <n v="82"/>
    <n v="121.99999999999999"/>
    <x v="0"/>
  </r>
  <r>
    <n v="4"/>
    <s v="Cliente_141"/>
    <n v="1"/>
    <d v="2023-04-04T00:57:00"/>
    <d v="2023-04-04T04:32:00"/>
    <x v="1"/>
    <x v="1"/>
    <s v="Tarjeta de débito"/>
    <n v="27.69"/>
    <x v="1"/>
    <n v="381"/>
    <x v="7"/>
    <s v="Plato_10, Plato_11"/>
    <x v="122"/>
    <d v="2023-04-04T00:00:00"/>
    <d v="1899-12-30T00:57:00"/>
    <d v="1899-12-30T04:32:00"/>
    <d v="1899-12-30T03:35:00"/>
    <d v="1899-12-30T03:35:00"/>
    <d v="1899-12-30T00:47:00"/>
    <d v="1899-12-30T02:48:00"/>
    <x v="0"/>
    <x v="3"/>
    <x v="3"/>
    <n v="85"/>
    <n v="168"/>
    <x v="0"/>
  </r>
  <r>
    <n v="20"/>
    <s v="Cliente_742"/>
    <n v="6"/>
    <d v="2023-04-04T03:09:00"/>
    <d v="2023-04-04T06:27:00"/>
    <x v="2"/>
    <x v="2"/>
    <s v="Tarjeta de débito"/>
    <n v="19.8"/>
    <x v="0"/>
    <n v="382"/>
    <x v="8"/>
    <s v="Plato_9"/>
    <x v="12"/>
    <d v="2023-04-04T00:00:00"/>
    <d v="1899-12-30T03:09:00"/>
    <d v="1899-12-30T06:27:00"/>
    <d v="1899-12-30T03:18:00"/>
    <d v="1899-12-30T03:18:00"/>
    <d v="1899-12-30T00:54:00"/>
    <d v="1899-12-30T02:24:00"/>
    <x v="0"/>
    <x v="3"/>
    <x v="3"/>
    <n v="51"/>
    <n v="143.99999999999997"/>
    <x v="0"/>
  </r>
  <r>
    <n v="6"/>
    <s v="Cliente_992"/>
    <n v="6"/>
    <d v="2023-04-04T03:29:00"/>
    <d v="2023-04-04T06:33:00"/>
    <x v="4"/>
    <x v="0"/>
    <s v="Tarjeta de crédito"/>
    <n v="31.33"/>
    <x v="1"/>
    <n v="383"/>
    <x v="9"/>
    <s v="Plato_19"/>
    <x v="35"/>
    <d v="2023-04-04T00:00:00"/>
    <d v="1899-12-30T03:29:00"/>
    <d v="1899-12-30T06:33:00"/>
    <d v="1899-12-30T03:04:00"/>
    <d v="1899-12-30T03:04:00"/>
    <d v="1899-12-30T00:09:00"/>
    <d v="1899-12-30T02:55:00"/>
    <x v="0"/>
    <x v="3"/>
    <x v="3"/>
    <n v="66"/>
    <n v="174.99999999999994"/>
    <x v="0"/>
  </r>
  <r>
    <n v="1"/>
    <s v="Cliente_622"/>
    <n v="5"/>
    <d v="2023-04-04T00:11:00"/>
    <d v="2023-04-04T02:33:00"/>
    <x v="1"/>
    <x v="1"/>
    <s v="Tarjeta de débito"/>
    <n v="39.32"/>
    <x v="0"/>
    <n v="384"/>
    <x v="5"/>
    <s v="Plato_4, Plato_12, Plato_6"/>
    <x v="109"/>
    <d v="2023-04-04T00:00:00"/>
    <d v="1899-12-30T00:11:00"/>
    <d v="1899-12-30T02:33:00"/>
    <d v="1899-12-30T02:22:00"/>
    <d v="1899-12-30T02:22:00"/>
    <d v="1899-12-30T01:50:00"/>
    <d v="1899-12-30T00:32:00"/>
    <x v="0"/>
    <x v="3"/>
    <x v="3"/>
    <n v="69"/>
    <n v="32.000000000000007"/>
    <x v="0"/>
  </r>
  <r>
    <n v="6"/>
    <s v="Cliente_508"/>
    <n v="6"/>
    <d v="2023-04-05T03:37:00"/>
    <d v="2023-04-05T06:43:00"/>
    <x v="0"/>
    <x v="1"/>
    <s v="Tarjeta de crédito"/>
    <n v="11.14"/>
    <x v="2"/>
    <n v="385"/>
    <x v="0"/>
    <s v="Plato_2"/>
    <x v="71"/>
    <d v="2023-04-05T00:00:00"/>
    <d v="1899-12-30T03:37:00"/>
    <d v="1899-12-30T06:43:00"/>
    <d v="1899-12-30T03:21:00"/>
    <d v="1899-12-30T03:06:00"/>
    <d v="1899-12-30T00:22:00"/>
    <d v="1899-12-30T02:59:00"/>
    <x v="0"/>
    <x v="4"/>
    <x v="4"/>
    <n v="36"/>
    <n v="164.00000000000003"/>
    <x v="0"/>
  </r>
  <r>
    <n v="5"/>
    <s v="Cliente_436"/>
    <n v="2"/>
    <d v="2023-04-05T00:33:00"/>
    <d v="2023-04-05T02:58:00"/>
    <x v="4"/>
    <x v="0"/>
    <s v="Tarjeta de débito"/>
    <n v="28.96"/>
    <x v="2"/>
    <n v="386"/>
    <x v="5"/>
    <s v="Plato_11"/>
    <x v="65"/>
    <d v="2023-04-05T00:00:00"/>
    <d v="1899-12-30T00:33:00"/>
    <d v="1899-12-30T02:58:00"/>
    <d v="1899-12-30T02:40:00"/>
    <d v="1899-12-30T02:25:00"/>
    <d v="1899-12-30T00:40:00"/>
    <d v="1899-12-30T02:00:00"/>
    <x v="0"/>
    <x v="4"/>
    <x v="4"/>
    <n v="60"/>
    <n v="105"/>
    <x v="0"/>
  </r>
  <r>
    <n v="6"/>
    <s v="Cliente_676"/>
    <n v="5"/>
    <d v="2023-04-05T03:09:00"/>
    <d v="2023-04-05T06:10:00"/>
    <x v="3"/>
    <x v="0"/>
    <s v="Efectivo"/>
    <n v="20.84"/>
    <x v="2"/>
    <n v="387"/>
    <x v="5"/>
    <s v="Plato_17"/>
    <x v="169"/>
    <d v="2023-04-05T00:00:00"/>
    <d v="1899-12-30T03:09:00"/>
    <d v="1899-12-30T06:10:00"/>
    <d v="1899-12-30T03:16:00"/>
    <d v="1899-12-30T03:01:00"/>
    <d v="1899-12-30T00:18:00"/>
    <d v="1899-12-30T02:58:00"/>
    <x v="0"/>
    <x v="4"/>
    <x v="4"/>
    <n v="57"/>
    <n v="162.99999999999997"/>
    <x v="0"/>
  </r>
  <r>
    <n v="18"/>
    <s v="Cliente_768"/>
    <n v="2"/>
    <d v="2023-04-05T00:33:00"/>
    <d v="2023-04-05T03:35:00"/>
    <x v="2"/>
    <x v="0"/>
    <s v="Tarjeta de crédito"/>
    <n v="27.03"/>
    <x v="1"/>
    <n v="388"/>
    <x v="0"/>
    <s v="Plato_17, Plato_19, Plato_9, Plato_11"/>
    <x v="203"/>
    <d v="2023-04-05T00:00:00"/>
    <d v="1899-12-30T00:33:00"/>
    <d v="1899-12-30T03:35:00"/>
    <d v="1899-12-30T03:02:00"/>
    <d v="1899-12-30T03:02:00"/>
    <d v="1899-12-30T02:51:00"/>
    <d v="1899-12-30T00:11:00"/>
    <x v="0"/>
    <x v="4"/>
    <x v="4"/>
    <n v="176"/>
    <n v="10.99999999999998"/>
    <x v="0"/>
  </r>
  <r>
    <n v="19"/>
    <s v="Cliente_667"/>
    <n v="5"/>
    <d v="2023-04-05T00:02:00"/>
    <d v="2023-04-05T02:15:00"/>
    <x v="0"/>
    <x v="0"/>
    <s v="Tarjeta de crédito"/>
    <n v="39.14"/>
    <x v="0"/>
    <n v="389"/>
    <x v="5"/>
    <s v="Plato_11"/>
    <x v="156"/>
    <d v="2023-04-05T00:00:00"/>
    <d v="1899-12-30T00:02:00"/>
    <d v="1899-12-30T02:15:00"/>
    <d v="1899-12-30T02:13:00"/>
    <d v="1899-12-30T02:13:00"/>
    <d v="1899-12-30T00:24:00"/>
    <d v="1899-12-30T01:49:00"/>
    <x v="0"/>
    <x v="4"/>
    <x v="4"/>
    <n v="20"/>
    <n v="109.00000000000001"/>
    <x v="0"/>
  </r>
  <r>
    <n v="9"/>
    <s v="Cliente_874"/>
    <n v="2"/>
    <d v="2023-04-05T02:59:00"/>
    <d v="2023-04-05T05:19:00"/>
    <x v="0"/>
    <x v="0"/>
    <s v="Tarjeta de crédito"/>
    <n v="42.68"/>
    <x v="0"/>
    <n v="390"/>
    <x v="9"/>
    <s v="Plato_5, Plato_10, Plato_13"/>
    <x v="196"/>
    <d v="2023-04-05T00:00:00"/>
    <d v="1899-12-30T02:59:00"/>
    <d v="1899-12-30T05:19:00"/>
    <d v="1899-12-30T02:20:00"/>
    <d v="1899-12-30T02:20:00"/>
    <d v="1899-12-30T01:33:00"/>
    <d v="1899-12-30T00:47:00"/>
    <x v="0"/>
    <x v="4"/>
    <x v="4"/>
    <n v="84"/>
    <n v="46.999999999999972"/>
    <x v="0"/>
  </r>
  <r>
    <n v="15"/>
    <s v="Cliente_609"/>
    <n v="1"/>
    <d v="2023-04-05T02:05:00"/>
    <d v="2023-04-05T04:09:00"/>
    <x v="0"/>
    <x v="0"/>
    <s v="Tarjeta de crédito"/>
    <n v="48.6"/>
    <x v="0"/>
    <n v="391"/>
    <x v="8"/>
    <s v="Plato_5"/>
    <x v="204"/>
    <d v="2023-04-05T00:00:00"/>
    <d v="1899-12-30T02:05:00"/>
    <d v="1899-12-30T04:09:00"/>
    <d v="1899-12-30T02:04:00"/>
    <d v="1899-12-30T02:04:00"/>
    <d v="1899-12-30T00:35:00"/>
    <d v="1899-12-30T01:29:00"/>
    <x v="0"/>
    <x v="4"/>
    <x v="4"/>
    <n v="13"/>
    <n v="89"/>
    <x v="0"/>
  </r>
  <r>
    <n v="14"/>
    <s v="Cliente_471"/>
    <n v="3"/>
    <d v="2023-04-05T00:33:00"/>
    <d v="2023-04-05T04:08:00"/>
    <x v="2"/>
    <x v="0"/>
    <s v="Tarjeta de crédito"/>
    <n v="32.729999999999997"/>
    <x v="2"/>
    <n v="392"/>
    <x v="6"/>
    <s v="Plato_15, Plato_7"/>
    <x v="109"/>
    <d v="2023-04-05T00:00:00"/>
    <d v="1899-12-30T00:33:00"/>
    <d v="1899-12-30T04:08:00"/>
    <d v="1899-12-30T03:50:00"/>
    <d v="1899-12-30T03:35:00"/>
    <d v="1899-12-30T00:54:00"/>
    <d v="1899-12-30T02:56:00"/>
    <x v="0"/>
    <x v="4"/>
    <x v="4"/>
    <n v="71"/>
    <n v="161"/>
    <x v="0"/>
  </r>
  <r>
    <n v="13"/>
    <s v="Cliente_196"/>
    <n v="3"/>
    <d v="2023-04-05T02:33:00"/>
    <d v="2023-04-05T05:17:00"/>
    <x v="4"/>
    <x v="0"/>
    <s v="Tarjeta de crédito"/>
    <n v="12.54"/>
    <x v="2"/>
    <n v="393"/>
    <x v="1"/>
    <s v="Plato_12, Plato_8, Plato_13, Plato_5"/>
    <x v="72"/>
    <d v="2023-04-05T00:00:00"/>
    <d v="1899-12-30T02:33:00"/>
    <d v="1899-12-30T05:17:00"/>
    <d v="1899-12-30T02:59:00"/>
    <d v="1899-12-30T02:44:00"/>
    <d v="1899-12-30T01:49:00"/>
    <d v="1899-12-30T01:10:00"/>
    <x v="0"/>
    <x v="4"/>
    <x v="4"/>
    <n v="124"/>
    <n v="55.000000000000007"/>
    <x v="0"/>
  </r>
  <r>
    <n v="17"/>
    <s v="Cliente_740"/>
    <n v="1"/>
    <d v="2023-04-05T03:26:00"/>
    <d v="2023-04-05T07:02:00"/>
    <x v="0"/>
    <x v="0"/>
    <s v="Tarjeta de crédito"/>
    <n v="18.05"/>
    <x v="2"/>
    <n v="394"/>
    <x v="2"/>
    <s v="Plato_7, Plato_9"/>
    <x v="86"/>
    <d v="2023-04-05T00:00:00"/>
    <d v="1899-12-30T03:26:00"/>
    <d v="1899-12-30T07:02:00"/>
    <d v="1899-12-30T03:51:00"/>
    <d v="1899-12-30T03:36:00"/>
    <d v="1899-12-30T00:47:00"/>
    <d v="1899-12-30T03:04:00"/>
    <x v="0"/>
    <x v="4"/>
    <x v="4"/>
    <n v="45"/>
    <n v="169.00000000000003"/>
    <x v="0"/>
  </r>
  <r>
    <n v="2"/>
    <s v="Cliente_563"/>
    <n v="1"/>
    <d v="2023-04-05T01:37:00"/>
    <d v="2023-04-05T05:34:00"/>
    <x v="2"/>
    <x v="0"/>
    <s v="Tarjeta de débito"/>
    <n v="40.9"/>
    <x v="1"/>
    <n v="395"/>
    <x v="8"/>
    <s v="Plato_12"/>
    <x v="134"/>
    <d v="2023-04-05T00:00:00"/>
    <d v="1899-12-30T01:37:00"/>
    <d v="1899-12-30T05:34:00"/>
    <d v="1899-12-30T03:57:00"/>
    <d v="1899-12-30T03:57:00"/>
    <d v="1899-12-30T00:08:00"/>
    <d v="1899-12-30T03:49:00"/>
    <x v="0"/>
    <x v="4"/>
    <x v="4"/>
    <n v="22"/>
    <n v="229.00000000000003"/>
    <x v="0"/>
  </r>
  <r>
    <n v="11"/>
    <s v="Cliente_991"/>
    <n v="1"/>
    <d v="2023-04-05T00:32:00"/>
    <d v="2023-04-05T03:36:00"/>
    <x v="2"/>
    <x v="2"/>
    <s v="Efectivo"/>
    <n v="34.5"/>
    <x v="1"/>
    <n v="396"/>
    <x v="4"/>
    <s v="Plato_3, Plato_13"/>
    <x v="138"/>
    <d v="2023-04-05T00:00:00"/>
    <d v="1899-12-30T00:32:00"/>
    <d v="1899-12-30T03:36:00"/>
    <d v="1899-12-30T03:04:00"/>
    <d v="1899-12-30T03:04:00"/>
    <d v="1899-12-30T00:57:00"/>
    <d v="1899-12-30T02:07:00"/>
    <x v="0"/>
    <x v="4"/>
    <x v="4"/>
    <n v="51"/>
    <n v="126.99999999999999"/>
    <x v="0"/>
  </r>
  <r>
    <n v="4"/>
    <s v="Cliente_289"/>
    <n v="2"/>
    <d v="2023-04-05T00:20:00"/>
    <d v="2023-04-05T01:34:00"/>
    <x v="4"/>
    <x v="1"/>
    <s v="Tarjeta de débito"/>
    <n v="37.79"/>
    <x v="1"/>
    <n v="397"/>
    <x v="9"/>
    <s v="Plato_6, Plato_17"/>
    <x v="189"/>
    <d v="2023-04-05T00:00:00"/>
    <d v="1899-12-30T00:20:00"/>
    <d v="1899-12-30T01:34:00"/>
    <d v="1899-12-30T01:14:00"/>
    <d v="1899-12-30T01:14:00"/>
    <d v="1899-12-30T01:09:00"/>
    <d v="1899-12-30T00:05:00"/>
    <x v="0"/>
    <x v="4"/>
    <x v="4"/>
    <n v="89"/>
    <n v="5.0000000000000124"/>
    <x v="0"/>
  </r>
  <r>
    <n v="9"/>
    <s v="Cliente_330"/>
    <n v="5"/>
    <d v="2023-04-05T03:10:00"/>
    <d v="2023-04-05T07:05:00"/>
    <x v="1"/>
    <x v="1"/>
    <s v="Tarjeta de crédito"/>
    <n v="48.96"/>
    <x v="1"/>
    <n v="398"/>
    <x v="4"/>
    <s v="Plato_16, Plato_11"/>
    <x v="39"/>
    <d v="2023-04-05T00:00:00"/>
    <d v="1899-12-30T03:10:00"/>
    <d v="1899-12-30T07:05:00"/>
    <d v="1899-12-30T03:55:00"/>
    <d v="1899-12-30T03:55:00"/>
    <d v="1899-12-30T01:11:00"/>
    <d v="1899-12-30T02:44:00"/>
    <x v="0"/>
    <x v="4"/>
    <x v="4"/>
    <n v="72"/>
    <n v="164.00000000000003"/>
    <x v="0"/>
  </r>
  <r>
    <n v="7"/>
    <s v="Cliente_943"/>
    <n v="6"/>
    <d v="2023-04-05T02:48:00"/>
    <d v="2023-04-05T05:40:00"/>
    <x v="3"/>
    <x v="0"/>
    <s v="Tarjeta de crédito"/>
    <n v="27.32"/>
    <x v="1"/>
    <n v="399"/>
    <x v="0"/>
    <s v="Plato_11, Plato_19"/>
    <x v="190"/>
    <d v="2023-04-05T00:00:00"/>
    <d v="1899-12-30T02:48:00"/>
    <d v="1899-12-30T05:40:00"/>
    <d v="1899-12-30T02:52:00"/>
    <d v="1899-12-30T02:52:00"/>
    <d v="1899-12-30T01:31:00"/>
    <d v="1899-12-30T01:21:00"/>
    <x v="0"/>
    <x v="4"/>
    <x v="4"/>
    <n v="126"/>
    <n v="80.999999999999986"/>
    <x v="0"/>
  </r>
  <r>
    <n v="9"/>
    <s v="Cliente_285"/>
    <n v="4"/>
    <d v="2023-04-05T02:11:00"/>
    <d v="2023-04-05T04:14:00"/>
    <x v="4"/>
    <x v="0"/>
    <s v="Tarjeta de crédito"/>
    <n v="42.96"/>
    <x v="0"/>
    <n v="400"/>
    <x v="2"/>
    <s v="Plato_20, Plato_16, Plato_17"/>
    <x v="205"/>
    <d v="2023-04-05T00:00:00"/>
    <d v="1899-12-30T02:11:00"/>
    <d v="1899-12-30T04:14:00"/>
    <d v="1899-12-30T02:03:00"/>
    <d v="1899-12-30T02:03:00"/>
    <d v="1899-12-30T01:19:00"/>
    <d v="1899-12-30T00:44:00"/>
    <x v="0"/>
    <x v="4"/>
    <x v="4"/>
    <n v="120"/>
    <n v="44.000000000000021"/>
    <x v="0"/>
  </r>
  <r>
    <n v="16"/>
    <s v="Cliente_12"/>
    <n v="2"/>
    <d v="2023-04-05T03:51:00"/>
    <d v="2023-04-05T06:57:00"/>
    <x v="2"/>
    <x v="0"/>
    <s v="Tarjeta de crédito"/>
    <n v="15.87"/>
    <x v="2"/>
    <n v="401"/>
    <x v="3"/>
    <s v="Plato_13"/>
    <x v="172"/>
    <d v="2023-04-05T00:00:00"/>
    <d v="1899-12-30T03:51:00"/>
    <d v="1899-12-30T06:57:00"/>
    <d v="1899-12-30T03:21:00"/>
    <d v="1899-12-30T03:06:00"/>
    <d v="1899-12-30T00:20:00"/>
    <d v="1899-12-30T03:01:00"/>
    <x v="0"/>
    <x v="4"/>
    <x v="4"/>
    <n v="26"/>
    <n v="166"/>
    <x v="0"/>
  </r>
  <r>
    <n v="18"/>
    <s v="Cliente_905"/>
    <n v="1"/>
    <d v="2023-04-05T02:41:00"/>
    <d v="2023-04-05T05:08:00"/>
    <x v="0"/>
    <x v="0"/>
    <s v="Tarjeta de crédito"/>
    <n v="31.02"/>
    <x v="0"/>
    <n v="402"/>
    <x v="1"/>
    <s v="Plato_1, Plato_12, Plato_5"/>
    <x v="206"/>
    <d v="2023-04-05T00:00:00"/>
    <d v="1899-12-30T02:41:00"/>
    <d v="1899-12-30T05:08:00"/>
    <d v="1899-12-30T02:27:00"/>
    <d v="1899-12-30T02:27:00"/>
    <d v="1899-12-30T01:06:00"/>
    <d v="1899-12-30T01:21:00"/>
    <x v="0"/>
    <x v="4"/>
    <x v="4"/>
    <n v="89"/>
    <n v="80.999999999999972"/>
    <x v="0"/>
  </r>
  <r>
    <n v="14"/>
    <s v="Cliente_543"/>
    <n v="5"/>
    <d v="2023-04-05T02:15:00"/>
    <d v="2023-04-05T05:15:00"/>
    <x v="1"/>
    <x v="0"/>
    <s v="Tarjeta de crédito"/>
    <n v="14.76"/>
    <x v="1"/>
    <n v="403"/>
    <x v="9"/>
    <s v="Plato_5, Plato_4, Plato_15, Plato_7"/>
    <x v="155"/>
    <d v="2023-04-05T00:00:00"/>
    <d v="1899-12-30T02:15:00"/>
    <d v="1899-12-30T05:15:00"/>
    <d v="1899-12-30T03:00:00"/>
    <d v="1899-12-30T03:00:00"/>
    <d v="1899-12-30T01:25:00"/>
    <d v="1899-12-30T01:35:00"/>
    <x v="0"/>
    <x v="4"/>
    <x v="4"/>
    <n v="111"/>
    <n v="94.999999999999986"/>
    <x v="0"/>
  </r>
  <r>
    <n v="17"/>
    <s v="Cliente_897"/>
    <n v="2"/>
    <d v="2023-04-05T00:38:00"/>
    <d v="2023-04-05T04:29:00"/>
    <x v="3"/>
    <x v="0"/>
    <s v="Tarjeta de crédito"/>
    <n v="32.56"/>
    <x v="1"/>
    <n v="404"/>
    <x v="0"/>
    <s v="Plato_13, Plato_3, Plato_20"/>
    <x v="108"/>
    <d v="2023-04-05T00:00:00"/>
    <d v="1899-12-30T00:38:00"/>
    <d v="1899-12-30T04:29:00"/>
    <d v="1899-12-30T03:51:00"/>
    <d v="1899-12-30T03:51:00"/>
    <d v="1899-12-30T01:42:00"/>
    <d v="1899-12-30T02:09:00"/>
    <x v="0"/>
    <x v="4"/>
    <x v="4"/>
    <n v="113"/>
    <n v="129.00000000000003"/>
    <x v="0"/>
  </r>
  <r>
    <n v="5"/>
    <s v="Cliente_239"/>
    <n v="6"/>
    <d v="2023-04-05T02:39:00"/>
    <d v="2023-04-05T04:59:00"/>
    <x v="2"/>
    <x v="2"/>
    <s v="Tarjeta de crédito"/>
    <n v="14.56"/>
    <x v="0"/>
    <n v="405"/>
    <x v="10"/>
    <s v="Plato_10, Plato_20, Plato_3"/>
    <x v="104"/>
    <d v="2023-04-05T00:00:00"/>
    <d v="1899-12-30T02:39:00"/>
    <d v="1899-12-30T04:59:00"/>
    <d v="1899-12-30T02:20:00"/>
    <d v="1899-12-30T02:20:00"/>
    <d v="1899-12-30T01:38:00"/>
    <d v="1899-12-30T00:42:00"/>
    <x v="0"/>
    <x v="4"/>
    <x v="4"/>
    <n v="64"/>
    <n v="42.000000000000028"/>
    <x v="0"/>
  </r>
  <r>
    <n v="14"/>
    <s v="Cliente_927"/>
    <n v="5"/>
    <d v="2023-04-05T00:29:00"/>
    <d v="2023-04-05T02:37:00"/>
    <x v="2"/>
    <x v="2"/>
    <s v="Efectivo"/>
    <n v="34.03"/>
    <x v="2"/>
    <n v="406"/>
    <x v="0"/>
    <s v="Plato_3, Plato_8, Plato_1"/>
    <x v="207"/>
    <d v="2023-04-05T00:00:00"/>
    <d v="1899-12-30T00:29:00"/>
    <d v="1899-12-30T02:37:00"/>
    <d v="1899-12-30T02:23:00"/>
    <d v="1899-12-30T02:08:00"/>
    <d v="1899-12-30T01:57:00"/>
    <d v="1899-12-30T00:26:00"/>
    <x v="0"/>
    <x v="4"/>
    <x v="4"/>
    <n v="93"/>
    <n v="11"/>
    <x v="0"/>
  </r>
  <r>
    <n v="4"/>
    <s v="Cliente_315"/>
    <n v="1"/>
    <d v="2023-04-05T02:13:00"/>
    <d v="2023-04-05T04:51:00"/>
    <x v="4"/>
    <x v="1"/>
    <s v="Tarjeta de débito"/>
    <n v="22.98"/>
    <x v="0"/>
    <n v="407"/>
    <x v="8"/>
    <s v="Plato_3, Plato_8"/>
    <x v="208"/>
    <d v="2023-04-05T00:00:00"/>
    <d v="1899-12-30T02:13:00"/>
    <d v="1899-12-30T04:51:00"/>
    <d v="1899-12-30T02:38:00"/>
    <d v="1899-12-30T02:38:00"/>
    <d v="1899-12-30T00:50:00"/>
    <d v="1899-12-30T01:48:00"/>
    <x v="0"/>
    <x v="4"/>
    <x v="4"/>
    <n v="57"/>
    <n v="108"/>
    <x v="0"/>
  </r>
  <r>
    <n v="17"/>
    <s v="Cliente_195"/>
    <n v="3"/>
    <d v="2023-04-05T00:56:00"/>
    <d v="2023-04-05T04:05:00"/>
    <x v="2"/>
    <x v="0"/>
    <s v="Tarjeta de crédito"/>
    <n v="10.14"/>
    <x v="2"/>
    <n v="408"/>
    <x v="9"/>
    <s v="Plato_1, Plato_7, Plato_18"/>
    <x v="209"/>
    <d v="2023-04-05T00:00:00"/>
    <d v="1899-12-30T00:56:00"/>
    <d v="1899-12-30T04:05:00"/>
    <d v="1899-12-30T03:24:00"/>
    <d v="1899-12-30T03:09:00"/>
    <d v="1899-12-30T01:46:00"/>
    <d v="1899-12-30T01:38:00"/>
    <x v="0"/>
    <x v="4"/>
    <x v="4"/>
    <n v="77"/>
    <n v="83"/>
    <x v="0"/>
  </r>
  <r>
    <n v="15"/>
    <s v="Cliente_166"/>
    <n v="5"/>
    <d v="2023-04-05T01:55:00"/>
    <d v="2023-04-05T03:01:00"/>
    <x v="1"/>
    <x v="0"/>
    <s v="Tarjeta de crédito"/>
    <n v="48.7"/>
    <x v="0"/>
    <n v="409"/>
    <x v="9"/>
    <s v="Plato_13, Plato_20, Plato_16, Plato_7"/>
    <x v="38"/>
    <d v="2023-04-05T00:00:00"/>
    <d v="1899-12-30T01:55:00"/>
    <d v="1899-12-30T03:01:00"/>
    <d v="1899-12-30T01:06:00"/>
    <d v="1899-12-30T01:06:00"/>
    <d v="1899-12-30T02:43:00"/>
    <d v="1899-12-30T00:00:00"/>
    <x v="1"/>
    <x v="4"/>
    <x v="4"/>
    <n v="122"/>
    <n v="-97"/>
    <x v="4"/>
  </r>
  <r>
    <n v="1"/>
    <s v="Cliente_157"/>
    <n v="3"/>
    <d v="2023-04-05T02:47:00"/>
    <d v="2023-04-05T05:23:00"/>
    <x v="4"/>
    <x v="2"/>
    <s v="Tarjeta de crédito"/>
    <n v="43.65"/>
    <x v="0"/>
    <n v="410"/>
    <x v="4"/>
    <s v="Plato_3, Plato_19"/>
    <x v="121"/>
    <d v="2023-04-05T00:00:00"/>
    <d v="1899-12-30T02:47:00"/>
    <d v="1899-12-30T05:23:00"/>
    <d v="1899-12-30T02:36:00"/>
    <d v="1899-12-30T02:36:00"/>
    <d v="1899-12-30T01:31:00"/>
    <d v="1899-12-30T01:05:00"/>
    <x v="0"/>
    <x v="4"/>
    <x v="4"/>
    <n v="34"/>
    <n v="65.000000000000014"/>
    <x v="0"/>
  </r>
  <r>
    <n v="3"/>
    <s v="Cliente_212"/>
    <n v="3"/>
    <d v="2023-04-05T02:11:00"/>
    <d v="2023-04-05T05:04:00"/>
    <x v="1"/>
    <x v="0"/>
    <s v="Tarjeta de débito"/>
    <n v="21.88"/>
    <x v="2"/>
    <n v="411"/>
    <x v="1"/>
    <s v="Plato_20, Plato_4, Plato_6"/>
    <x v="210"/>
    <d v="2023-04-05T00:00:00"/>
    <d v="1899-12-30T02:11:00"/>
    <d v="1899-12-30T05:04:00"/>
    <d v="1899-12-30T03:08:00"/>
    <d v="1899-12-30T02:53:00"/>
    <d v="1899-12-30T01:18:00"/>
    <d v="1899-12-30T01:50:00"/>
    <x v="0"/>
    <x v="4"/>
    <x v="4"/>
    <n v="133"/>
    <n v="95"/>
    <x v="0"/>
  </r>
  <r>
    <n v="11"/>
    <s v="Cliente_912"/>
    <n v="4"/>
    <d v="2023-04-05T00:22:00"/>
    <d v="2023-04-05T02:03:00"/>
    <x v="3"/>
    <x v="2"/>
    <s v="Tarjeta de crédito"/>
    <n v="12.94"/>
    <x v="2"/>
    <n v="412"/>
    <x v="4"/>
    <s v="Plato_17"/>
    <x v="169"/>
    <d v="2023-04-05T00:00:00"/>
    <d v="1899-12-30T00:22:00"/>
    <d v="1899-12-30T02:03:00"/>
    <d v="1899-12-30T01:56:00"/>
    <d v="1899-12-30T01:41:00"/>
    <d v="1899-12-30T00:57:00"/>
    <d v="1899-12-30T00:59:00"/>
    <x v="0"/>
    <x v="4"/>
    <x v="4"/>
    <n v="57"/>
    <n v="44"/>
    <x v="0"/>
  </r>
  <r>
    <n v="13"/>
    <s v="Cliente_736"/>
    <n v="3"/>
    <d v="2023-04-05T02:36:00"/>
    <d v="2023-04-05T04:58:00"/>
    <x v="4"/>
    <x v="2"/>
    <s v="Tarjeta de crédito"/>
    <n v="23.01"/>
    <x v="2"/>
    <n v="413"/>
    <x v="10"/>
    <s v="Plato_8"/>
    <x v="105"/>
    <d v="2023-04-05T00:00:00"/>
    <d v="1899-12-30T02:36:00"/>
    <d v="1899-12-30T04:58:00"/>
    <d v="1899-12-30T02:37:00"/>
    <d v="1899-12-30T02:22:00"/>
    <d v="1899-12-30T00:12:00"/>
    <d v="1899-12-30T02:25:00"/>
    <x v="0"/>
    <x v="4"/>
    <x v="4"/>
    <n v="21"/>
    <n v="129.99999999999997"/>
    <x v="0"/>
  </r>
  <r>
    <n v="14"/>
    <s v="Cliente_328"/>
    <n v="6"/>
    <d v="2023-04-05T03:43:00"/>
    <d v="2023-04-05T07:12:00"/>
    <x v="3"/>
    <x v="1"/>
    <s v="Tarjeta de crédito"/>
    <n v="13.17"/>
    <x v="0"/>
    <n v="414"/>
    <x v="0"/>
    <s v="Plato_11"/>
    <x v="156"/>
    <d v="2023-04-05T00:00:00"/>
    <d v="1899-12-30T03:43:00"/>
    <d v="1899-12-30T07:12:00"/>
    <d v="1899-12-30T03:29:00"/>
    <d v="1899-12-30T03:29:00"/>
    <d v="1899-12-30T00:38:00"/>
    <d v="1899-12-30T02:51:00"/>
    <x v="0"/>
    <x v="4"/>
    <x v="4"/>
    <n v="20"/>
    <n v="170.99999999999997"/>
    <x v="0"/>
  </r>
  <r>
    <n v="14"/>
    <s v="Cliente_919"/>
    <n v="4"/>
    <d v="2023-04-05T00:39:00"/>
    <d v="2023-04-05T04:35:00"/>
    <x v="4"/>
    <x v="2"/>
    <s v="Tarjeta de crédito"/>
    <n v="20.51"/>
    <x v="2"/>
    <n v="415"/>
    <x v="2"/>
    <s v="Plato_6, Plato_18, Plato_19"/>
    <x v="43"/>
    <d v="2023-04-05T00:00:00"/>
    <d v="1899-12-30T00:39:00"/>
    <d v="1899-12-30T04:35:00"/>
    <d v="1899-12-30T04:11:00"/>
    <d v="1899-12-30T03:56:00"/>
    <d v="1899-12-30T01:27:00"/>
    <d v="1899-12-30T02:44:00"/>
    <x v="0"/>
    <x v="4"/>
    <x v="4"/>
    <n v="94"/>
    <n v="148.99999999999994"/>
    <x v="0"/>
  </r>
  <r>
    <n v="20"/>
    <s v="Cliente_958"/>
    <n v="2"/>
    <d v="2023-04-05T03:03:00"/>
    <d v="2023-04-05T06:37:00"/>
    <x v="1"/>
    <x v="2"/>
    <s v="Tarjeta de crédito"/>
    <n v="12.9"/>
    <x v="0"/>
    <n v="416"/>
    <x v="7"/>
    <s v="Plato_1"/>
    <x v="164"/>
    <d v="2023-04-05T00:00:00"/>
    <d v="1899-12-30T03:03:00"/>
    <d v="1899-12-30T06:37:00"/>
    <d v="1899-12-30T03:34:00"/>
    <d v="1899-12-30T03:34:00"/>
    <d v="1899-12-30T00:09:00"/>
    <d v="1899-12-30T03:25:00"/>
    <x v="0"/>
    <x v="4"/>
    <x v="4"/>
    <n v="15"/>
    <n v="205.00000000000003"/>
    <x v="0"/>
  </r>
  <r>
    <n v="7"/>
    <s v="Cliente_395"/>
    <n v="2"/>
    <d v="2023-04-05T03:25:00"/>
    <d v="2023-04-05T04:33:00"/>
    <x v="2"/>
    <x v="2"/>
    <s v="Tarjeta de crédito"/>
    <n v="35.08"/>
    <x v="1"/>
    <n v="417"/>
    <x v="5"/>
    <s v="Plato_9, Plato_20, Plato_12, Plato_6"/>
    <x v="149"/>
    <d v="2023-04-05T00:00:00"/>
    <d v="1899-12-30T03:25:00"/>
    <d v="1899-12-30T04:33:00"/>
    <d v="1899-12-30T01:08:00"/>
    <d v="1899-12-30T01:08:00"/>
    <d v="1899-12-30T01:30:00"/>
    <d v="1899-12-30T00:00:00"/>
    <x v="1"/>
    <x v="4"/>
    <x v="4"/>
    <n v="85"/>
    <n v="-22"/>
    <x v="3"/>
  </r>
  <r>
    <n v="17"/>
    <s v="Cliente_287"/>
    <n v="4"/>
    <d v="2023-04-05T00:52:00"/>
    <d v="2023-04-05T03:31:00"/>
    <x v="0"/>
    <x v="2"/>
    <s v="Tarjeta de crédito"/>
    <n v="35.51"/>
    <x v="0"/>
    <n v="418"/>
    <x v="0"/>
    <s v="Plato_1, Plato_17"/>
    <x v="61"/>
    <d v="2023-04-05T00:00:00"/>
    <d v="1899-12-30T00:52:00"/>
    <d v="1899-12-30T03:31:00"/>
    <d v="1899-12-30T02:39:00"/>
    <d v="1899-12-30T02:39:00"/>
    <d v="1899-12-30T01:40:00"/>
    <d v="1899-12-30T00:59:00"/>
    <x v="0"/>
    <x v="4"/>
    <x v="4"/>
    <n v="72"/>
    <n v="59.000000000000007"/>
    <x v="0"/>
  </r>
  <r>
    <n v="11"/>
    <s v="Cliente_479"/>
    <n v="4"/>
    <d v="2023-04-05T03:14:00"/>
    <d v="2023-04-05T05:43:00"/>
    <x v="3"/>
    <x v="0"/>
    <s v="Tarjeta de crédito"/>
    <n v="14.09"/>
    <x v="2"/>
    <n v="419"/>
    <x v="10"/>
    <s v="Plato_18, Plato_11"/>
    <x v="4"/>
    <d v="2023-04-05T00:00:00"/>
    <d v="1899-12-30T03:14:00"/>
    <d v="1899-12-30T05:43:00"/>
    <d v="1899-12-30T02:44:00"/>
    <d v="1899-12-30T02:29:00"/>
    <d v="1899-12-30T01:04:00"/>
    <d v="1899-12-30T01:40:00"/>
    <x v="0"/>
    <x v="4"/>
    <x v="4"/>
    <n v="40"/>
    <n v="84.999999999999986"/>
    <x v="0"/>
  </r>
  <r>
    <n v="18"/>
    <s v="Cliente_33"/>
    <n v="6"/>
    <d v="2023-04-05T02:18:00"/>
    <d v="2023-04-05T05:29:00"/>
    <x v="2"/>
    <x v="0"/>
    <s v="Tarjeta de crédito"/>
    <n v="31.49"/>
    <x v="2"/>
    <n v="420"/>
    <x v="6"/>
    <s v="Plato_18, Plato_3, Plato_1, Plato_15"/>
    <x v="7"/>
    <d v="2023-04-05T00:00:00"/>
    <d v="1899-12-30T02:18:00"/>
    <d v="1899-12-30T05:29:00"/>
    <d v="1899-12-30T03:26:00"/>
    <d v="1899-12-30T03:11:00"/>
    <d v="1899-12-30T01:45:00"/>
    <d v="1899-12-30T01:41:00"/>
    <x v="0"/>
    <x v="4"/>
    <x v="4"/>
    <n v="144"/>
    <n v="85.999999999999957"/>
    <x v="0"/>
  </r>
  <r>
    <n v="10"/>
    <s v="Cliente_160"/>
    <n v="1"/>
    <d v="2023-04-05T01:37:00"/>
    <d v="2023-04-05T04:07:00"/>
    <x v="1"/>
    <x v="0"/>
    <s v="Tarjeta de crédito"/>
    <n v="17.57"/>
    <x v="2"/>
    <n v="421"/>
    <x v="9"/>
    <s v="Plato_17, Plato_4"/>
    <x v="188"/>
    <d v="2023-04-05T00:00:00"/>
    <d v="1899-12-30T01:37:00"/>
    <d v="1899-12-30T04:07:00"/>
    <d v="1899-12-30T02:45:00"/>
    <d v="1899-12-30T02:30:00"/>
    <d v="1899-12-30T01:11:00"/>
    <d v="1899-12-30T01:34:00"/>
    <x v="0"/>
    <x v="4"/>
    <x v="4"/>
    <n v="49"/>
    <n v="79.000000000000014"/>
    <x v="0"/>
  </r>
  <r>
    <n v="12"/>
    <s v="Cliente_109"/>
    <n v="6"/>
    <d v="2023-04-05T00:36:00"/>
    <d v="2023-04-05T03:09:00"/>
    <x v="2"/>
    <x v="0"/>
    <s v="Tarjeta de crédito"/>
    <n v="39.72"/>
    <x v="0"/>
    <n v="422"/>
    <x v="0"/>
    <s v="Plato_10, Plato_19"/>
    <x v="10"/>
    <d v="2023-04-05T00:00:00"/>
    <d v="1899-12-30T00:36:00"/>
    <d v="1899-12-30T03:09:00"/>
    <d v="1899-12-30T02:33:00"/>
    <d v="1899-12-30T02:33:00"/>
    <d v="1899-12-30T00:34:00"/>
    <d v="1899-12-30T01:59:00"/>
    <x v="0"/>
    <x v="4"/>
    <x v="4"/>
    <n v="52"/>
    <n v="119.00000000000001"/>
    <x v="0"/>
  </r>
  <r>
    <n v="4"/>
    <s v="Cliente_151"/>
    <n v="2"/>
    <d v="2023-04-05T02:34:00"/>
    <d v="2023-04-05T04:57:00"/>
    <x v="1"/>
    <x v="0"/>
    <s v="Efectivo"/>
    <n v="34.130000000000003"/>
    <x v="1"/>
    <n v="423"/>
    <x v="8"/>
    <s v="Plato_16, Plato_15"/>
    <x v="128"/>
    <d v="2023-04-05T00:00:00"/>
    <d v="1899-12-30T02:34:00"/>
    <d v="1899-12-30T04:57:00"/>
    <d v="1899-12-30T02:23:00"/>
    <d v="1899-12-30T02:23:00"/>
    <d v="1899-12-30T00:31:00"/>
    <d v="1899-12-30T01:52:00"/>
    <x v="0"/>
    <x v="4"/>
    <x v="4"/>
    <n v="89"/>
    <n v="111.99999999999999"/>
    <x v="0"/>
  </r>
  <r>
    <n v="13"/>
    <s v="Cliente_342"/>
    <n v="3"/>
    <d v="2023-04-05T01:08:00"/>
    <d v="2023-04-05T03:17:00"/>
    <x v="2"/>
    <x v="2"/>
    <s v="Efectivo"/>
    <n v="11.02"/>
    <x v="0"/>
    <n v="424"/>
    <x v="1"/>
    <s v="Plato_5, Plato_6"/>
    <x v="189"/>
    <d v="2023-04-05T00:00:00"/>
    <d v="1899-12-30T01:08:00"/>
    <d v="1899-12-30T03:17:00"/>
    <d v="1899-12-30T02:09:00"/>
    <d v="1899-12-30T02:09:00"/>
    <d v="1899-12-30T01:28:00"/>
    <d v="1899-12-30T00:41:00"/>
    <x v="0"/>
    <x v="4"/>
    <x v="4"/>
    <n v="87"/>
    <n v="41.000000000000021"/>
    <x v="0"/>
  </r>
  <r>
    <n v="18"/>
    <s v="Cliente_332"/>
    <n v="3"/>
    <d v="2023-04-05T01:24:00"/>
    <d v="2023-04-05T03:45:00"/>
    <x v="2"/>
    <x v="0"/>
    <s v="Tarjeta de crédito"/>
    <n v="49.43"/>
    <x v="0"/>
    <n v="425"/>
    <x v="4"/>
    <s v="Plato_12"/>
    <x v="211"/>
    <d v="2023-04-05T00:00:00"/>
    <d v="1899-12-30T01:24:00"/>
    <d v="1899-12-30T03:45:00"/>
    <d v="1899-12-30T02:21:00"/>
    <d v="1899-12-30T02:21:00"/>
    <d v="1899-12-30T00:28:00"/>
    <d v="1899-12-30T01:53:00"/>
    <x v="0"/>
    <x v="4"/>
    <x v="4"/>
    <n v="11"/>
    <n v="113"/>
    <x v="0"/>
  </r>
  <r>
    <n v="5"/>
    <s v="Cliente_689"/>
    <n v="2"/>
    <d v="2023-04-05T03:11:00"/>
    <d v="2023-04-05T05:02:00"/>
    <x v="4"/>
    <x v="0"/>
    <s v="Tarjeta de crédito"/>
    <n v="47.8"/>
    <x v="0"/>
    <n v="426"/>
    <x v="2"/>
    <s v="Plato_11, Plato_16, Plato_1, Plato_19"/>
    <x v="176"/>
    <d v="2023-04-05T00:00:00"/>
    <d v="1899-12-30T03:11:00"/>
    <d v="1899-12-30T05:02:00"/>
    <d v="1899-12-30T01:51:00"/>
    <d v="1899-12-30T01:51:00"/>
    <d v="1899-12-30T01:56:00"/>
    <d v="1899-12-30T00:00:00"/>
    <x v="1"/>
    <x v="4"/>
    <x v="4"/>
    <n v="148"/>
    <n v="-5.0000000000000018"/>
    <x v="1"/>
  </r>
  <r>
    <n v="2"/>
    <s v="Cliente_953"/>
    <n v="4"/>
    <d v="2023-04-05T02:34:00"/>
    <d v="2023-04-05T03:43:00"/>
    <x v="2"/>
    <x v="0"/>
    <s v="Efectivo"/>
    <n v="43.74"/>
    <x v="1"/>
    <n v="427"/>
    <x v="6"/>
    <s v="Plato_1, Plato_8, Plato_14, Plato_12"/>
    <x v="107"/>
    <d v="2023-04-05T00:00:00"/>
    <d v="1899-12-30T02:34:00"/>
    <d v="1899-12-30T03:43:00"/>
    <d v="1899-12-30T01:09:00"/>
    <d v="1899-12-30T01:09:00"/>
    <d v="1899-12-30T02:46:00"/>
    <d v="1899-12-30T00:00:00"/>
    <x v="1"/>
    <x v="4"/>
    <x v="4"/>
    <n v="123"/>
    <n v="-96.999999999999972"/>
    <x v="4"/>
  </r>
  <r>
    <n v="7"/>
    <s v="Cliente_518"/>
    <n v="5"/>
    <d v="2023-04-05T03:18:00"/>
    <d v="2023-04-05T06:03:00"/>
    <x v="4"/>
    <x v="1"/>
    <s v="Tarjeta de crédito"/>
    <n v="15.6"/>
    <x v="0"/>
    <n v="428"/>
    <x v="8"/>
    <s v="Plato_20, Plato_14, Plato_1, Plato_17"/>
    <x v="178"/>
    <d v="2023-04-05T00:00:00"/>
    <d v="1899-12-30T03:18:00"/>
    <d v="1899-12-30T06:03:00"/>
    <d v="1899-12-30T02:45:00"/>
    <d v="1899-12-30T02:45:00"/>
    <d v="1899-12-30T02:59:00"/>
    <d v="1899-12-30T00:00:00"/>
    <x v="1"/>
    <x v="4"/>
    <x v="4"/>
    <n v="107"/>
    <n v="-14.00000000000003"/>
    <x v="1"/>
  </r>
  <r>
    <n v="8"/>
    <s v="Cliente_348"/>
    <n v="1"/>
    <d v="2023-04-05T00:10:00"/>
    <d v="2023-04-05T03:46:00"/>
    <x v="4"/>
    <x v="0"/>
    <s v="Tarjeta de crédito"/>
    <n v="10.95"/>
    <x v="0"/>
    <n v="429"/>
    <x v="2"/>
    <s v="Plato_10"/>
    <x v="171"/>
    <d v="2023-04-05T00:00:00"/>
    <d v="1899-12-30T00:10:00"/>
    <d v="1899-12-30T03:46:00"/>
    <d v="1899-12-30T03:36:00"/>
    <d v="1899-12-30T03:36:00"/>
    <d v="1899-12-30T00:27:00"/>
    <d v="1899-12-30T03:09:00"/>
    <x v="0"/>
    <x v="4"/>
    <x v="4"/>
    <n v="45"/>
    <n v="189"/>
    <x v="0"/>
  </r>
  <r>
    <n v="7"/>
    <s v="Cliente_259"/>
    <n v="3"/>
    <d v="2023-04-05T02:21:00"/>
    <d v="2023-04-05T03:59:00"/>
    <x v="4"/>
    <x v="0"/>
    <s v="Tarjeta de débito"/>
    <n v="42.09"/>
    <x v="0"/>
    <n v="430"/>
    <x v="5"/>
    <s v="Plato_1"/>
    <x v="164"/>
    <d v="2023-04-05T00:00:00"/>
    <d v="1899-12-30T02:21:00"/>
    <d v="1899-12-30T03:59:00"/>
    <d v="1899-12-30T01:38:00"/>
    <d v="1899-12-30T01:38:00"/>
    <d v="1899-12-30T00:49:00"/>
    <d v="1899-12-30T00:49:00"/>
    <x v="0"/>
    <x v="4"/>
    <x v="4"/>
    <n v="15"/>
    <n v="48.999999999999993"/>
    <x v="0"/>
  </r>
  <r>
    <n v="15"/>
    <s v="Cliente_243"/>
    <n v="5"/>
    <d v="2023-04-05T03:33:00"/>
    <d v="2023-04-05T07:25:00"/>
    <x v="3"/>
    <x v="0"/>
    <s v="Tarjeta de crédito"/>
    <n v="39.82"/>
    <x v="1"/>
    <n v="431"/>
    <x v="10"/>
    <s v="Plato_2"/>
    <x v="71"/>
    <d v="2023-04-05T00:00:00"/>
    <d v="1899-12-30T03:33:00"/>
    <d v="1899-12-30T07:25:00"/>
    <d v="1899-12-30T03:52:00"/>
    <d v="1899-12-30T03:52:00"/>
    <d v="1899-12-30T00:20:00"/>
    <d v="1899-12-30T03:32:00"/>
    <x v="0"/>
    <x v="4"/>
    <x v="4"/>
    <n v="36"/>
    <n v="212"/>
    <x v="0"/>
  </r>
  <r>
    <n v="10"/>
    <s v="Cliente_869"/>
    <n v="2"/>
    <d v="2023-04-05T03:31:00"/>
    <d v="2023-04-05T05:54:00"/>
    <x v="4"/>
    <x v="2"/>
    <s v="Tarjeta de crédito"/>
    <n v="18.71"/>
    <x v="1"/>
    <n v="432"/>
    <x v="1"/>
    <s v="Plato_3, Plato_13, Plato_16"/>
    <x v="42"/>
    <d v="2023-04-05T00:00:00"/>
    <d v="1899-12-30T03:31:00"/>
    <d v="1899-12-30T05:54:00"/>
    <d v="1899-12-30T02:23:00"/>
    <d v="1899-12-30T02:23:00"/>
    <d v="1899-12-30T01:14:00"/>
    <d v="1899-12-30T01:09:00"/>
    <x v="0"/>
    <x v="4"/>
    <x v="4"/>
    <n v="65"/>
    <n v="68.999999999999972"/>
    <x v="0"/>
  </r>
  <r>
    <n v="10"/>
    <s v="Cliente_306"/>
    <n v="4"/>
    <d v="2023-04-05T01:14:00"/>
    <d v="2023-04-05T03:09:00"/>
    <x v="4"/>
    <x v="0"/>
    <s v="Tarjeta de crédito"/>
    <n v="45.77"/>
    <x v="0"/>
    <n v="433"/>
    <x v="6"/>
    <s v="Plato_2, Plato_7"/>
    <x v="37"/>
    <d v="2023-04-05T00:00:00"/>
    <d v="1899-12-30T01:14:00"/>
    <d v="1899-12-30T03:09:00"/>
    <d v="1899-12-30T01:55:00"/>
    <d v="1899-12-30T01:55:00"/>
    <d v="1899-12-30T01:14:00"/>
    <d v="1899-12-30T00:41:00"/>
    <x v="0"/>
    <x v="4"/>
    <x v="4"/>
    <n v="60"/>
    <n v="41.000000000000007"/>
    <x v="0"/>
  </r>
  <r>
    <n v="15"/>
    <s v="Cliente_842"/>
    <n v="4"/>
    <d v="2023-04-05T00:15:00"/>
    <d v="2023-04-05T03:55:00"/>
    <x v="4"/>
    <x v="0"/>
    <s v="Tarjeta de crédito"/>
    <n v="37.15"/>
    <x v="0"/>
    <n v="434"/>
    <x v="6"/>
    <s v="Plato_10, Plato_5"/>
    <x v="143"/>
    <d v="2023-04-05T00:00:00"/>
    <d v="1899-12-30T00:15:00"/>
    <d v="1899-12-30T03:55:00"/>
    <d v="1899-12-30T03:40:00"/>
    <d v="1899-12-30T03:40:00"/>
    <d v="1899-12-30T00:58:00"/>
    <d v="1899-12-30T02:42:00"/>
    <x v="0"/>
    <x v="4"/>
    <x v="4"/>
    <n v="56"/>
    <n v="162.00000000000003"/>
    <x v="0"/>
  </r>
  <r>
    <n v="17"/>
    <s v="Cliente_349"/>
    <n v="6"/>
    <d v="2023-04-05T03:53:00"/>
    <d v="2023-04-05T06:01:00"/>
    <x v="3"/>
    <x v="0"/>
    <s v="Tarjeta de crédito"/>
    <n v="30.48"/>
    <x v="2"/>
    <n v="435"/>
    <x v="0"/>
    <s v="Plato_10, Plato_13, Plato_2"/>
    <x v="130"/>
    <d v="2023-04-05T00:00:00"/>
    <d v="1899-12-30T03:53:00"/>
    <d v="1899-12-30T06:01:00"/>
    <d v="1899-12-30T02:23:00"/>
    <d v="1899-12-30T02:08:00"/>
    <d v="1899-12-30T01:51:00"/>
    <d v="1899-12-30T00:32:00"/>
    <x v="0"/>
    <x v="4"/>
    <x v="4"/>
    <n v="92"/>
    <n v="16.999999999999979"/>
    <x v="0"/>
  </r>
  <r>
    <n v="10"/>
    <s v="Cliente_316"/>
    <n v="3"/>
    <d v="2023-04-05T00:12:00"/>
    <d v="2023-04-05T04:04:00"/>
    <x v="3"/>
    <x v="0"/>
    <s v="Tarjeta de crédito"/>
    <n v="10.14"/>
    <x v="2"/>
    <n v="436"/>
    <x v="2"/>
    <s v="Plato_16"/>
    <x v="121"/>
    <d v="2023-04-05T00:00:00"/>
    <d v="1899-12-30T00:12:00"/>
    <d v="1899-12-30T04:04:00"/>
    <d v="1899-12-30T04:07:00"/>
    <d v="1899-12-30T03:52:00"/>
    <d v="1899-12-30T00:45:00"/>
    <d v="1899-12-30T03:22:00"/>
    <x v="0"/>
    <x v="4"/>
    <x v="4"/>
    <n v="32"/>
    <n v="187.00000000000003"/>
    <x v="0"/>
  </r>
  <r>
    <n v="16"/>
    <s v="Cliente_600"/>
    <n v="6"/>
    <d v="2023-04-05T03:02:00"/>
    <d v="2023-04-05T05:25:00"/>
    <x v="0"/>
    <x v="0"/>
    <s v="Tarjeta de crédito"/>
    <n v="12.56"/>
    <x v="0"/>
    <n v="437"/>
    <x v="3"/>
    <s v="Plato_8"/>
    <x v="5"/>
    <d v="2023-04-05T00:00:00"/>
    <d v="1899-12-30T03:02:00"/>
    <d v="1899-12-30T05:25:00"/>
    <d v="1899-12-30T02:23:00"/>
    <d v="1899-12-30T02:23:00"/>
    <d v="1899-12-30T00:51:00"/>
    <d v="1899-12-30T01:32:00"/>
    <x v="0"/>
    <x v="4"/>
    <x v="4"/>
    <n v="42"/>
    <n v="92.000000000000014"/>
    <x v="0"/>
  </r>
  <r>
    <n v="2"/>
    <s v="Cliente_732"/>
    <n v="1"/>
    <d v="2023-04-05T03:58:00"/>
    <d v="2023-04-05T07:33:00"/>
    <x v="1"/>
    <x v="0"/>
    <s v="Tarjeta de crédito"/>
    <n v="19.3"/>
    <x v="1"/>
    <n v="438"/>
    <x v="10"/>
    <s v="Plato_11"/>
    <x v="156"/>
    <d v="2023-04-05T00:00:00"/>
    <d v="1899-12-30T03:58:00"/>
    <d v="1899-12-30T07:33:00"/>
    <d v="1899-12-30T03:35:00"/>
    <d v="1899-12-30T03:35:00"/>
    <d v="1899-12-30T00:51:00"/>
    <d v="1899-12-30T02:44:00"/>
    <x v="0"/>
    <x v="4"/>
    <x v="4"/>
    <n v="20"/>
    <n v="164"/>
    <x v="0"/>
  </r>
  <r>
    <n v="15"/>
    <s v="Cliente_807"/>
    <n v="1"/>
    <d v="2023-04-05T00:00:00"/>
    <d v="2023-04-05T01:23:00"/>
    <x v="0"/>
    <x v="2"/>
    <s v="Tarjeta de crédito"/>
    <n v="25.56"/>
    <x v="1"/>
    <n v="439"/>
    <x v="6"/>
    <s v="Plato_11, Plato_10"/>
    <x v="132"/>
    <d v="2023-04-05T00:00:00"/>
    <d v="1899-12-30T00:00:00"/>
    <d v="1899-12-30T01:23:00"/>
    <d v="1899-12-30T01:23:00"/>
    <d v="1899-12-30T01:23:00"/>
    <d v="1899-12-30T01:04:00"/>
    <d v="1899-12-30T00:19:00"/>
    <x v="0"/>
    <x v="4"/>
    <x v="4"/>
    <n v="105"/>
    <n v="19.000000000000004"/>
    <x v="0"/>
  </r>
  <r>
    <n v="13"/>
    <s v="Cliente_900"/>
    <n v="1"/>
    <d v="2023-04-05T01:59:00"/>
    <d v="2023-04-05T05:48:00"/>
    <x v="2"/>
    <x v="0"/>
    <s v="Tarjeta de crédito"/>
    <n v="38.85"/>
    <x v="2"/>
    <n v="440"/>
    <x v="10"/>
    <s v="Plato_14, Plato_12"/>
    <x v="116"/>
    <d v="2023-04-05T00:00:00"/>
    <d v="1899-12-30T01:59:00"/>
    <d v="1899-12-30T05:48:00"/>
    <d v="1899-12-30T04:04:00"/>
    <d v="1899-12-30T03:49:00"/>
    <d v="1899-12-30T00:45:00"/>
    <d v="1899-12-30T03:19:00"/>
    <x v="0"/>
    <x v="4"/>
    <x v="4"/>
    <n v="50"/>
    <n v="184"/>
    <x v="0"/>
  </r>
  <r>
    <n v="13"/>
    <s v="Cliente_143"/>
    <n v="6"/>
    <d v="2023-04-05T01:04:00"/>
    <d v="2023-04-05T03:23:00"/>
    <x v="2"/>
    <x v="0"/>
    <s v="Efectivo"/>
    <n v="23.31"/>
    <x v="2"/>
    <n v="441"/>
    <x v="0"/>
    <s v="Plato_8, Plato_10"/>
    <x v="3"/>
    <d v="2023-04-05T00:00:00"/>
    <d v="1899-12-30T01:04:00"/>
    <d v="1899-12-30T03:23:00"/>
    <d v="1899-12-30T02:34:00"/>
    <d v="1899-12-30T02:19:00"/>
    <d v="1899-12-30T01:30:00"/>
    <d v="1899-12-30T01:04:00"/>
    <x v="0"/>
    <x v="4"/>
    <x v="4"/>
    <n v="108"/>
    <n v="48.999999999999986"/>
    <x v="0"/>
  </r>
  <r>
    <n v="15"/>
    <s v="Cliente_405"/>
    <n v="3"/>
    <d v="2023-04-05T02:04:00"/>
    <d v="2023-04-05T03:18:00"/>
    <x v="4"/>
    <x v="2"/>
    <s v="Tarjeta de crédito"/>
    <n v="21.07"/>
    <x v="2"/>
    <n v="442"/>
    <x v="7"/>
    <s v="Plato_18, Plato_1, Plato_19"/>
    <x v="34"/>
    <d v="2023-04-05T00:00:00"/>
    <d v="1899-12-30T02:04:00"/>
    <d v="1899-12-30T03:18:00"/>
    <d v="1899-12-30T01:29:00"/>
    <d v="1899-12-30T01:14:00"/>
    <d v="1899-12-30T02:11:00"/>
    <d v="1899-12-30T00:00:00"/>
    <x v="1"/>
    <x v="4"/>
    <x v="4"/>
    <n v="141"/>
    <n v="-56.999999999999979"/>
    <x v="2"/>
  </r>
  <r>
    <n v="4"/>
    <s v="Cliente_332"/>
    <n v="2"/>
    <d v="2023-04-05T01:15:00"/>
    <d v="2023-04-05T03:14:00"/>
    <x v="2"/>
    <x v="0"/>
    <s v="Tarjeta de débito"/>
    <n v="14.48"/>
    <x v="1"/>
    <n v="443"/>
    <x v="5"/>
    <s v="Plato_14, Plato_15, Plato_10, Plato_16"/>
    <x v="191"/>
    <d v="2023-04-05T00:00:00"/>
    <d v="1899-12-30T01:15:00"/>
    <d v="1899-12-30T03:14:00"/>
    <d v="1899-12-30T01:59:00"/>
    <d v="1899-12-30T01:59:00"/>
    <d v="1899-12-30T02:35:00"/>
    <d v="1899-12-30T00:00:00"/>
    <x v="1"/>
    <x v="4"/>
    <x v="4"/>
    <n v="126"/>
    <n v="-36.000000000000028"/>
    <x v="5"/>
  </r>
  <r>
    <n v="8"/>
    <s v="Cliente_894"/>
    <n v="5"/>
    <d v="2023-04-05T03:23:00"/>
    <d v="2023-04-05T06:08:00"/>
    <x v="1"/>
    <x v="0"/>
    <s v="Tarjeta de crédito"/>
    <n v="25.26"/>
    <x v="1"/>
    <n v="444"/>
    <x v="10"/>
    <s v="Plato_14, Plato_7"/>
    <x v="208"/>
    <d v="2023-04-05T00:00:00"/>
    <d v="1899-12-30T03:23:00"/>
    <d v="1899-12-30T06:08:00"/>
    <d v="1899-12-30T02:45:00"/>
    <d v="1899-12-30T02:45:00"/>
    <d v="1899-12-30T01:21:00"/>
    <d v="1899-12-30T01:24:00"/>
    <x v="0"/>
    <x v="4"/>
    <x v="4"/>
    <n v="56"/>
    <n v="83.999999999999972"/>
    <x v="0"/>
  </r>
  <r>
    <n v="6"/>
    <s v="Cliente_473"/>
    <n v="5"/>
    <d v="2023-04-05T01:01:00"/>
    <d v="2023-04-05T03:09:00"/>
    <x v="1"/>
    <x v="1"/>
    <s v="Tarjeta de crédito"/>
    <n v="14.28"/>
    <x v="1"/>
    <n v="445"/>
    <x v="3"/>
    <s v="Plato_6"/>
    <x v="64"/>
    <d v="2023-04-05T00:00:00"/>
    <d v="1899-12-30T01:01:00"/>
    <d v="1899-12-30T03:09:00"/>
    <d v="1899-12-30T02:08:00"/>
    <d v="1899-12-30T02:08:00"/>
    <d v="1899-12-30T00:26:00"/>
    <d v="1899-12-30T01:42:00"/>
    <x v="0"/>
    <x v="4"/>
    <x v="4"/>
    <n v="48"/>
    <n v="102"/>
    <x v="0"/>
  </r>
  <r>
    <n v="12"/>
    <s v="Cliente_606"/>
    <n v="2"/>
    <d v="2023-04-05T02:48:00"/>
    <d v="2023-04-05T06:13:00"/>
    <x v="1"/>
    <x v="0"/>
    <s v="Tarjeta de crédito"/>
    <n v="35.24"/>
    <x v="1"/>
    <n v="446"/>
    <x v="8"/>
    <s v="Plato_13"/>
    <x v="33"/>
    <d v="2023-04-05T00:00:00"/>
    <d v="1899-12-30T02:48:00"/>
    <d v="1899-12-30T06:13:00"/>
    <d v="1899-12-30T03:25:00"/>
    <d v="1899-12-30T03:25:00"/>
    <d v="1899-12-30T00:08:00"/>
    <d v="1899-12-30T03:17:00"/>
    <x v="0"/>
    <x v="4"/>
    <x v="4"/>
    <n v="13"/>
    <n v="197.00000000000003"/>
    <x v="0"/>
  </r>
  <r>
    <n v="8"/>
    <s v="Cliente_404"/>
    <n v="2"/>
    <d v="2023-04-05T03:53:00"/>
    <d v="2023-04-05T07:24:00"/>
    <x v="4"/>
    <x v="2"/>
    <s v="Tarjeta de crédito"/>
    <n v="28.68"/>
    <x v="1"/>
    <n v="447"/>
    <x v="0"/>
    <s v="Plato_3, Plato_12, Plato_16"/>
    <x v="114"/>
    <d v="2023-04-05T00:00:00"/>
    <d v="1899-12-30T03:53:00"/>
    <d v="1899-12-30T07:24:00"/>
    <d v="1899-12-30T03:31:00"/>
    <d v="1899-12-30T03:31:00"/>
    <d v="1899-12-30T01:26:00"/>
    <d v="1899-12-30T02:05:00"/>
    <x v="0"/>
    <x v="4"/>
    <x v="4"/>
    <n v="105"/>
    <n v="125"/>
    <x v="0"/>
  </r>
  <r>
    <n v="4"/>
    <s v="Cliente_216"/>
    <n v="5"/>
    <d v="2023-04-05T00:07:00"/>
    <d v="2023-04-05T03:35:00"/>
    <x v="4"/>
    <x v="2"/>
    <s v="Tarjeta de crédito"/>
    <n v="35.68"/>
    <x v="2"/>
    <n v="448"/>
    <x v="5"/>
    <s v="Plato_12, Plato_11"/>
    <x v="16"/>
    <d v="2023-04-05T00:00:00"/>
    <d v="1899-12-30T00:07:00"/>
    <d v="1899-12-30T03:35:00"/>
    <d v="1899-12-30T03:43:00"/>
    <d v="1899-12-30T03:28:00"/>
    <d v="1899-12-30T01:06:00"/>
    <d v="1899-12-30T02:37:00"/>
    <x v="0"/>
    <x v="4"/>
    <x v="4"/>
    <n v="82"/>
    <n v="141.99999999999997"/>
    <x v="0"/>
  </r>
  <r>
    <n v="3"/>
    <s v="Cliente_717"/>
    <n v="3"/>
    <d v="2023-04-05T03:25:00"/>
    <d v="2023-04-05T05:02:00"/>
    <x v="0"/>
    <x v="0"/>
    <s v="Efectivo"/>
    <n v="42.25"/>
    <x v="2"/>
    <n v="449"/>
    <x v="2"/>
    <s v="Plato_15"/>
    <x v="212"/>
    <d v="2023-04-05T00:00:00"/>
    <d v="1899-12-30T03:25:00"/>
    <d v="1899-12-30T05:02:00"/>
    <d v="1899-12-30T01:52:00"/>
    <d v="1899-12-30T01:37:00"/>
    <d v="1899-12-30T00:33:00"/>
    <d v="1899-12-30T01:19:00"/>
    <x v="0"/>
    <x v="4"/>
    <x v="4"/>
    <n v="38"/>
    <n v="64.000000000000014"/>
    <x v="0"/>
  </r>
  <r>
    <n v="9"/>
    <s v="Cliente_783"/>
    <n v="6"/>
    <d v="2023-04-05T03:51:00"/>
    <d v="2023-04-05T05:01:00"/>
    <x v="0"/>
    <x v="0"/>
    <s v="Tarjeta de crédito"/>
    <n v="48.9"/>
    <x v="2"/>
    <n v="450"/>
    <x v="6"/>
    <s v="Plato_4, Plato_19"/>
    <x v="102"/>
    <d v="2023-04-05T00:00:00"/>
    <d v="1899-12-30T03:51:00"/>
    <d v="1899-12-30T05:01:00"/>
    <d v="1899-12-30T01:25:00"/>
    <d v="1899-12-30T01:10:00"/>
    <d v="1899-12-30T00:34:00"/>
    <d v="1899-12-30T00:51:00"/>
    <x v="0"/>
    <x v="4"/>
    <x v="4"/>
    <n v="42"/>
    <n v="35.999999999999993"/>
    <x v="0"/>
  </r>
  <r>
    <n v="3"/>
    <s v="Cliente_240"/>
    <n v="1"/>
    <d v="2023-04-05T01:17:00"/>
    <d v="2023-04-05T02:26:00"/>
    <x v="3"/>
    <x v="1"/>
    <s v="Tarjeta de crédito"/>
    <n v="46.37"/>
    <x v="1"/>
    <n v="451"/>
    <x v="6"/>
    <s v="Plato_8, Plato_14, Plato_18"/>
    <x v="213"/>
    <d v="2023-04-05T00:00:00"/>
    <d v="1899-12-30T01:17:00"/>
    <d v="1899-12-30T02:26:00"/>
    <d v="1899-12-30T01:09:00"/>
    <d v="1899-12-30T01:09:00"/>
    <d v="1899-12-30T01:43:00"/>
    <d v="1899-12-30T00:00:00"/>
    <x v="1"/>
    <x v="4"/>
    <x v="4"/>
    <n v="55"/>
    <n v="-33.999999999999986"/>
    <x v="5"/>
  </r>
  <r>
    <n v="9"/>
    <s v="Cliente_589"/>
    <n v="1"/>
    <d v="2023-04-05T02:53:00"/>
    <d v="2023-04-05T05:19:00"/>
    <x v="4"/>
    <x v="0"/>
    <s v="Tarjeta de crédito"/>
    <n v="43.48"/>
    <x v="0"/>
    <n v="452"/>
    <x v="7"/>
    <s v="Plato_17, Plato_5, Plato_13"/>
    <x v="43"/>
    <d v="2023-04-05T00:00:00"/>
    <d v="1899-12-30T02:53:00"/>
    <d v="1899-12-30T05:19:00"/>
    <d v="1899-12-30T02:26:00"/>
    <d v="1899-12-30T02:26:00"/>
    <d v="1899-12-30T02:03:00"/>
    <d v="1899-12-30T00:23:00"/>
    <x v="0"/>
    <x v="4"/>
    <x v="4"/>
    <n v="96"/>
    <n v="23"/>
    <x v="0"/>
  </r>
  <r>
    <n v="6"/>
    <s v="Cliente_284"/>
    <n v="1"/>
    <d v="2023-04-05T03:42:00"/>
    <d v="2023-04-05T05:07:00"/>
    <x v="2"/>
    <x v="1"/>
    <s v="Tarjeta de crédito"/>
    <n v="36.83"/>
    <x v="1"/>
    <n v="453"/>
    <x v="9"/>
    <s v="Plato_18, Plato_15"/>
    <x v="214"/>
    <d v="2023-04-05T00:00:00"/>
    <d v="1899-12-30T03:42:00"/>
    <d v="1899-12-30T05:07:00"/>
    <d v="1899-12-30T01:25:00"/>
    <d v="1899-12-30T01:25:00"/>
    <d v="1899-12-30T01:40:00"/>
    <d v="1899-12-30T00:00:00"/>
    <x v="1"/>
    <x v="4"/>
    <x v="4"/>
    <n v="77"/>
    <n v="-15.000000000000027"/>
    <x v="1"/>
  </r>
  <r>
    <n v="1"/>
    <s v="Cliente_342"/>
    <n v="3"/>
    <d v="2023-04-05T03:26:00"/>
    <d v="2023-04-05T04:53:00"/>
    <x v="1"/>
    <x v="0"/>
    <s v="Tarjeta de crédito"/>
    <n v="39.619999999999997"/>
    <x v="1"/>
    <n v="454"/>
    <x v="1"/>
    <s v="Plato_6, Plato_12, Plato_19, Plato_1"/>
    <x v="22"/>
    <d v="2023-04-05T00:00:00"/>
    <d v="1899-12-30T03:26:00"/>
    <d v="1899-12-30T04:53:00"/>
    <d v="1899-12-30T01:27:00"/>
    <d v="1899-12-30T01:27:00"/>
    <d v="1899-12-30T02:33:00"/>
    <d v="1899-12-30T00:00:00"/>
    <x v="1"/>
    <x v="4"/>
    <x v="4"/>
    <n v="139"/>
    <n v="-65.999999999999986"/>
    <x v="4"/>
  </r>
  <r>
    <n v="12"/>
    <s v="Cliente_665"/>
    <n v="6"/>
    <d v="2023-04-05T03:58:00"/>
    <d v="2023-04-05T05:54:00"/>
    <x v="3"/>
    <x v="1"/>
    <s v="Tarjeta de débito"/>
    <n v="19.7"/>
    <x v="0"/>
    <n v="455"/>
    <x v="1"/>
    <s v="Plato_7"/>
    <x v="51"/>
    <d v="2023-04-05T00:00:00"/>
    <d v="1899-12-30T03:58:00"/>
    <d v="1899-12-30T05:54:00"/>
    <d v="1899-12-30T01:56:00"/>
    <d v="1899-12-30T01:56:00"/>
    <d v="1899-12-30T00:11:00"/>
    <d v="1899-12-30T01:45:00"/>
    <x v="0"/>
    <x v="4"/>
    <x v="4"/>
    <n v="28"/>
    <n v="104.99999999999999"/>
    <x v="0"/>
  </r>
  <r>
    <n v="13"/>
    <s v="Cliente_207"/>
    <n v="6"/>
    <d v="2023-04-05T02:12:00"/>
    <d v="2023-04-05T05:15:00"/>
    <x v="4"/>
    <x v="0"/>
    <s v="Tarjeta de crédito"/>
    <n v="21.94"/>
    <x v="1"/>
    <n v="456"/>
    <x v="10"/>
    <s v="Plato_20, Plato_18"/>
    <x v="9"/>
    <d v="2023-04-05T00:00:00"/>
    <d v="1899-12-30T02:12:00"/>
    <d v="1899-12-30T05:15:00"/>
    <d v="1899-12-30T03:03:00"/>
    <d v="1899-12-30T03:03:00"/>
    <d v="1899-12-30T01:11:00"/>
    <d v="1899-12-30T01:52:00"/>
    <x v="0"/>
    <x v="4"/>
    <x v="4"/>
    <n v="90"/>
    <n v="112"/>
    <x v="0"/>
  </r>
  <r>
    <n v="18"/>
    <s v="Cliente_531"/>
    <n v="6"/>
    <d v="2023-04-05T03:48:00"/>
    <d v="2023-04-05T07:32:00"/>
    <x v="2"/>
    <x v="0"/>
    <s v="Efectivo"/>
    <n v="17.260000000000002"/>
    <x v="0"/>
    <n v="457"/>
    <x v="6"/>
    <s v="Plato_11, Plato_12"/>
    <x v="16"/>
    <d v="2023-04-05T00:00:00"/>
    <d v="1899-12-30T03:48:00"/>
    <d v="1899-12-30T07:32:00"/>
    <d v="1899-12-30T03:44:00"/>
    <d v="1899-12-30T03:44:00"/>
    <d v="1899-12-30T00:58:00"/>
    <d v="1899-12-30T02:46:00"/>
    <x v="0"/>
    <x v="4"/>
    <x v="4"/>
    <n v="82"/>
    <n v="166"/>
    <x v="0"/>
  </r>
  <r>
    <n v="4"/>
    <s v="Cliente_420"/>
    <n v="3"/>
    <d v="2023-04-05T02:41:00"/>
    <d v="2023-04-05T04:21:00"/>
    <x v="4"/>
    <x v="0"/>
    <s v="Tarjeta de crédito"/>
    <n v="15.21"/>
    <x v="2"/>
    <n v="458"/>
    <x v="6"/>
    <s v="Plato_16, Plato_18, Plato_11, Plato_5"/>
    <x v="186"/>
    <d v="2023-04-05T00:00:00"/>
    <d v="1899-12-30T02:41:00"/>
    <d v="1899-12-30T04:21:00"/>
    <d v="1899-12-30T01:55:00"/>
    <d v="1899-12-30T01:40:00"/>
    <d v="1899-12-30T01:29:00"/>
    <d v="1899-12-30T00:26:00"/>
    <x v="0"/>
    <x v="4"/>
    <x v="4"/>
    <n v="158"/>
    <n v="10.99999999999998"/>
    <x v="0"/>
  </r>
  <r>
    <n v="20"/>
    <s v="Cliente_989"/>
    <n v="1"/>
    <d v="2023-04-05T00:24:00"/>
    <d v="2023-04-05T02:12:00"/>
    <x v="1"/>
    <x v="0"/>
    <s v="Tarjeta de crédito"/>
    <n v="32.770000000000003"/>
    <x v="2"/>
    <n v="459"/>
    <x v="10"/>
    <s v="Plato_16"/>
    <x v="116"/>
    <d v="2023-04-05T00:00:00"/>
    <d v="1899-12-30T00:24:00"/>
    <d v="1899-12-30T02:12:00"/>
    <d v="1899-12-30T02:03:00"/>
    <d v="1899-12-30T01:48:00"/>
    <d v="1899-12-30T00:30:00"/>
    <d v="1899-12-30T01:33:00"/>
    <x v="0"/>
    <x v="4"/>
    <x v="4"/>
    <n v="48"/>
    <n v="78"/>
    <x v="0"/>
  </r>
  <r>
    <n v="19"/>
    <s v="Cliente_964"/>
    <n v="6"/>
    <d v="2023-04-05T03:27:00"/>
    <d v="2023-04-05T06:56:00"/>
    <x v="4"/>
    <x v="2"/>
    <s v="Tarjeta de crédito"/>
    <n v="49.6"/>
    <x v="1"/>
    <n v="460"/>
    <x v="8"/>
    <s v="Plato_16, Plato_10, Plato_1, Plato_7"/>
    <x v="80"/>
    <d v="2023-04-05T00:00:00"/>
    <d v="1899-12-30T03:27:00"/>
    <d v="1899-12-30T06:56:00"/>
    <d v="1899-12-30T03:29:00"/>
    <d v="1899-12-30T03:29:00"/>
    <d v="1899-12-30T02:04:00"/>
    <d v="1899-12-30T01:25:00"/>
    <x v="0"/>
    <x v="4"/>
    <x v="4"/>
    <n v="103"/>
    <n v="84.999999999999957"/>
    <x v="0"/>
  </r>
  <r>
    <n v="4"/>
    <s v="Cliente_421"/>
    <n v="3"/>
    <d v="2023-04-05T02:43:00"/>
    <d v="2023-04-05T05:55:00"/>
    <x v="3"/>
    <x v="2"/>
    <s v="Efectivo"/>
    <n v="21.51"/>
    <x v="1"/>
    <n v="461"/>
    <x v="4"/>
    <s v="Plato_8, Plato_9"/>
    <x v="65"/>
    <d v="2023-04-05T00:00:00"/>
    <d v="1899-12-30T02:43:00"/>
    <d v="1899-12-30T05:55:00"/>
    <d v="1899-12-30T03:12:00"/>
    <d v="1899-12-30T03:12:00"/>
    <d v="1899-12-30T01:06:00"/>
    <d v="1899-12-30T02:06:00"/>
    <x v="0"/>
    <x v="4"/>
    <x v="4"/>
    <n v="59"/>
    <n v="126.00000000000003"/>
    <x v="0"/>
  </r>
  <r>
    <n v="9"/>
    <s v="Cliente_27"/>
    <n v="2"/>
    <d v="2023-04-05T02:12:00"/>
    <d v="2023-04-05T04:27:00"/>
    <x v="2"/>
    <x v="0"/>
    <s v="Tarjeta de crédito"/>
    <n v="21.17"/>
    <x v="0"/>
    <n v="462"/>
    <x v="0"/>
    <s v="Plato_11"/>
    <x v="65"/>
    <d v="2023-04-05T00:00:00"/>
    <d v="1899-12-30T02:12:00"/>
    <d v="1899-12-30T04:27:00"/>
    <d v="1899-12-30T02:15:00"/>
    <d v="1899-12-30T02:15:00"/>
    <d v="1899-12-30T00:11:00"/>
    <d v="1899-12-30T02:04:00"/>
    <x v="0"/>
    <x v="4"/>
    <x v="4"/>
    <n v="60"/>
    <n v="124.00000000000001"/>
    <x v="0"/>
  </r>
  <r>
    <n v="7"/>
    <s v="Cliente_194"/>
    <n v="2"/>
    <d v="2023-04-05T00:53:00"/>
    <d v="2023-04-05T03:13:00"/>
    <x v="2"/>
    <x v="0"/>
    <s v="Tarjeta de débito"/>
    <n v="17.07"/>
    <x v="2"/>
    <n v="463"/>
    <x v="3"/>
    <s v="Plato_17"/>
    <x v="169"/>
    <d v="2023-04-05T00:00:00"/>
    <d v="1899-12-30T00:53:00"/>
    <d v="1899-12-30T03:13:00"/>
    <d v="1899-12-30T02:35:00"/>
    <d v="1899-12-30T02:20:00"/>
    <d v="1899-12-30T00:14:00"/>
    <d v="1899-12-30T02:21:00"/>
    <x v="0"/>
    <x v="4"/>
    <x v="4"/>
    <n v="57"/>
    <n v="125.99999999999999"/>
    <x v="0"/>
  </r>
  <r>
    <n v="16"/>
    <s v="Cliente_440"/>
    <n v="1"/>
    <d v="2023-04-05T01:21:00"/>
    <d v="2023-04-05T04:39:00"/>
    <x v="4"/>
    <x v="0"/>
    <s v="Tarjeta de crédito"/>
    <n v="48.5"/>
    <x v="0"/>
    <n v="464"/>
    <x v="9"/>
    <s v="Plato_10, Plato_6, Plato_5"/>
    <x v="130"/>
    <d v="2023-04-05T00:00:00"/>
    <d v="1899-12-30T01:21:00"/>
    <d v="1899-12-30T04:39:00"/>
    <d v="1899-12-30T03:18:00"/>
    <d v="1899-12-30T03:18:00"/>
    <d v="1899-12-30T01:24:00"/>
    <d v="1899-12-30T01:54:00"/>
    <x v="0"/>
    <x v="4"/>
    <x v="4"/>
    <n v="90"/>
    <n v="114.00000000000003"/>
    <x v="0"/>
  </r>
  <r>
    <n v="4"/>
    <s v="Cliente_876"/>
    <n v="2"/>
    <d v="2023-04-05T01:11:00"/>
    <d v="2023-04-05T03:38:00"/>
    <x v="1"/>
    <x v="0"/>
    <s v="Tarjeta de crédito"/>
    <n v="44.9"/>
    <x v="2"/>
    <n v="465"/>
    <x v="7"/>
    <s v="Plato_1, Plato_14"/>
    <x v="68"/>
    <d v="2023-04-05T00:00:00"/>
    <d v="1899-12-30T01:11:00"/>
    <d v="1899-12-30T03:38:00"/>
    <d v="1899-12-30T02:42:00"/>
    <d v="1899-12-30T02:27:00"/>
    <d v="1899-12-30T01:00:00"/>
    <d v="1899-12-30T01:42:00"/>
    <x v="0"/>
    <x v="4"/>
    <x v="4"/>
    <n v="73"/>
    <n v="87"/>
    <x v="0"/>
  </r>
  <r>
    <n v="4"/>
    <s v="Cliente_365"/>
    <n v="1"/>
    <d v="2023-04-05T01:54:00"/>
    <d v="2023-04-05T04:20:00"/>
    <x v="1"/>
    <x v="0"/>
    <s v="Tarjeta de crédito"/>
    <n v="26.63"/>
    <x v="1"/>
    <n v="466"/>
    <x v="6"/>
    <s v="Plato_5, Plato_2, Plato_16"/>
    <x v="41"/>
    <d v="2023-04-05T00:00:00"/>
    <d v="1899-12-30T01:54:00"/>
    <d v="1899-12-30T04:20:00"/>
    <d v="1899-12-30T02:26:00"/>
    <d v="1899-12-30T02:26:00"/>
    <d v="1899-12-30T02:25:00"/>
    <d v="1899-12-30T00:01:00"/>
    <x v="0"/>
    <x v="4"/>
    <x v="4"/>
    <n v="83"/>
    <n v="1.0000000000000164"/>
    <x v="0"/>
  </r>
  <r>
    <n v="15"/>
    <s v="Cliente_185"/>
    <n v="3"/>
    <d v="2023-04-05T02:42:00"/>
    <d v="2023-04-05T04:14:00"/>
    <x v="1"/>
    <x v="0"/>
    <s v="Tarjeta de débito"/>
    <n v="42.31"/>
    <x v="0"/>
    <n v="467"/>
    <x v="4"/>
    <s v="Plato_11, Plato_5"/>
    <x v="196"/>
    <d v="2023-04-05T00:00:00"/>
    <d v="1899-12-30T02:42:00"/>
    <d v="1899-12-30T04:14:00"/>
    <d v="1899-12-30T01:32:00"/>
    <d v="1899-12-30T01:32:00"/>
    <d v="1899-12-30T01:12:00"/>
    <d v="1899-12-30T00:20:00"/>
    <x v="0"/>
    <x v="4"/>
    <x v="4"/>
    <n v="86"/>
    <n v="20.000000000000018"/>
    <x v="0"/>
  </r>
  <r>
    <n v="14"/>
    <s v="Cliente_558"/>
    <n v="6"/>
    <d v="2023-04-05T02:59:00"/>
    <d v="2023-04-05T05:45:00"/>
    <x v="2"/>
    <x v="1"/>
    <s v="Tarjeta de crédito"/>
    <n v="14.28"/>
    <x v="0"/>
    <n v="468"/>
    <x v="10"/>
    <s v="Plato_12, Plato_3, Plato_16"/>
    <x v="104"/>
    <d v="2023-04-05T00:00:00"/>
    <d v="1899-12-30T02:59:00"/>
    <d v="1899-12-30T05:45:00"/>
    <d v="1899-12-30T02:46:00"/>
    <d v="1899-12-30T02:46:00"/>
    <d v="1899-12-30T01:03:00"/>
    <d v="1899-12-30T01:43:00"/>
    <x v="0"/>
    <x v="4"/>
    <x v="4"/>
    <n v="62"/>
    <n v="103"/>
    <x v="0"/>
  </r>
  <r>
    <n v="1"/>
    <s v="Cliente_535"/>
    <n v="2"/>
    <d v="2023-04-05T02:57:00"/>
    <d v="2023-04-05T05:22:00"/>
    <x v="1"/>
    <x v="2"/>
    <s v="Tarjeta de crédito"/>
    <n v="25.26"/>
    <x v="0"/>
    <n v="469"/>
    <x v="1"/>
    <s v="Plato_8, Plato_15"/>
    <x v="16"/>
    <d v="2023-04-05T00:00:00"/>
    <d v="1899-12-30T02:57:00"/>
    <d v="1899-12-30T05:22:00"/>
    <d v="1899-12-30T02:25:00"/>
    <d v="1899-12-30T02:25:00"/>
    <d v="1899-12-30T01:06:00"/>
    <d v="1899-12-30T01:19:00"/>
    <x v="0"/>
    <x v="4"/>
    <x v="4"/>
    <n v="82"/>
    <n v="79.000000000000014"/>
    <x v="0"/>
  </r>
  <r>
    <n v="17"/>
    <s v="Cliente_18"/>
    <n v="3"/>
    <d v="2023-04-05T01:41:00"/>
    <d v="2023-04-05T04:17:00"/>
    <x v="4"/>
    <x v="0"/>
    <s v="Tarjeta de crédito"/>
    <n v="47.46"/>
    <x v="2"/>
    <n v="470"/>
    <x v="7"/>
    <s v="Plato_7, Plato_4"/>
    <x v="171"/>
    <d v="2023-04-05T00:00:00"/>
    <d v="1899-12-30T01:41:00"/>
    <d v="1899-12-30T04:17:00"/>
    <d v="1899-12-30T02:51:00"/>
    <d v="1899-12-30T02:36:00"/>
    <d v="1899-12-30T01:12:00"/>
    <d v="1899-12-30T01:39:00"/>
    <x v="0"/>
    <x v="4"/>
    <x v="4"/>
    <n v="44"/>
    <n v="84.000000000000014"/>
    <x v="0"/>
  </r>
  <r>
    <n v="7"/>
    <s v="Cliente_696"/>
    <n v="6"/>
    <d v="2023-04-05T03:36:00"/>
    <d v="2023-04-05T05:38:00"/>
    <x v="4"/>
    <x v="1"/>
    <s v="Tarjeta de débito"/>
    <n v="28.49"/>
    <x v="0"/>
    <n v="471"/>
    <x v="4"/>
    <s v="Plato_8"/>
    <x v="98"/>
    <d v="2023-04-05T00:00:00"/>
    <d v="1899-12-30T03:36:00"/>
    <d v="1899-12-30T05:38:00"/>
    <d v="1899-12-30T02:02:00"/>
    <d v="1899-12-30T02:02:00"/>
    <d v="1899-12-30T00:57:00"/>
    <d v="1899-12-30T01:05:00"/>
    <x v="0"/>
    <x v="4"/>
    <x v="4"/>
    <n v="63"/>
    <n v="65.000000000000014"/>
    <x v="0"/>
  </r>
  <r>
    <n v="20"/>
    <s v="Cliente_704"/>
    <n v="2"/>
    <d v="2023-04-05T03:57:00"/>
    <d v="2023-04-05T06:52:00"/>
    <x v="2"/>
    <x v="0"/>
    <s v="Efectivo"/>
    <n v="36.79"/>
    <x v="2"/>
    <n v="472"/>
    <x v="7"/>
    <s v="Plato_8, Plato_5"/>
    <x v="192"/>
    <d v="2023-04-05T00:00:00"/>
    <d v="1899-12-30T03:57:00"/>
    <d v="1899-12-30T06:52:00"/>
    <d v="1899-12-30T03:10:00"/>
    <d v="1899-12-30T02:55:00"/>
    <d v="1899-12-30T01:13:00"/>
    <d v="1899-12-30T01:57:00"/>
    <x v="0"/>
    <x v="4"/>
    <x v="4"/>
    <n v="68"/>
    <n v="102"/>
    <x v="0"/>
  </r>
  <r>
    <n v="13"/>
    <s v="Cliente_720"/>
    <n v="4"/>
    <d v="2023-04-06T03:36:00"/>
    <d v="2023-04-06T07:04:00"/>
    <x v="2"/>
    <x v="0"/>
    <s v="Tarjeta de débito"/>
    <n v="15.63"/>
    <x v="2"/>
    <n v="473"/>
    <x v="3"/>
    <s v="Plato_5, Plato_8"/>
    <x v="215"/>
    <d v="2023-04-06T00:00:00"/>
    <d v="1899-12-30T03:36:00"/>
    <d v="1899-12-30T07:04:00"/>
    <d v="1899-12-30T03:43:00"/>
    <d v="1899-12-30T03:28:00"/>
    <d v="1899-12-30T01:01:00"/>
    <d v="1899-12-30T02:42:00"/>
    <x v="0"/>
    <x v="5"/>
    <x v="5"/>
    <n v="47"/>
    <n v="147.00000000000003"/>
    <x v="0"/>
  </r>
  <r>
    <n v="2"/>
    <s v="Cliente_624"/>
    <n v="6"/>
    <d v="2023-04-06T01:52:00"/>
    <d v="2023-04-06T03:32:00"/>
    <x v="4"/>
    <x v="0"/>
    <s v="Tarjeta de crédito"/>
    <n v="21.66"/>
    <x v="1"/>
    <n v="474"/>
    <x v="4"/>
    <s v="Plato_18, Plato_9, Plato_17, Plato_16"/>
    <x v="19"/>
    <d v="2023-04-06T00:00:00"/>
    <d v="1899-12-30T01:52:00"/>
    <d v="1899-12-30T03:32:00"/>
    <d v="1899-12-30T01:40:00"/>
    <d v="1899-12-30T01:40:00"/>
    <d v="1899-12-30T02:41:00"/>
    <d v="1899-12-30T00:00:00"/>
    <x v="1"/>
    <x v="5"/>
    <x v="5"/>
    <n v="104"/>
    <n v="-60.999999999999986"/>
    <x v="4"/>
  </r>
  <r>
    <n v="18"/>
    <s v="Cliente_289"/>
    <n v="4"/>
    <d v="2023-04-06T03:17:00"/>
    <d v="2023-04-06T05:50:00"/>
    <x v="3"/>
    <x v="2"/>
    <s v="Tarjeta de débito"/>
    <n v="19.55"/>
    <x v="2"/>
    <n v="475"/>
    <x v="3"/>
    <s v="Plato_7, Plato_18"/>
    <x v="216"/>
    <d v="2023-04-06T00:00:00"/>
    <d v="1899-12-30T03:17:00"/>
    <d v="1899-12-30T05:50:00"/>
    <d v="1899-12-30T02:48:00"/>
    <d v="1899-12-30T02:33:00"/>
    <d v="1899-12-30T00:35:00"/>
    <d v="1899-12-30T02:13:00"/>
    <x v="0"/>
    <x v="5"/>
    <x v="5"/>
    <n v="102"/>
    <n v="117.99999999999999"/>
    <x v="0"/>
  </r>
  <r>
    <n v="13"/>
    <s v="Cliente_434"/>
    <n v="2"/>
    <d v="2023-04-06T00:03:00"/>
    <d v="2023-04-06T01:47:00"/>
    <x v="0"/>
    <x v="1"/>
    <s v="Tarjeta de débito"/>
    <n v="43.53"/>
    <x v="2"/>
    <n v="476"/>
    <x v="3"/>
    <s v="Plato_7, Plato_18, Plato_15, Plato_20"/>
    <x v="59"/>
    <d v="2023-04-06T00:00:00"/>
    <d v="1899-12-30T00:03:00"/>
    <d v="1899-12-30T01:47:00"/>
    <d v="1899-12-30T01:59:00"/>
    <d v="1899-12-30T01:44:00"/>
    <d v="1899-12-30T01:55:00"/>
    <d v="1899-12-30T00:00:00"/>
    <x v="1"/>
    <x v="5"/>
    <x v="5"/>
    <n v="130"/>
    <n v="-11.000000000000021"/>
    <x v="1"/>
  </r>
  <r>
    <n v="8"/>
    <s v="Cliente_149"/>
    <n v="6"/>
    <d v="2023-04-06T01:39:00"/>
    <d v="2023-04-06T02:58:00"/>
    <x v="4"/>
    <x v="1"/>
    <s v="Tarjeta de crédito"/>
    <n v="33.85"/>
    <x v="0"/>
    <n v="477"/>
    <x v="1"/>
    <s v="Plato_18, Plato_14, Plato_7, Plato_13"/>
    <x v="36"/>
    <d v="2023-04-06T00:00:00"/>
    <d v="1899-12-30T01:39:00"/>
    <d v="1899-12-30T02:58:00"/>
    <d v="1899-12-30T01:19:00"/>
    <d v="1899-12-30T01:19:00"/>
    <d v="1899-12-30T01:55:00"/>
    <d v="1899-12-30T00:00:00"/>
    <x v="1"/>
    <x v="5"/>
    <x v="5"/>
    <n v="122"/>
    <n v="-36.000000000000014"/>
    <x v="5"/>
  </r>
  <r>
    <n v="7"/>
    <s v="Cliente_29"/>
    <n v="5"/>
    <d v="2023-04-06T00:01:00"/>
    <d v="2023-04-06T03:28:00"/>
    <x v="1"/>
    <x v="0"/>
    <s v="Efectivo"/>
    <n v="32.78"/>
    <x v="2"/>
    <n v="478"/>
    <x v="6"/>
    <s v="Plato_2, Plato_9"/>
    <x v="61"/>
    <d v="2023-04-06T00:00:00"/>
    <d v="1899-12-30T00:01:00"/>
    <d v="1899-12-30T03:28:00"/>
    <d v="1899-12-30T03:42:00"/>
    <d v="1899-12-30T03:27:00"/>
    <d v="1899-12-30T01:30:00"/>
    <d v="1899-12-30T02:12:00"/>
    <x v="0"/>
    <x v="5"/>
    <x v="5"/>
    <n v="70"/>
    <n v="116.99999999999999"/>
    <x v="0"/>
  </r>
  <r>
    <n v="1"/>
    <s v="Cliente_708"/>
    <n v="3"/>
    <d v="2023-04-06T00:42:00"/>
    <d v="2023-04-06T04:30:00"/>
    <x v="0"/>
    <x v="0"/>
    <s v="Tarjeta de débito"/>
    <n v="39.58"/>
    <x v="0"/>
    <n v="479"/>
    <x v="10"/>
    <s v="Plato_4, Plato_18"/>
    <x v="97"/>
    <d v="2023-04-06T00:00:00"/>
    <d v="1899-12-30T00:42:00"/>
    <d v="1899-12-30T04:30:00"/>
    <d v="1899-12-30T03:48:00"/>
    <d v="1899-12-30T03:48:00"/>
    <d v="1899-12-30T01:23:00"/>
    <d v="1899-12-30T02:25:00"/>
    <x v="0"/>
    <x v="5"/>
    <x v="5"/>
    <n v="30"/>
    <n v="145"/>
    <x v="0"/>
  </r>
  <r>
    <n v="1"/>
    <s v="Cliente_125"/>
    <n v="5"/>
    <d v="2023-04-06T03:26:00"/>
    <d v="2023-04-06T07:19:00"/>
    <x v="3"/>
    <x v="1"/>
    <s v="Efectivo"/>
    <n v="18.63"/>
    <x v="0"/>
    <n v="480"/>
    <x v="7"/>
    <s v="Plato_8, Plato_6"/>
    <x v="75"/>
    <d v="2023-04-06T00:00:00"/>
    <d v="1899-12-30T03:26:00"/>
    <d v="1899-12-30T07:19:00"/>
    <d v="1899-12-30T03:53:00"/>
    <d v="1899-12-30T03:53:00"/>
    <d v="1899-12-30T01:05:00"/>
    <d v="1899-12-30T02:48:00"/>
    <x v="0"/>
    <x v="5"/>
    <x v="5"/>
    <n v="95"/>
    <n v="168.00000000000006"/>
    <x v="0"/>
  </r>
  <r>
    <n v="9"/>
    <s v="Cliente_618"/>
    <n v="4"/>
    <d v="2023-04-06T01:57:00"/>
    <d v="2023-04-06T04:43:00"/>
    <x v="1"/>
    <x v="0"/>
    <s v="Tarjeta de crédito"/>
    <n v="42.02"/>
    <x v="0"/>
    <n v="481"/>
    <x v="4"/>
    <s v="Plato_10"/>
    <x v="97"/>
    <d v="2023-04-06T00:00:00"/>
    <d v="1899-12-30T01:57:00"/>
    <d v="1899-12-30T04:43:00"/>
    <d v="1899-12-30T02:46:00"/>
    <d v="1899-12-30T02:46:00"/>
    <d v="1899-12-30T00:58:00"/>
    <d v="1899-12-30T01:48:00"/>
    <x v="0"/>
    <x v="5"/>
    <x v="5"/>
    <n v="30"/>
    <n v="107.99999999999997"/>
    <x v="0"/>
  </r>
  <r>
    <n v="9"/>
    <s v="Cliente_115"/>
    <n v="4"/>
    <d v="2023-04-06T00:41:00"/>
    <d v="2023-04-06T02:59:00"/>
    <x v="0"/>
    <x v="1"/>
    <s v="Tarjeta de crédito"/>
    <n v="18.84"/>
    <x v="1"/>
    <n v="482"/>
    <x v="1"/>
    <s v="Plato_13"/>
    <x v="111"/>
    <d v="2023-04-06T00:00:00"/>
    <d v="1899-12-30T00:41:00"/>
    <d v="1899-12-30T02:59:00"/>
    <d v="1899-12-30T02:18:00"/>
    <d v="1899-12-30T02:18:00"/>
    <d v="1899-12-30T00:21:00"/>
    <d v="1899-12-30T01:57:00"/>
    <x v="0"/>
    <x v="5"/>
    <x v="5"/>
    <n v="39"/>
    <n v="117"/>
    <x v="0"/>
  </r>
  <r>
    <n v="2"/>
    <s v="Cliente_527"/>
    <n v="4"/>
    <d v="2023-04-06T03:50:00"/>
    <d v="2023-04-06T07:01:00"/>
    <x v="1"/>
    <x v="0"/>
    <s v="Tarjeta de crédito"/>
    <n v="12.74"/>
    <x v="0"/>
    <n v="483"/>
    <x v="8"/>
    <s v="Plato_6"/>
    <x v="64"/>
    <d v="2023-04-06T00:00:00"/>
    <d v="1899-12-30T03:50:00"/>
    <d v="1899-12-30T07:01:00"/>
    <d v="1899-12-30T03:11:00"/>
    <d v="1899-12-30T03:11:00"/>
    <d v="1899-12-30T00:53:00"/>
    <d v="1899-12-30T02:18:00"/>
    <x v="0"/>
    <x v="5"/>
    <x v="5"/>
    <n v="48"/>
    <n v="138.00000000000003"/>
    <x v="0"/>
  </r>
  <r>
    <n v="18"/>
    <s v="Cliente_71"/>
    <n v="2"/>
    <d v="2023-04-06T01:33:00"/>
    <d v="2023-04-06T04:31:00"/>
    <x v="4"/>
    <x v="0"/>
    <s v="Tarjeta de crédito"/>
    <n v="22.76"/>
    <x v="1"/>
    <n v="484"/>
    <x v="9"/>
    <s v="Plato_1"/>
    <x v="63"/>
    <d v="2023-04-06T00:00:00"/>
    <d v="1899-12-30T01:33:00"/>
    <d v="1899-12-30T04:31:00"/>
    <d v="1899-12-30T02:58:00"/>
    <d v="1899-12-30T02:58:00"/>
    <d v="1899-12-30T00:34:00"/>
    <d v="1899-12-30T02:24:00"/>
    <x v="0"/>
    <x v="5"/>
    <x v="5"/>
    <n v="45"/>
    <n v="144"/>
    <x v="0"/>
  </r>
  <r>
    <n v="6"/>
    <s v="Cliente_524"/>
    <n v="5"/>
    <d v="2023-04-06T01:00:00"/>
    <d v="2023-04-06T02:52:00"/>
    <x v="3"/>
    <x v="2"/>
    <s v="Tarjeta de crédito"/>
    <n v="39.07"/>
    <x v="0"/>
    <n v="485"/>
    <x v="6"/>
    <s v="Plato_7, Plato_19"/>
    <x v="122"/>
    <d v="2023-04-06T00:00:00"/>
    <d v="1899-12-30T01:00:00"/>
    <d v="1899-12-30T02:52:00"/>
    <d v="1899-12-30T01:52:00"/>
    <d v="1899-12-30T01:52:00"/>
    <d v="1899-12-30T01:19:00"/>
    <d v="1899-12-30T00:33:00"/>
    <x v="0"/>
    <x v="5"/>
    <x v="5"/>
    <n v="86"/>
    <n v="33"/>
    <x v="0"/>
  </r>
  <r>
    <n v="15"/>
    <s v="Cliente_437"/>
    <n v="3"/>
    <d v="2023-04-06T02:47:00"/>
    <d v="2023-04-06T06:12:00"/>
    <x v="1"/>
    <x v="1"/>
    <s v="Tarjeta de débito"/>
    <n v="12.66"/>
    <x v="2"/>
    <n v="486"/>
    <x v="1"/>
    <s v="Plato_19, Plato_3, Plato_18, Plato_7"/>
    <x v="119"/>
    <d v="2023-04-06T00:00:00"/>
    <d v="1899-12-30T02:47:00"/>
    <d v="1899-12-30T06:12:00"/>
    <d v="1899-12-30T03:40:00"/>
    <d v="1899-12-30T03:25:00"/>
    <d v="1899-12-30T00:59:00"/>
    <d v="1899-12-30T02:41:00"/>
    <x v="0"/>
    <x v="5"/>
    <x v="5"/>
    <n v="90"/>
    <n v="146.00000000000003"/>
    <x v="0"/>
  </r>
  <r>
    <n v="17"/>
    <s v="Cliente_946"/>
    <n v="1"/>
    <d v="2023-04-06T01:34:00"/>
    <d v="2023-04-06T03:50:00"/>
    <x v="1"/>
    <x v="0"/>
    <s v="Tarjeta de crédito"/>
    <n v="45.76"/>
    <x v="2"/>
    <n v="487"/>
    <x v="3"/>
    <s v="Plato_18, Plato_17, Plato_5"/>
    <x v="128"/>
    <d v="2023-04-06T00:00:00"/>
    <d v="1899-12-30T01:34:00"/>
    <d v="1899-12-30T03:50:00"/>
    <d v="1899-12-30T02:31:00"/>
    <d v="1899-12-30T02:16:00"/>
    <d v="1899-12-30T01:32:00"/>
    <d v="1899-12-30T00:59:00"/>
    <x v="0"/>
    <x v="5"/>
    <x v="5"/>
    <n v="91"/>
    <n v="43.999999999999964"/>
    <x v="0"/>
  </r>
  <r>
    <n v="10"/>
    <s v="Cliente_719"/>
    <n v="4"/>
    <d v="2023-04-06T00:00:00"/>
    <d v="2023-04-06T01:58:00"/>
    <x v="0"/>
    <x v="0"/>
    <s v="Tarjeta de débito"/>
    <n v="37.380000000000003"/>
    <x v="1"/>
    <n v="488"/>
    <x v="10"/>
    <s v="Plato_4, Plato_14, Plato_17"/>
    <x v="115"/>
    <d v="2023-04-06T00:00:00"/>
    <d v="1899-12-30T00:00:00"/>
    <d v="1899-12-30T01:58:00"/>
    <d v="1899-12-30T01:58:00"/>
    <d v="1899-12-30T01:58:00"/>
    <d v="1899-12-30T02:04:00"/>
    <d v="1899-12-30T00:00:00"/>
    <x v="1"/>
    <x v="5"/>
    <x v="5"/>
    <n v="110"/>
    <n v="-6.0000000000000187"/>
    <x v="1"/>
  </r>
  <r>
    <n v="3"/>
    <s v="Cliente_354"/>
    <n v="1"/>
    <d v="2023-04-06T02:57:00"/>
    <d v="2023-04-06T05:27:00"/>
    <x v="0"/>
    <x v="1"/>
    <s v="Tarjeta de crédito"/>
    <n v="22.27"/>
    <x v="2"/>
    <n v="489"/>
    <x v="10"/>
    <s v="Plato_20, Plato_14"/>
    <x v="217"/>
    <d v="2023-04-06T00:00:00"/>
    <d v="1899-12-30T02:57:00"/>
    <d v="1899-12-30T05:27:00"/>
    <d v="1899-12-30T02:45:00"/>
    <d v="1899-12-30T02:30:00"/>
    <d v="1899-12-30T00:34:00"/>
    <d v="1899-12-30T02:11:00"/>
    <x v="0"/>
    <x v="5"/>
    <x v="5"/>
    <n v="92"/>
    <n v="116.00000000000001"/>
    <x v="0"/>
  </r>
  <r>
    <n v="1"/>
    <s v="Cliente_194"/>
    <n v="2"/>
    <d v="2023-04-06T03:20:00"/>
    <d v="2023-04-06T04:57:00"/>
    <x v="3"/>
    <x v="0"/>
    <s v="Tarjeta de crédito"/>
    <n v="26.79"/>
    <x v="1"/>
    <n v="490"/>
    <x v="1"/>
    <s v="Plato_10, Plato_15, Plato_18"/>
    <x v="117"/>
    <d v="2023-04-06T00:00:00"/>
    <d v="1899-12-30T03:20:00"/>
    <d v="1899-12-30T04:57:00"/>
    <d v="1899-12-30T01:37:00"/>
    <d v="1899-12-30T01:37:00"/>
    <d v="1899-12-30T02:11:00"/>
    <d v="1899-12-30T00:00:00"/>
    <x v="1"/>
    <x v="5"/>
    <x v="5"/>
    <n v="124"/>
    <n v="-34.000000000000021"/>
    <x v="5"/>
  </r>
  <r>
    <n v="7"/>
    <s v="Cliente_160"/>
    <n v="4"/>
    <d v="2023-04-06T00:07:00"/>
    <d v="2023-04-06T02:37:00"/>
    <x v="4"/>
    <x v="1"/>
    <s v="Tarjeta de crédito"/>
    <n v="34.68"/>
    <x v="2"/>
    <n v="491"/>
    <x v="0"/>
    <s v="Plato_9, Plato_2"/>
    <x v="61"/>
    <d v="2023-04-06T00:00:00"/>
    <d v="1899-12-30T00:07:00"/>
    <d v="1899-12-30T02:37:00"/>
    <d v="1899-12-30T02:45:00"/>
    <d v="1899-12-30T02:30:00"/>
    <d v="1899-12-30T00:41:00"/>
    <d v="1899-12-30T02:04:00"/>
    <x v="0"/>
    <x v="5"/>
    <x v="5"/>
    <n v="70"/>
    <n v="109.00000000000001"/>
    <x v="0"/>
  </r>
  <r>
    <n v="4"/>
    <s v="Cliente_363"/>
    <n v="4"/>
    <d v="2023-04-06T01:03:00"/>
    <d v="2023-04-06T04:36:00"/>
    <x v="1"/>
    <x v="0"/>
    <s v="Tarjeta de crédito"/>
    <n v="16.62"/>
    <x v="0"/>
    <n v="492"/>
    <x v="1"/>
    <s v="Plato_11, Plato_13, Plato_7"/>
    <x v="57"/>
    <d v="2023-04-06T00:00:00"/>
    <d v="1899-12-30T01:03:00"/>
    <d v="1899-12-30T04:36:00"/>
    <d v="1899-12-30T03:33:00"/>
    <d v="1899-12-30T03:33:00"/>
    <d v="1899-12-30T00:49:00"/>
    <d v="1899-12-30T02:44:00"/>
    <x v="0"/>
    <x v="5"/>
    <x v="5"/>
    <n v="127"/>
    <n v="164.00000000000006"/>
    <x v="0"/>
  </r>
  <r>
    <n v="2"/>
    <s v="Cliente_140"/>
    <n v="2"/>
    <d v="2023-04-06T00:31:00"/>
    <d v="2023-04-06T01:46:00"/>
    <x v="3"/>
    <x v="0"/>
    <s v="Tarjeta de crédito"/>
    <n v="32.67"/>
    <x v="2"/>
    <n v="493"/>
    <x v="4"/>
    <s v="Plato_4"/>
    <x v="40"/>
    <d v="2023-04-06T00:00:00"/>
    <d v="1899-12-30T00:31:00"/>
    <d v="1899-12-30T01:46:00"/>
    <d v="1899-12-30T01:30:00"/>
    <d v="1899-12-30T01:15:00"/>
    <d v="1899-12-30T00:08:00"/>
    <d v="1899-12-30T01:22:00"/>
    <x v="0"/>
    <x v="5"/>
    <x v="5"/>
    <n v="30"/>
    <n v="67"/>
    <x v="0"/>
  </r>
  <r>
    <n v="20"/>
    <s v="Cliente_546"/>
    <n v="5"/>
    <d v="2023-04-06T01:28:00"/>
    <d v="2023-04-06T04:49:00"/>
    <x v="1"/>
    <x v="1"/>
    <s v="Tarjeta de crédito"/>
    <n v="11.85"/>
    <x v="0"/>
    <n v="494"/>
    <x v="3"/>
    <s v="Plato_15, Plato_19"/>
    <x v="6"/>
    <d v="2023-04-06T00:00:00"/>
    <d v="1899-12-30T01:28:00"/>
    <d v="1899-12-30T04:49:00"/>
    <d v="1899-12-30T03:21:00"/>
    <d v="1899-12-30T03:21:00"/>
    <d v="1899-12-30T00:31:00"/>
    <d v="1899-12-30T02:50:00"/>
    <x v="0"/>
    <x v="5"/>
    <x v="5"/>
    <n v="104"/>
    <n v="170"/>
    <x v="0"/>
  </r>
  <r>
    <n v="11"/>
    <s v="Cliente_778"/>
    <n v="6"/>
    <d v="2023-04-06T03:01:00"/>
    <d v="2023-04-06T06:50:00"/>
    <x v="2"/>
    <x v="1"/>
    <s v="Tarjeta de crédito"/>
    <n v="33.96"/>
    <x v="1"/>
    <n v="495"/>
    <x v="5"/>
    <s v="Plato_20, Plato_6, Plato_16, Plato_11"/>
    <x v="47"/>
    <d v="2023-04-06T00:00:00"/>
    <d v="1899-12-30T03:01:00"/>
    <d v="1899-12-30T06:50:00"/>
    <d v="1899-12-30T03:49:00"/>
    <d v="1899-12-30T03:49:00"/>
    <d v="1899-12-30T01:42:00"/>
    <d v="1899-12-30T02:07:00"/>
    <x v="0"/>
    <x v="5"/>
    <x v="5"/>
    <n v="159"/>
    <n v="126.99999999999999"/>
    <x v="0"/>
  </r>
  <r>
    <n v="1"/>
    <s v="Cliente_402"/>
    <n v="3"/>
    <d v="2023-04-06T02:34:00"/>
    <d v="2023-04-06T06:22:00"/>
    <x v="1"/>
    <x v="0"/>
    <s v="Tarjeta de crédito"/>
    <n v="39.42"/>
    <x v="0"/>
    <n v="496"/>
    <x v="10"/>
    <s v="Plato_11, Plato_18, Plato_12, Plato_17"/>
    <x v="180"/>
    <d v="2023-04-06T00:00:00"/>
    <d v="1899-12-30T02:34:00"/>
    <d v="1899-12-30T06:22:00"/>
    <d v="1899-12-30T03:48:00"/>
    <d v="1899-12-30T03:48:00"/>
    <d v="1899-12-30T02:13:00"/>
    <d v="1899-12-30T01:35:00"/>
    <x v="0"/>
    <x v="5"/>
    <x v="5"/>
    <n v="132"/>
    <n v="94.999999999999986"/>
    <x v="0"/>
  </r>
  <r>
    <n v="13"/>
    <s v="Cliente_784"/>
    <n v="6"/>
    <d v="2023-04-06T03:30:00"/>
    <d v="2023-04-06T06:58:00"/>
    <x v="0"/>
    <x v="0"/>
    <s v="Tarjeta de débito"/>
    <n v="29.93"/>
    <x v="0"/>
    <n v="497"/>
    <x v="10"/>
    <s v="Plato_2, Plato_20"/>
    <x v="119"/>
    <d v="2023-04-06T00:00:00"/>
    <d v="1899-12-30T03:30:00"/>
    <d v="1899-12-30T06:58:00"/>
    <d v="1899-12-30T03:28:00"/>
    <d v="1899-12-30T03:28:00"/>
    <d v="1899-12-30T00:38:00"/>
    <d v="1899-12-30T02:50:00"/>
    <x v="0"/>
    <x v="5"/>
    <x v="5"/>
    <n v="93"/>
    <n v="170.00000000000003"/>
    <x v="0"/>
  </r>
  <r>
    <n v="20"/>
    <s v="Cliente_259"/>
    <n v="3"/>
    <d v="2023-04-06T00:17:00"/>
    <d v="2023-04-06T03:46:00"/>
    <x v="0"/>
    <x v="0"/>
    <s v="Tarjeta de crédito"/>
    <n v="21.99"/>
    <x v="1"/>
    <n v="498"/>
    <x v="0"/>
    <s v="Plato_12"/>
    <x v="211"/>
    <d v="2023-04-06T00:00:00"/>
    <d v="1899-12-30T00:17:00"/>
    <d v="1899-12-30T03:46:00"/>
    <d v="1899-12-30T03:29:00"/>
    <d v="1899-12-30T03:29:00"/>
    <d v="1899-12-30T00:32:00"/>
    <d v="1899-12-30T02:57:00"/>
    <x v="0"/>
    <x v="5"/>
    <x v="5"/>
    <n v="11"/>
    <n v="176.99999999999997"/>
    <x v="0"/>
  </r>
  <r>
    <n v="5"/>
    <s v="Cliente_919"/>
    <n v="5"/>
    <d v="2023-04-06T01:21:00"/>
    <d v="2023-04-06T04:28:00"/>
    <x v="2"/>
    <x v="2"/>
    <s v="Tarjeta de débito"/>
    <n v="22.69"/>
    <x v="0"/>
    <n v="499"/>
    <x v="2"/>
    <s v="Plato_10, Plato_2, Plato_1"/>
    <x v="43"/>
    <d v="2023-04-06T00:00:00"/>
    <d v="1899-12-30T01:21:00"/>
    <d v="1899-12-30T04:28:00"/>
    <d v="1899-12-30T03:07:00"/>
    <d v="1899-12-30T03:07:00"/>
    <d v="1899-12-30T02:10:00"/>
    <d v="1899-12-30T00:57:00"/>
    <x v="0"/>
    <x v="5"/>
    <x v="5"/>
    <n v="93"/>
    <n v="57.000000000000014"/>
    <x v="0"/>
  </r>
  <r>
    <n v="4"/>
    <s v="Cliente_354"/>
    <n v="5"/>
    <d v="2023-04-06T01:17:00"/>
    <d v="2023-04-06T05:15:00"/>
    <x v="4"/>
    <x v="1"/>
    <s v="Tarjeta de débito"/>
    <n v="37.619999999999997"/>
    <x v="2"/>
    <n v="500"/>
    <x v="10"/>
    <s v="Plato_6, Plato_5"/>
    <x v="169"/>
    <d v="2023-04-06T00:00:00"/>
    <d v="1899-12-30T01:17:00"/>
    <d v="1899-12-30T05:15:00"/>
    <d v="1899-12-30T04:13:00"/>
    <d v="1899-12-30T03:58:00"/>
    <d v="1899-12-30T00:42:00"/>
    <d v="1899-12-30T03:31:00"/>
    <x v="0"/>
    <x v="5"/>
    <x v="5"/>
    <n v="55"/>
    <n v="195.99999999999997"/>
    <x v="0"/>
  </r>
  <r>
    <n v="7"/>
    <s v="Cliente_637"/>
    <n v="1"/>
    <d v="2023-04-06T03:44:00"/>
    <d v="2023-04-06T06:31:00"/>
    <x v="1"/>
    <x v="2"/>
    <s v="Tarjeta de crédito"/>
    <n v="28.38"/>
    <x v="2"/>
    <n v="501"/>
    <x v="5"/>
    <s v="Plato_20, Plato_13, Plato_16"/>
    <x v="0"/>
    <d v="2023-04-06T00:00:00"/>
    <d v="1899-12-30T03:44:00"/>
    <d v="1899-12-30T06:31:00"/>
    <d v="1899-12-30T03:02:00"/>
    <d v="1899-12-30T02:47:00"/>
    <d v="1899-12-30T00:39:00"/>
    <d v="1899-12-30T02:23:00"/>
    <x v="0"/>
    <x v="5"/>
    <x v="5"/>
    <n v="83"/>
    <n v="127.99999999999997"/>
    <x v="0"/>
  </r>
  <r>
    <n v="5"/>
    <s v="Cliente_759"/>
    <n v="2"/>
    <d v="2023-04-06T00:45:00"/>
    <d v="2023-04-06T01:57:00"/>
    <x v="3"/>
    <x v="0"/>
    <s v="Tarjeta de crédito"/>
    <n v="32.9"/>
    <x v="0"/>
    <n v="502"/>
    <x v="6"/>
    <s v="Plato_5, Plato_4, Plato_11"/>
    <x v="83"/>
    <d v="2023-04-06T00:00:00"/>
    <d v="1899-12-30T00:45:00"/>
    <d v="1899-12-30T01:57:00"/>
    <d v="1899-12-30T01:12:00"/>
    <d v="1899-12-30T01:12:00"/>
    <d v="1899-12-30T01:13:00"/>
    <d v="1899-12-30T00:00:00"/>
    <x v="1"/>
    <x v="5"/>
    <x v="5"/>
    <n v="83"/>
    <n v="-0.99999999999998646"/>
    <x v="1"/>
  </r>
  <r>
    <n v="3"/>
    <s v="Cliente_948"/>
    <n v="1"/>
    <d v="2023-04-06T02:20:00"/>
    <d v="2023-04-06T04:02:00"/>
    <x v="0"/>
    <x v="0"/>
    <s v="Tarjeta de crédito"/>
    <n v="35.840000000000003"/>
    <x v="0"/>
    <n v="503"/>
    <x v="0"/>
    <s v="Plato_20, Plato_12"/>
    <x v="16"/>
    <d v="2023-04-06T00:00:00"/>
    <d v="1899-12-30T02:20:00"/>
    <d v="1899-12-30T04:02:00"/>
    <d v="1899-12-30T01:42:00"/>
    <d v="1899-12-30T01:42:00"/>
    <d v="1899-12-30T01:25:00"/>
    <d v="1899-12-30T00:17:00"/>
    <x v="0"/>
    <x v="5"/>
    <x v="5"/>
    <n v="83"/>
    <n v="17.000000000000011"/>
    <x v="0"/>
  </r>
  <r>
    <n v="2"/>
    <s v="Cliente_172"/>
    <n v="5"/>
    <d v="2023-04-06T02:10:00"/>
    <d v="2023-04-06T04:48:00"/>
    <x v="3"/>
    <x v="2"/>
    <s v="Efectivo"/>
    <n v="31.31"/>
    <x v="0"/>
    <n v="504"/>
    <x v="2"/>
    <s v="Plato_6"/>
    <x v="40"/>
    <d v="2023-04-06T00:00:00"/>
    <d v="1899-12-30T02:10:00"/>
    <d v="1899-12-30T04:48:00"/>
    <d v="1899-12-30T02:38:00"/>
    <d v="1899-12-30T02:38:00"/>
    <d v="1899-12-30T00:19:00"/>
    <d v="1899-12-30T02:19:00"/>
    <x v="0"/>
    <x v="5"/>
    <x v="5"/>
    <n v="32"/>
    <n v="139.00000000000003"/>
    <x v="0"/>
  </r>
  <r>
    <n v="5"/>
    <s v="Cliente_70"/>
    <n v="1"/>
    <d v="2023-04-06T02:38:00"/>
    <d v="2023-04-06T06:07:00"/>
    <x v="2"/>
    <x v="2"/>
    <s v="Tarjeta de crédito"/>
    <n v="25.76"/>
    <x v="0"/>
    <n v="505"/>
    <x v="1"/>
    <s v="Plato_20, Plato_1"/>
    <x v="207"/>
    <d v="2023-04-06T00:00:00"/>
    <d v="1899-12-30T02:38:00"/>
    <d v="1899-12-30T06:07:00"/>
    <d v="1899-12-30T03:29:00"/>
    <d v="1899-12-30T03:29:00"/>
    <d v="1899-12-30T01:55:00"/>
    <d v="1899-12-30T01:34:00"/>
    <x v="0"/>
    <x v="5"/>
    <x v="5"/>
    <n v="95"/>
    <n v="93.999999999999972"/>
    <x v="0"/>
  </r>
  <r>
    <n v="18"/>
    <s v="Cliente_835"/>
    <n v="2"/>
    <d v="2023-04-06T02:01:00"/>
    <d v="2023-04-06T04:02:00"/>
    <x v="0"/>
    <x v="2"/>
    <s v="Tarjeta de crédito"/>
    <n v="11.65"/>
    <x v="2"/>
    <n v="506"/>
    <x v="3"/>
    <s v="Plato_8"/>
    <x v="5"/>
    <d v="2023-04-06T00:00:00"/>
    <d v="1899-12-30T02:01:00"/>
    <d v="1899-12-30T04:02:00"/>
    <d v="1899-12-30T02:16:00"/>
    <d v="1899-12-30T02:01:00"/>
    <d v="1899-12-30T00:05:00"/>
    <d v="1899-12-30T02:11:00"/>
    <x v="0"/>
    <x v="5"/>
    <x v="5"/>
    <n v="42"/>
    <n v="116.00000000000001"/>
    <x v="0"/>
  </r>
  <r>
    <n v="18"/>
    <s v="Cliente_989"/>
    <n v="4"/>
    <d v="2023-04-06T03:26:00"/>
    <d v="2023-04-06T04:30:00"/>
    <x v="2"/>
    <x v="1"/>
    <s v="Tarjeta de crédito"/>
    <n v="43.42"/>
    <x v="1"/>
    <n v="507"/>
    <x v="6"/>
    <s v="Plato_18, Plato_19"/>
    <x v="57"/>
    <d v="2023-04-06T00:00:00"/>
    <d v="1899-12-30T03:26:00"/>
    <d v="1899-12-30T04:30:00"/>
    <d v="1899-12-30T01:04:00"/>
    <d v="1899-12-30T01:04:00"/>
    <d v="1899-12-30T01:09:00"/>
    <d v="1899-12-30T00:00:00"/>
    <x v="1"/>
    <x v="5"/>
    <x v="5"/>
    <n v="126"/>
    <n v="-4.9999999999999822"/>
    <x v="1"/>
  </r>
  <r>
    <n v="6"/>
    <s v="Cliente_821"/>
    <n v="1"/>
    <d v="2023-04-06T02:50:00"/>
    <d v="2023-04-06T06:35:00"/>
    <x v="3"/>
    <x v="0"/>
    <s v="Tarjeta de crédito"/>
    <n v="42.8"/>
    <x v="0"/>
    <n v="508"/>
    <x v="2"/>
    <s v="Plato_15"/>
    <x v="152"/>
    <d v="2023-04-06T00:00:00"/>
    <d v="1899-12-30T02:50:00"/>
    <d v="1899-12-30T06:35:00"/>
    <d v="1899-12-30T03:45:00"/>
    <d v="1899-12-30T03:45:00"/>
    <d v="1899-12-30T00:34:00"/>
    <d v="1899-12-30T03:11:00"/>
    <x v="0"/>
    <x v="5"/>
    <x v="5"/>
    <n v="19"/>
    <n v="191.00000000000003"/>
    <x v="0"/>
  </r>
  <r>
    <n v="5"/>
    <s v="Cliente_977"/>
    <n v="3"/>
    <d v="2023-04-06T03:12:00"/>
    <d v="2023-04-06T06:02:00"/>
    <x v="1"/>
    <x v="1"/>
    <s v="Tarjeta de crédito"/>
    <n v="16.260000000000002"/>
    <x v="2"/>
    <n v="509"/>
    <x v="2"/>
    <s v="Plato_20"/>
    <x v="18"/>
    <d v="2023-04-06T00:00:00"/>
    <d v="1899-12-30T03:12:00"/>
    <d v="1899-12-30T06:02:00"/>
    <d v="1899-12-30T03:05:00"/>
    <d v="1899-12-30T02:50:00"/>
    <d v="1899-12-30T00:47:00"/>
    <d v="1899-12-30T02:18:00"/>
    <x v="0"/>
    <x v="5"/>
    <x v="5"/>
    <n v="50"/>
    <n v="123"/>
    <x v="0"/>
  </r>
  <r>
    <n v="6"/>
    <s v="Cliente_509"/>
    <n v="4"/>
    <d v="2023-04-06T03:32:00"/>
    <d v="2023-04-06T04:33:00"/>
    <x v="4"/>
    <x v="0"/>
    <s v="Tarjeta de crédito"/>
    <n v="14.97"/>
    <x v="1"/>
    <n v="510"/>
    <x v="3"/>
    <s v="Plato_19"/>
    <x v="198"/>
    <d v="2023-04-06T00:00:00"/>
    <d v="1899-12-30T03:32:00"/>
    <d v="1899-12-30T04:33:00"/>
    <d v="1899-12-30T01:01:00"/>
    <d v="1899-12-30T01:01:00"/>
    <d v="1899-12-30T00:48:00"/>
    <d v="1899-12-30T00:13:00"/>
    <x v="0"/>
    <x v="5"/>
    <x v="5"/>
    <n v="22"/>
    <n v="12.999999999999984"/>
    <x v="0"/>
  </r>
  <r>
    <n v="2"/>
    <s v="Cliente_951"/>
    <n v="1"/>
    <d v="2023-04-06T01:38:00"/>
    <d v="2023-04-06T03:23:00"/>
    <x v="1"/>
    <x v="0"/>
    <s v="Tarjeta de crédito"/>
    <n v="35.950000000000003"/>
    <x v="1"/>
    <n v="511"/>
    <x v="10"/>
    <s v="Plato_14, Plato_18"/>
    <x v="16"/>
    <d v="2023-04-06T00:00:00"/>
    <d v="1899-12-30T01:38:00"/>
    <d v="1899-12-30T03:23:00"/>
    <d v="1899-12-30T01:45:00"/>
    <d v="1899-12-30T01:45:00"/>
    <d v="1899-12-30T00:38:00"/>
    <d v="1899-12-30T01:07:00"/>
    <x v="0"/>
    <x v="5"/>
    <x v="5"/>
    <n v="82"/>
    <n v="67"/>
    <x v="0"/>
  </r>
  <r>
    <n v="2"/>
    <s v="Cliente_285"/>
    <n v="1"/>
    <d v="2023-04-06T01:19:00"/>
    <d v="2023-04-06T02:26:00"/>
    <x v="3"/>
    <x v="0"/>
    <s v="Tarjeta de crédito"/>
    <n v="37.369999999999997"/>
    <x v="2"/>
    <n v="512"/>
    <x v="0"/>
    <s v="Plato_3, Plato_19"/>
    <x v="182"/>
    <d v="2023-04-06T00:00:00"/>
    <d v="1899-12-30T01:19:00"/>
    <d v="1899-12-30T02:26:00"/>
    <d v="1899-12-30T01:22:00"/>
    <d v="1899-12-30T01:07:00"/>
    <d v="1899-12-30T00:59:00"/>
    <d v="1899-12-30T00:23:00"/>
    <x v="0"/>
    <x v="5"/>
    <x v="5"/>
    <n v="78"/>
    <n v="8.0000000000000018"/>
    <x v="0"/>
  </r>
  <r>
    <n v="8"/>
    <s v="Cliente_873"/>
    <n v="6"/>
    <d v="2023-04-06T01:28:00"/>
    <d v="2023-04-06T04:51:00"/>
    <x v="0"/>
    <x v="1"/>
    <s v="Tarjeta de crédito"/>
    <n v="22.74"/>
    <x v="2"/>
    <n v="513"/>
    <x v="6"/>
    <s v="Plato_4"/>
    <x v="40"/>
    <d v="2023-04-06T00:00:00"/>
    <d v="1899-12-30T01:28:00"/>
    <d v="1899-12-30T04:51:00"/>
    <d v="1899-12-30T03:38:00"/>
    <d v="1899-12-30T03:23:00"/>
    <d v="1899-12-30T00:56:00"/>
    <d v="1899-12-30T02:42:00"/>
    <x v="0"/>
    <x v="5"/>
    <x v="5"/>
    <n v="30"/>
    <n v="147"/>
    <x v="0"/>
  </r>
  <r>
    <n v="18"/>
    <s v="Cliente_819"/>
    <n v="5"/>
    <d v="2023-04-06T01:19:00"/>
    <d v="2023-04-06T04:36:00"/>
    <x v="4"/>
    <x v="0"/>
    <s v="Tarjeta de crédito"/>
    <n v="38.840000000000003"/>
    <x v="1"/>
    <n v="514"/>
    <x v="9"/>
    <s v="Plato_10, Plato_12, Plato_3, Plato_15"/>
    <x v="216"/>
    <d v="2023-04-06T00:00:00"/>
    <d v="1899-12-30T01:19:00"/>
    <d v="1899-12-30T04:36:00"/>
    <d v="1899-12-30T03:17:00"/>
    <d v="1899-12-30T03:17:00"/>
    <d v="1899-12-30T01:52:00"/>
    <d v="1899-12-30T01:25:00"/>
    <x v="0"/>
    <x v="5"/>
    <x v="5"/>
    <n v="102"/>
    <n v="85.000000000000014"/>
    <x v="0"/>
  </r>
  <r>
    <n v="19"/>
    <s v="Cliente_690"/>
    <n v="2"/>
    <d v="2023-04-06T00:58:00"/>
    <d v="2023-04-06T02:03:00"/>
    <x v="2"/>
    <x v="0"/>
    <s v="Tarjeta de crédito"/>
    <n v="43.79"/>
    <x v="2"/>
    <n v="515"/>
    <x v="9"/>
    <s v="Plato_4"/>
    <x v="159"/>
    <d v="2023-04-06T00:00:00"/>
    <d v="1899-12-30T00:58:00"/>
    <d v="1899-12-30T02:03:00"/>
    <d v="1899-12-30T01:20:00"/>
    <d v="1899-12-30T01:05:00"/>
    <d v="1899-12-30T00:13:00"/>
    <d v="1899-12-30T01:07:00"/>
    <x v="0"/>
    <x v="5"/>
    <x v="5"/>
    <n v="10"/>
    <n v="51.999999999999993"/>
    <x v="0"/>
  </r>
  <r>
    <n v="7"/>
    <s v="Cliente_334"/>
    <n v="2"/>
    <d v="2023-04-06T03:55:00"/>
    <d v="2023-04-06T04:59:00"/>
    <x v="4"/>
    <x v="0"/>
    <s v="Tarjeta de crédito"/>
    <n v="20.85"/>
    <x v="0"/>
    <n v="516"/>
    <x v="3"/>
    <s v="Plato_12, Plato_14, Plato_3"/>
    <x v="218"/>
    <d v="2023-04-06T00:00:00"/>
    <d v="1899-12-30T03:55:00"/>
    <d v="1899-12-30T04:59:00"/>
    <d v="1899-12-30T01:04:00"/>
    <d v="1899-12-30T01:04:00"/>
    <d v="1899-12-30T01:37:00"/>
    <d v="1899-12-30T00:00:00"/>
    <x v="1"/>
    <x v="5"/>
    <x v="5"/>
    <n v="87"/>
    <n v="-32.999999999999986"/>
    <x v="5"/>
  </r>
  <r>
    <n v="4"/>
    <s v="Cliente_508"/>
    <n v="5"/>
    <d v="2023-04-06T01:35:00"/>
    <d v="2023-04-06T05:30:00"/>
    <x v="4"/>
    <x v="0"/>
    <s v="Efectivo"/>
    <n v="23.92"/>
    <x v="0"/>
    <n v="517"/>
    <x v="8"/>
    <s v="Plato_7, Plato_12, Plato_5"/>
    <x v="219"/>
    <d v="2023-04-06T00:00:00"/>
    <d v="1899-12-30T01:35:00"/>
    <d v="1899-12-30T05:30:00"/>
    <d v="1899-12-30T03:55:00"/>
    <d v="1899-12-30T03:55:00"/>
    <d v="1899-12-30T01:05:00"/>
    <d v="1899-12-30T02:50:00"/>
    <x v="0"/>
    <x v="5"/>
    <x v="5"/>
    <n v="60"/>
    <n v="169.99999999999994"/>
    <x v="0"/>
  </r>
  <r>
    <n v="5"/>
    <s v="Cliente_830"/>
    <n v="6"/>
    <d v="2023-04-06T02:08:00"/>
    <d v="2023-04-06T06:02:00"/>
    <x v="4"/>
    <x v="1"/>
    <s v="Tarjeta de crédito"/>
    <n v="18.48"/>
    <x v="2"/>
    <n v="518"/>
    <x v="1"/>
    <s v="Plato_11, Plato_5"/>
    <x v="86"/>
    <d v="2023-04-06T00:00:00"/>
    <d v="1899-12-30T02:08:00"/>
    <d v="1899-12-30T06:02:00"/>
    <d v="1899-12-30T04:09:00"/>
    <d v="1899-12-30T03:54:00"/>
    <d v="1899-12-30T00:53:00"/>
    <d v="1899-12-30T03:16:00"/>
    <x v="0"/>
    <x v="5"/>
    <x v="5"/>
    <n v="46"/>
    <n v="180.99999999999994"/>
    <x v="0"/>
  </r>
  <r>
    <n v="6"/>
    <s v="Cliente_787"/>
    <n v="2"/>
    <d v="2023-04-06T00:48:00"/>
    <d v="2023-04-06T03:49:00"/>
    <x v="3"/>
    <x v="0"/>
    <s v="Tarjeta de crédito"/>
    <n v="34.590000000000003"/>
    <x v="1"/>
    <n v="519"/>
    <x v="3"/>
    <s v="Plato_6, Plato_20, Plato_5"/>
    <x v="147"/>
    <d v="2023-04-06T00:00:00"/>
    <d v="1899-12-30T00:48:00"/>
    <d v="1899-12-30T03:49:00"/>
    <d v="1899-12-30T03:01:00"/>
    <d v="1899-12-30T03:01:00"/>
    <d v="1899-12-30T02:36:00"/>
    <d v="1899-12-30T00:25:00"/>
    <x v="0"/>
    <x v="5"/>
    <x v="5"/>
    <n v="149"/>
    <n v="24.999999999999993"/>
    <x v="0"/>
  </r>
  <r>
    <n v="4"/>
    <s v="Cliente_616"/>
    <n v="4"/>
    <d v="2023-04-06T03:35:00"/>
    <d v="2023-04-06T06:23:00"/>
    <x v="4"/>
    <x v="2"/>
    <s v="Tarjeta de crédito"/>
    <n v="43.99"/>
    <x v="1"/>
    <n v="520"/>
    <x v="1"/>
    <s v="Plato_9, Plato_18, Plato_17, Plato_2"/>
    <x v="220"/>
    <d v="2023-04-06T00:00:00"/>
    <d v="1899-12-30T03:35:00"/>
    <d v="1899-12-30T06:23:00"/>
    <d v="1899-12-30T02:48:00"/>
    <d v="1899-12-30T02:48:00"/>
    <d v="1899-12-30T02:01:00"/>
    <d v="1899-12-30T00:47:00"/>
    <x v="0"/>
    <x v="5"/>
    <x v="5"/>
    <n v="168"/>
    <n v="47.000000000000014"/>
    <x v="0"/>
  </r>
  <r>
    <n v="18"/>
    <s v="Cliente_422"/>
    <n v="2"/>
    <d v="2023-04-06T00:43:00"/>
    <d v="2023-04-06T02:54:00"/>
    <x v="4"/>
    <x v="0"/>
    <s v="Tarjeta de crédito"/>
    <n v="15.18"/>
    <x v="1"/>
    <n v="521"/>
    <x v="6"/>
    <s v="Plato_1, Plato_9, Plato_18"/>
    <x v="57"/>
    <d v="2023-04-06T00:00:00"/>
    <d v="1899-12-30T00:43:00"/>
    <d v="1899-12-30T02:54:00"/>
    <d v="1899-12-30T02:11:00"/>
    <d v="1899-12-30T02:11:00"/>
    <d v="1899-12-30T01:31:00"/>
    <d v="1899-12-30T00:40:00"/>
    <x v="0"/>
    <x v="5"/>
    <x v="5"/>
    <n v="124"/>
    <n v="40"/>
    <x v="0"/>
  </r>
  <r>
    <n v="2"/>
    <s v="Cliente_740"/>
    <n v="5"/>
    <d v="2023-04-06T01:38:00"/>
    <d v="2023-04-06T04:26:00"/>
    <x v="4"/>
    <x v="0"/>
    <s v="Efectivo"/>
    <n v="35.35"/>
    <x v="1"/>
    <n v="522"/>
    <x v="7"/>
    <s v="Plato_16"/>
    <x v="116"/>
    <d v="2023-04-06T00:00:00"/>
    <d v="1899-12-30T01:38:00"/>
    <d v="1899-12-30T04:26:00"/>
    <d v="1899-12-30T02:48:00"/>
    <d v="1899-12-30T02:48:00"/>
    <d v="1899-12-30T00:47:00"/>
    <d v="1899-12-30T02:01:00"/>
    <x v="0"/>
    <x v="5"/>
    <x v="5"/>
    <n v="48"/>
    <n v="121.00000000000001"/>
    <x v="0"/>
  </r>
  <r>
    <n v="4"/>
    <s v="Cliente_930"/>
    <n v="3"/>
    <d v="2023-04-06T01:39:00"/>
    <d v="2023-04-06T04:42:00"/>
    <x v="3"/>
    <x v="0"/>
    <s v="Tarjeta de crédito"/>
    <n v="45.41"/>
    <x v="2"/>
    <n v="523"/>
    <x v="10"/>
    <s v="Plato_6"/>
    <x v="64"/>
    <d v="2023-04-06T00:00:00"/>
    <d v="1899-12-30T01:39:00"/>
    <d v="1899-12-30T04:42:00"/>
    <d v="1899-12-30T03:18:00"/>
    <d v="1899-12-30T03:03:00"/>
    <d v="1899-12-30T00:51:00"/>
    <d v="1899-12-30T02:27:00"/>
    <x v="0"/>
    <x v="5"/>
    <x v="5"/>
    <n v="48"/>
    <n v="132"/>
    <x v="0"/>
  </r>
  <r>
    <n v="16"/>
    <s v="Cliente_218"/>
    <n v="4"/>
    <d v="2023-04-06T00:03:00"/>
    <d v="2023-04-06T02:32:00"/>
    <x v="0"/>
    <x v="0"/>
    <s v="Tarjeta de crédito"/>
    <n v="26.91"/>
    <x v="2"/>
    <n v="524"/>
    <x v="4"/>
    <s v="Plato_5, Plato_6"/>
    <x v="45"/>
    <d v="2023-04-06T00:00:00"/>
    <d v="1899-12-30T00:03:00"/>
    <d v="1899-12-30T02:32:00"/>
    <d v="1899-12-30T02:44:00"/>
    <d v="1899-12-30T02:29:00"/>
    <d v="1899-12-30T01:01:00"/>
    <d v="1899-12-30T01:43:00"/>
    <x v="0"/>
    <x v="5"/>
    <x v="5"/>
    <n v="45"/>
    <n v="88"/>
    <x v="0"/>
  </r>
  <r>
    <n v="16"/>
    <s v="Cliente_318"/>
    <n v="3"/>
    <d v="2023-04-06T03:27:00"/>
    <d v="2023-04-06T07:14:00"/>
    <x v="0"/>
    <x v="0"/>
    <s v="Tarjeta de crédito"/>
    <n v="32.869999999999997"/>
    <x v="2"/>
    <n v="525"/>
    <x v="5"/>
    <s v="Plato_14, Plato_8, Plato_17"/>
    <x v="221"/>
    <d v="2023-04-06T00:00:00"/>
    <d v="1899-12-30T03:27:00"/>
    <d v="1899-12-30T07:14:00"/>
    <d v="1899-12-30T04:02:00"/>
    <d v="1899-12-30T03:47:00"/>
    <d v="1899-12-30T01:17:00"/>
    <d v="1899-12-30T02:45:00"/>
    <x v="0"/>
    <x v="5"/>
    <x v="5"/>
    <n v="120"/>
    <n v="150"/>
    <x v="0"/>
  </r>
  <r>
    <n v="4"/>
    <s v="Cliente_257"/>
    <n v="6"/>
    <d v="2023-04-06T03:44:00"/>
    <d v="2023-04-06T05:41:00"/>
    <x v="4"/>
    <x v="2"/>
    <s v="Tarjeta de débito"/>
    <n v="43.02"/>
    <x v="1"/>
    <n v="526"/>
    <x v="6"/>
    <s v="Plato_11"/>
    <x v="156"/>
    <d v="2023-04-06T00:00:00"/>
    <d v="1899-12-30T03:44:00"/>
    <d v="1899-12-30T05:41:00"/>
    <d v="1899-12-30T01:57:00"/>
    <d v="1899-12-30T01:57:00"/>
    <d v="1899-12-30T00:22:00"/>
    <d v="1899-12-30T01:35:00"/>
    <x v="0"/>
    <x v="5"/>
    <x v="5"/>
    <n v="20"/>
    <n v="94.999999999999986"/>
    <x v="0"/>
  </r>
  <r>
    <n v="19"/>
    <s v="Cliente_112"/>
    <n v="4"/>
    <d v="2023-04-06T03:41:00"/>
    <d v="2023-04-06T05:55:00"/>
    <x v="1"/>
    <x v="1"/>
    <s v="Efectivo"/>
    <n v="22.95"/>
    <x v="2"/>
    <n v="527"/>
    <x v="0"/>
    <s v="Plato_6"/>
    <x v="40"/>
    <d v="2023-04-06T00:00:00"/>
    <d v="1899-12-30T03:41:00"/>
    <d v="1899-12-30T05:55:00"/>
    <d v="1899-12-30T02:29:00"/>
    <d v="1899-12-30T02:14:00"/>
    <d v="1899-12-30T00:31:00"/>
    <d v="1899-12-30T01:58:00"/>
    <x v="0"/>
    <x v="5"/>
    <x v="5"/>
    <n v="32"/>
    <n v="103"/>
    <x v="0"/>
  </r>
  <r>
    <n v="14"/>
    <s v="Cliente_95"/>
    <n v="2"/>
    <d v="2023-04-06T01:47:00"/>
    <d v="2023-04-06T03:48:00"/>
    <x v="2"/>
    <x v="0"/>
    <s v="Tarjeta de débito"/>
    <n v="15.62"/>
    <x v="0"/>
    <n v="528"/>
    <x v="6"/>
    <s v="Plato_3, Plato_20, Plato_4"/>
    <x v="171"/>
    <d v="2023-04-06T00:00:00"/>
    <d v="1899-12-30T01:47:00"/>
    <d v="1899-12-30T03:48:00"/>
    <d v="1899-12-30T02:01:00"/>
    <d v="1899-12-30T02:01:00"/>
    <d v="1899-12-30T02:01:00"/>
    <d v="1899-12-30T00:00:00"/>
    <x v="1"/>
    <x v="5"/>
    <x v="5"/>
    <n v="47"/>
    <n v="0"/>
    <x v="1"/>
  </r>
  <r>
    <n v="1"/>
    <s v="Cliente_866"/>
    <n v="2"/>
    <d v="2023-04-06T01:58:00"/>
    <d v="2023-04-06T04:42:00"/>
    <x v="0"/>
    <x v="0"/>
    <s v="Tarjeta de crédito"/>
    <n v="25.91"/>
    <x v="2"/>
    <n v="529"/>
    <x v="0"/>
    <s v="Plato_18, Plato_19, Plato_14, Plato_16"/>
    <x v="72"/>
    <d v="2023-04-06T00:00:00"/>
    <d v="1899-12-30T01:58:00"/>
    <d v="1899-12-30T04:42:00"/>
    <d v="1899-12-30T02:59:00"/>
    <d v="1899-12-30T02:44:00"/>
    <d v="1899-12-30T02:37:00"/>
    <d v="1899-12-30T00:22:00"/>
    <x v="0"/>
    <x v="5"/>
    <x v="5"/>
    <n v="124"/>
    <n v="6.9999999999999947"/>
    <x v="0"/>
  </r>
  <r>
    <n v="7"/>
    <s v="Cliente_232"/>
    <n v="5"/>
    <d v="2023-04-06T02:13:00"/>
    <d v="2023-04-06T06:07:00"/>
    <x v="3"/>
    <x v="0"/>
    <s v="Tarjeta de crédito"/>
    <n v="30.19"/>
    <x v="2"/>
    <n v="530"/>
    <x v="3"/>
    <s v="Plato_4, Plato_16, Plato_1"/>
    <x v="53"/>
    <d v="2023-04-06T00:00:00"/>
    <d v="1899-12-30T02:13:00"/>
    <d v="1899-12-30T06:07:00"/>
    <d v="1899-12-30T04:09:00"/>
    <d v="1899-12-30T03:54:00"/>
    <d v="1899-12-30T01:46:00"/>
    <d v="1899-12-30T02:23:00"/>
    <x v="0"/>
    <x v="5"/>
    <x v="5"/>
    <n v="92"/>
    <n v="127.99999999999997"/>
    <x v="0"/>
  </r>
  <r>
    <n v="9"/>
    <s v="Cliente_882"/>
    <n v="6"/>
    <d v="2023-04-06T03:03:00"/>
    <d v="2023-04-06T05:04:00"/>
    <x v="2"/>
    <x v="2"/>
    <s v="Efectivo"/>
    <n v="34.39"/>
    <x v="1"/>
    <n v="531"/>
    <x v="3"/>
    <s v="Plato_13, Plato_20, Plato_4, Plato_9"/>
    <x v="222"/>
    <d v="2023-04-06T00:00:00"/>
    <d v="1899-12-30T03:03:00"/>
    <d v="1899-12-30T05:04:00"/>
    <d v="1899-12-30T02:01:00"/>
    <d v="1899-12-30T02:01:00"/>
    <d v="1899-12-30T03:19:00"/>
    <d v="1899-12-30T00:00:00"/>
    <x v="1"/>
    <x v="5"/>
    <x v="5"/>
    <n v="145"/>
    <n v="-78"/>
    <x v="4"/>
  </r>
  <r>
    <n v="13"/>
    <s v="Cliente_63"/>
    <n v="3"/>
    <d v="2023-04-06T01:48:00"/>
    <d v="2023-04-06T05:26:00"/>
    <x v="0"/>
    <x v="1"/>
    <s v="Tarjeta de débito"/>
    <n v="17.95"/>
    <x v="0"/>
    <n v="532"/>
    <x v="10"/>
    <s v="Plato_13, Plato_10, Plato_15"/>
    <x v="16"/>
    <d v="2023-04-06T00:00:00"/>
    <d v="1899-12-30T01:48:00"/>
    <d v="1899-12-30T05:26:00"/>
    <d v="1899-12-30T03:38:00"/>
    <d v="1899-12-30T03:38:00"/>
    <d v="1899-12-30T00:59:00"/>
    <d v="1899-12-30T02:39:00"/>
    <x v="0"/>
    <x v="5"/>
    <x v="5"/>
    <n v="81"/>
    <n v="159.00000000000003"/>
    <x v="0"/>
  </r>
  <r>
    <n v="1"/>
    <s v="Cliente_336"/>
    <n v="3"/>
    <d v="2023-04-06T03:14:00"/>
    <d v="2023-04-06T05:20:00"/>
    <x v="3"/>
    <x v="2"/>
    <s v="Tarjeta de débito"/>
    <n v="20.09"/>
    <x v="1"/>
    <n v="533"/>
    <x v="8"/>
    <s v="Plato_3, Plato_13"/>
    <x v="223"/>
    <d v="2023-04-06T00:00:00"/>
    <d v="1899-12-30T03:14:00"/>
    <d v="1899-12-30T05:20:00"/>
    <d v="1899-12-30T02:06:00"/>
    <d v="1899-12-30T02:06:00"/>
    <d v="1899-12-30T00:48:00"/>
    <d v="1899-12-30T01:18:00"/>
    <x v="0"/>
    <x v="5"/>
    <x v="5"/>
    <n v="25"/>
    <n v="77.999999999999986"/>
    <x v="0"/>
  </r>
  <r>
    <n v="1"/>
    <s v="Cliente_113"/>
    <n v="6"/>
    <d v="2023-04-06T01:02:00"/>
    <d v="2023-04-06T04:29:00"/>
    <x v="4"/>
    <x v="2"/>
    <s v="Tarjeta de crédito"/>
    <n v="23.59"/>
    <x v="0"/>
    <n v="534"/>
    <x v="2"/>
    <s v="Plato_7, Plato_9, Plato_8"/>
    <x v="189"/>
    <d v="2023-04-06T00:00:00"/>
    <d v="1899-12-30T01:02:00"/>
    <d v="1899-12-30T04:29:00"/>
    <d v="1899-12-30T03:27:00"/>
    <d v="1899-12-30T03:27:00"/>
    <d v="1899-12-30T01:16:00"/>
    <d v="1899-12-30T02:11:00"/>
    <x v="0"/>
    <x v="5"/>
    <x v="5"/>
    <n v="87"/>
    <n v="130.99999999999997"/>
    <x v="0"/>
  </r>
  <r>
    <n v="15"/>
    <s v="Cliente_711"/>
    <n v="3"/>
    <d v="2023-04-06T00:57:00"/>
    <d v="2023-04-06T03:32:00"/>
    <x v="1"/>
    <x v="1"/>
    <s v="Tarjeta de crédito"/>
    <n v="39.450000000000003"/>
    <x v="1"/>
    <n v="535"/>
    <x v="9"/>
    <s v="Plato_20, Plato_9, Plato_7, Plato_13"/>
    <x v="224"/>
    <d v="2023-04-06T00:00:00"/>
    <d v="1899-12-30T00:57:00"/>
    <d v="1899-12-30T03:32:00"/>
    <d v="1899-12-30T02:35:00"/>
    <d v="1899-12-30T02:35:00"/>
    <d v="1899-12-30T01:53:00"/>
    <d v="1899-12-30T00:42:00"/>
    <x v="0"/>
    <x v="5"/>
    <x v="5"/>
    <n v="167"/>
    <n v="42.000000000000014"/>
    <x v="0"/>
  </r>
  <r>
    <n v="9"/>
    <s v="Cliente_785"/>
    <n v="2"/>
    <d v="2023-04-06T02:31:00"/>
    <d v="2023-04-06T04:39:00"/>
    <x v="4"/>
    <x v="0"/>
    <s v="Tarjeta de crédito"/>
    <n v="46"/>
    <x v="0"/>
    <n v="536"/>
    <x v="9"/>
    <s v="Plato_4, Plato_9, Plato_14, Plato_2"/>
    <x v="117"/>
    <d v="2023-04-06T00:00:00"/>
    <d v="1899-12-30T02:31:00"/>
    <d v="1899-12-30T04:39:00"/>
    <d v="1899-12-30T02:08:00"/>
    <d v="1899-12-30T02:08:00"/>
    <d v="1899-12-30T02:32:00"/>
    <d v="1899-12-30T00:00:00"/>
    <x v="1"/>
    <x v="5"/>
    <x v="5"/>
    <n v="126"/>
    <n v="-23.999999999999993"/>
    <x v="3"/>
  </r>
  <r>
    <n v="18"/>
    <s v="Cliente_486"/>
    <n v="6"/>
    <d v="2023-04-06T00:24:00"/>
    <d v="2023-04-06T02:09:00"/>
    <x v="0"/>
    <x v="1"/>
    <s v="Tarjeta de débito"/>
    <n v="28.68"/>
    <x v="2"/>
    <n v="537"/>
    <x v="4"/>
    <s v="Plato_13"/>
    <x v="111"/>
    <d v="2023-04-06T00:00:00"/>
    <d v="1899-12-30T00:24:00"/>
    <d v="1899-12-30T02:09:00"/>
    <d v="1899-12-30T02:00:00"/>
    <d v="1899-12-30T01:45:00"/>
    <d v="1899-12-30T00:21:00"/>
    <d v="1899-12-30T01:39:00"/>
    <x v="0"/>
    <x v="5"/>
    <x v="5"/>
    <n v="39"/>
    <n v="84.000000000000014"/>
    <x v="0"/>
  </r>
  <r>
    <n v="14"/>
    <s v="Cliente_397"/>
    <n v="4"/>
    <d v="2023-04-06T03:19:00"/>
    <d v="2023-04-06T05:33:00"/>
    <x v="4"/>
    <x v="2"/>
    <s v="Tarjeta de débito"/>
    <n v="41.35"/>
    <x v="1"/>
    <n v="538"/>
    <x v="1"/>
    <s v="Plato_2, Plato_14, Plato_11, Plato_16"/>
    <x v="149"/>
    <d v="2023-04-06T00:00:00"/>
    <d v="1899-12-30T03:19:00"/>
    <d v="1899-12-30T05:33:00"/>
    <d v="1899-12-30T02:14:00"/>
    <d v="1899-12-30T02:14:00"/>
    <d v="1899-12-30T03:18:00"/>
    <d v="1899-12-30T00:00:00"/>
    <x v="1"/>
    <x v="5"/>
    <x v="5"/>
    <n v="84"/>
    <n v="-63.999999999999972"/>
    <x v="4"/>
  </r>
  <r>
    <n v="18"/>
    <s v="Cliente_554"/>
    <n v="3"/>
    <d v="2023-04-06T03:51:00"/>
    <d v="2023-04-06T07:00:00"/>
    <x v="2"/>
    <x v="1"/>
    <s v="Efectivo"/>
    <n v="20.9"/>
    <x v="1"/>
    <n v="539"/>
    <x v="1"/>
    <s v="Plato_2, Plato_6, Plato_9, Plato_4"/>
    <x v="200"/>
    <d v="2023-04-06T00:00:00"/>
    <d v="1899-12-30T03:51:00"/>
    <d v="1899-12-30T07:00:00"/>
    <d v="1899-12-30T03:09:00"/>
    <d v="1899-12-30T03:09:00"/>
    <d v="1899-12-30T02:09:00"/>
    <d v="1899-12-30T01:00:00"/>
    <x v="0"/>
    <x v="5"/>
    <x v="5"/>
    <n v="141"/>
    <n v="60.000000000000007"/>
    <x v="0"/>
  </r>
  <r>
    <n v="6"/>
    <s v="Cliente_320"/>
    <n v="4"/>
    <d v="2023-04-06T03:46:00"/>
    <d v="2023-04-06T06:56:00"/>
    <x v="1"/>
    <x v="0"/>
    <s v="Tarjeta de crédito"/>
    <n v="47.85"/>
    <x v="0"/>
    <n v="540"/>
    <x v="7"/>
    <s v="Plato_4, Plato_8"/>
    <x v="89"/>
    <d v="2023-04-06T00:00:00"/>
    <d v="1899-12-30T03:46:00"/>
    <d v="1899-12-30T06:56:00"/>
    <d v="1899-12-30T03:10:00"/>
    <d v="1899-12-30T03:10:00"/>
    <d v="1899-12-30T01:22:00"/>
    <d v="1899-12-30T01:48:00"/>
    <x v="0"/>
    <x v="5"/>
    <x v="5"/>
    <n v="72"/>
    <n v="107.99999999999997"/>
    <x v="0"/>
  </r>
  <r>
    <n v="19"/>
    <s v="Cliente_427"/>
    <n v="2"/>
    <d v="2023-04-06T00:33:00"/>
    <d v="2023-04-06T04:32:00"/>
    <x v="1"/>
    <x v="1"/>
    <s v="Tarjeta de débito"/>
    <n v="33.700000000000003"/>
    <x v="0"/>
    <n v="541"/>
    <x v="1"/>
    <s v="Plato_12, Plato_11, Plato_9, Plato_14"/>
    <x v="140"/>
    <d v="2023-04-06T00:00:00"/>
    <d v="1899-12-30T00:33:00"/>
    <d v="1899-12-30T04:32:00"/>
    <d v="1899-12-30T03:59:00"/>
    <d v="1899-12-30T03:59:00"/>
    <d v="1899-12-30T02:04:00"/>
    <d v="1899-12-30T01:55:00"/>
    <x v="0"/>
    <x v="5"/>
    <x v="5"/>
    <n v="121"/>
    <n v="114.99999999999997"/>
    <x v="0"/>
  </r>
  <r>
    <n v="9"/>
    <s v="Cliente_791"/>
    <n v="5"/>
    <d v="2023-04-06T02:47:00"/>
    <d v="2023-04-06T04:43:00"/>
    <x v="0"/>
    <x v="1"/>
    <s v="Tarjeta de crédito"/>
    <n v="49.05"/>
    <x v="0"/>
    <n v="542"/>
    <x v="9"/>
    <s v="Plato_18, Plato_10, Plato_6"/>
    <x v="9"/>
    <d v="2023-04-06T00:00:00"/>
    <d v="1899-12-30T02:47:00"/>
    <d v="1899-12-30T04:43:00"/>
    <d v="1899-12-30T01:56:00"/>
    <d v="1899-12-30T01:56:00"/>
    <d v="1899-12-30T01:55:00"/>
    <d v="1899-12-30T00:01:00"/>
    <x v="0"/>
    <x v="5"/>
    <x v="5"/>
    <n v="87"/>
    <n v="0.99999999999997646"/>
    <x v="0"/>
  </r>
  <r>
    <n v="19"/>
    <s v="Cliente_996"/>
    <n v="5"/>
    <d v="2023-04-06T00:47:00"/>
    <d v="2023-04-06T03:37:00"/>
    <x v="4"/>
    <x v="2"/>
    <s v="Tarjeta de crédito"/>
    <n v="49.37"/>
    <x v="0"/>
    <n v="543"/>
    <x v="3"/>
    <s v="Plato_16, Plato_6, Plato_15"/>
    <x v="107"/>
    <d v="2023-04-06T00:00:00"/>
    <d v="1899-12-30T00:47:00"/>
    <d v="1899-12-30T03:37:00"/>
    <d v="1899-12-30T02:50:00"/>
    <d v="1899-12-30T02:50:00"/>
    <d v="1899-12-30T01:14:00"/>
    <d v="1899-12-30T01:36:00"/>
    <x v="0"/>
    <x v="5"/>
    <x v="5"/>
    <n v="121"/>
    <n v="95.999999999999972"/>
    <x v="0"/>
  </r>
  <r>
    <n v="7"/>
    <s v="Cliente_392"/>
    <n v="4"/>
    <d v="2023-04-06T03:17:00"/>
    <d v="2023-04-06T04:45:00"/>
    <x v="3"/>
    <x v="0"/>
    <s v="Tarjeta de crédito"/>
    <n v="44.91"/>
    <x v="2"/>
    <n v="544"/>
    <x v="8"/>
    <s v="Plato_8"/>
    <x v="5"/>
    <d v="2023-04-06T00:00:00"/>
    <d v="1899-12-30T03:17:00"/>
    <d v="1899-12-30T04:45:00"/>
    <d v="1899-12-30T01:43:00"/>
    <d v="1899-12-30T01:28:00"/>
    <d v="1899-12-30T00:48:00"/>
    <d v="1899-12-30T00:55:00"/>
    <x v="0"/>
    <x v="5"/>
    <x v="5"/>
    <n v="42"/>
    <n v="39.999999999999964"/>
    <x v="0"/>
  </r>
  <r>
    <n v="20"/>
    <s v="Cliente_615"/>
    <n v="5"/>
    <d v="2023-04-06T02:39:00"/>
    <d v="2023-04-06T04:26:00"/>
    <x v="2"/>
    <x v="0"/>
    <s v="Efectivo"/>
    <n v="12.18"/>
    <x v="2"/>
    <n v="545"/>
    <x v="9"/>
    <s v="Plato_11, Plato_17"/>
    <x v="214"/>
    <d v="2023-04-06T00:00:00"/>
    <d v="1899-12-30T02:39:00"/>
    <d v="1899-12-30T04:26:00"/>
    <d v="1899-12-30T02:02:00"/>
    <d v="1899-12-30T01:47:00"/>
    <d v="1899-12-30T01:39:00"/>
    <d v="1899-12-30T00:23:00"/>
    <x v="0"/>
    <x v="5"/>
    <x v="5"/>
    <n v="79"/>
    <n v="8.000000000000032"/>
    <x v="0"/>
  </r>
  <r>
    <n v="5"/>
    <s v="Cliente_968"/>
    <n v="2"/>
    <d v="2023-04-06T03:14:00"/>
    <d v="2023-04-06T05:29:00"/>
    <x v="4"/>
    <x v="0"/>
    <s v="Tarjeta de débito"/>
    <n v="47.81"/>
    <x v="0"/>
    <n v="546"/>
    <x v="6"/>
    <s v="Plato_15, Plato_16"/>
    <x v="213"/>
    <d v="2023-04-06T00:00:00"/>
    <d v="1899-12-30T03:14:00"/>
    <d v="1899-12-30T05:29:00"/>
    <d v="1899-12-30T02:15:00"/>
    <d v="1899-12-30T02:15:00"/>
    <d v="1899-12-30T01:31:00"/>
    <d v="1899-12-30T00:44:00"/>
    <x v="0"/>
    <x v="5"/>
    <x v="5"/>
    <n v="54"/>
    <n v="44"/>
    <x v="0"/>
  </r>
  <r>
    <n v="9"/>
    <s v="Cliente_206"/>
    <n v="3"/>
    <d v="2023-04-06T02:43:00"/>
    <d v="2023-04-06T04:36:00"/>
    <x v="3"/>
    <x v="2"/>
    <s v="Tarjeta de crédito"/>
    <n v="20.04"/>
    <x v="2"/>
    <n v="547"/>
    <x v="1"/>
    <s v="Plato_17, Plato_11, Plato_8"/>
    <x v="225"/>
    <d v="2023-04-06T00:00:00"/>
    <d v="1899-12-30T02:43:00"/>
    <d v="1899-12-30T04:36:00"/>
    <d v="1899-12-30T02:08:00"/>
    <d v="1899-12-30T01:53:00"/>
    <d v="1899-12-30T01:37:00"/>
    <d v="1899-12-30T00:31:00"/>
    <x v="0"/>
    <x v="5"/>
    <x v="5"/>
    <n v="138"/>
    <n v="16.000000000000021"/>
    <x v="0"/>
  </r>
  <r>
    <n v="4"/>
    <s v="Cliente_669"/>
    <n v="2"/>
    <d v="2023-04-06T00:55:00"/>
    <d v="2023-04-06T04:03:00"/>
    <x v="2"/>
    <x v="0"/>
    <s v="Tarjeta de crédito"/>
    <n v="28.88"/>
    <x v="1"/>
    <n v="548"/>
    <x v="9"/>
    <s v="Plato_18, Plato_17"/>
    <x v="143"/>
    <d v="2023-04-06T00:00:00"/>
    <d v="1899-12-30T00:55:00"/>
    <d v="1899-12-30T04:03:00"/>
    <d v="1899-12-30T03:08:00"/>
    <d v="1899-12-30T03:08:00"/>
    <d v="1899-12-30T01:46:00"/>
    <d v="1899-12-30T01:22:00"/>
    <x v="0"/>
    <x v="5"/>
    <x v="5"/>
    <n v="58"/>
    <n v="82.000000000000014"/>
    <x v="0"/>
  </r>
  <r>
    <n v="12"/>
    <s v="Cliente_195"/>
    <n v="2"/>
    <d v="2023-04-06T01:33:00"/>
    <d v="2023-04-06T05:26:00"/>
    <x v="1"/>
    <x v="0"/>
    <s v="Tarjeta de crédito"/>
    <n v="35.340000000000003"/>
    <x v="1"/>
    <n v="549"/>
    <x v="1"/>
    <s v="Plato_1, Plato_8, Plato_18"/>
    <x v="141"/>
    <d v="2023-04-06T00:00:00"/>
    <d v="1899-12-30T01:33:00"/>
    <d v="1899-12-30T05:26:00"/>
    <d v="1899-12-30T03:53:00"/>
    <d v="1899-12-30T03:53:00"/>
    <d v="1899-12-30T01:38:00"/>
    <d v="1899-12-30T02:15:00"/>
    <x v="0"/>
    <x v="5"/>
    <x v="5"/>
    <n v="96"/>
    <n v="134.99999999999997"/>
    <x v="0"/>
  </r>
  <r>
    <n v="1"/>
    <s v="Cliente_900"/>
    <n v="6"/>
    <d v="2023-04-06T01:08:00"/>
    <d v="2023-04-06T02:39:00"/>
    <x v="0"/>
    <x v="0"/>
    <s v="Tarjeta de crédito"/>
    <n v="28.33"/>
    <x v="2"/>
    <n v="550"/>
    <x v="2"/>
    <s v="Plato_2, Plato_7, Plato_3"/>
    <x v="89"/>
    <d v="2023-04-06T00:00:00"/>
    <d v="1899-12-30T01:08:00"/>
    <d v="1899-12-30T02:39:00"/>
    <d v="1899-12-30T01:46:00"/>
    <d v="1899-12-30T01:31:00"/>
    <d v="1899-12-30T00:57:00"/>
    <d v="1899-12-30T00:49:00"/>
    <x v="0"/>
    <x v="5"/>
    <x v="5"/>
    <n v="74"/>
    <n v="34"/>
    <x v="0"/>
  </r>
  <r>
    <n v="4"/>
    <s v="Cliente_705"/>
    <n v="2"/>
    <d v="2023-04-06T02:58:00"/>
    <d v="2023-04-06T04:10:00"/>
    <x v="0"/>
    <x v="1"/>
    <s v="Tarjeta de crédito"/>
    <n v="17.54"/>
    <x v="0"/>
    <n v="551"/>
    <x v="3"/>
    <s v="Plato_2, Plato_3, Plato_4, Plato_13"/>
    <x v="84"/>
    <d v="2023-04-06T00:00:00"/>
    <d v="1899-12-30T02:58:00"/>
    <d v="1899-12-30T04:10:00"/>
    <d v="1899-12-30T01:12:00"/>
    <d v="1899-12-30T01:12:00"/>
    <d v="1899-12-30T02:03:00"/>
    <d v="1899-12-30T00:00:00"/>
    <x v="1"/>
    <x v="5"/>
    <x v="5"/>
    <n v="103"/>
    <n v="-51"/>
    <x v="2"/>
  </r>
  <r>
    <n v="11"/>
    <s v="Cliente_462"/>
    <n v="6"/>
    <d v="2023-04-06T00:26:00"/>
    <d v="2023-04-06T03:54:00"/>
    <x v="0"/>
    <x v="2"/>
    <s v="Tarjeta de débito"/>
    <n v="10.28"/>
    <x v="1"/>
    <n v="552"/>
    <x v="0"/>
    <s v="Plato_20, Plato_13, Plato_3"/>
    <x v="131"/>
    <d v="2023-04-06T00:00:00"/>
    <d v="1899-12-30T00:26:00"/>
    <d v="1899-12-30T03:54:00"/>
    <d v="1899-12-30T03:28:00"/>
    <d v="1899-12-30T03:28:00"/>
    <d v="1899-12-30T01:55:00"/>
    <d v="1899-12-30T01:33:00"/>
    <x v="0"/>
    <x v="5"/>
    <x v="5"/>
    <n v="150"/>
    <n v="93.000000000000014"/>
    <x v="0"/>
  </r>
  <r>
    <n v="14"/>
    <s v="Cliente_809"/>
    <n v="2"/>
    <d v="2023-04-06T02:45:00"/>
    <d v="2023-04-06T05:24:00"/>
    <x v="0"/>
    <x v="0"/>
    <s v="Tarjeta de crédito"/>
    <n v="44.38"/>
    <x v="1"/>
    <n v="553"/>
    <x v="2"/>
    <s v="Plato_2, Plato_1, Plato_5, Plato_12"/>
    <x v="38"/>
    <d v="2023-04-06T00:00:00"/>
    <d v="1899-12-30T02:45:00"/>
    <d v="1899-12-30T05:24:00"/>
    <d v="1899-12-30T02:39:00"/>
    <d v="1899-12-30T02:39:00"/>
    <d v="1899-12-30T02:58:00"/>
    <d v="1899-12-30T00:00:00"/>
    <x v="1"/>
    <x v="5"/>
    <x v="5"/>
    <n v="121"/>
    <n v="-18.999999999999993"/>
    <x v="3"/>
  </r>
  <r>
    <n v="10"/>
    <s v="Cliente_21"/>
    <n v="6"/>
    <d v="2023-04-06T01:30:00"/>
    <d v="2023-04-06T02:55:00"/>
    <x v="0"/>
    <x v="0"/>
    <s v="Tarjeta de débito"/>
    <n v="19.600000000000001"/>
    <x v="2"/>
    <n v="554"/>
    <x v="0"/>
    <s v="Plato_14, Plato_20"/>
    <x v="82"/>
    <d v="2023-04-06T00:00:00"/>
    <d v="1899-12-30T01:30:00"/>
    <d v="1899-12-30T02:55:00"/>
    <d v="1899-12-30T01:40:00"/>
    <d v="1899-12-30T01:25:00"/>
    <d v="1899-12-30T01:11:00"/>
    <d v="1899-12-30T00:29:00"/>
    <x v="0"/>
    <x v="5"/>
    <x v="5"/>
    <n v="103"/>
    <n v="14"/>
    <x v="0"/>
  </r>
  <r>
    <n v="20"/>
    <s v="Cliente_110"/>
    <n v="1"/>
    <d v="2023-04-06T01:59:00"/>
    <d v="2023-04-06T05:02:00"/>
    <x v="2"/>
    <x v="1"/>
    <s v="Efectivo"/>
    <n v="41.08"/>
    <x v="1"/>
    <n v="555"/>
    <x v="2"/>
    <s v="Plato_2"/>
    <x v="32"/>
    <d v="2023-04-06T00:00:00"/>
    <d v="1899-12-30T01:59:00"/>
    <d v="1899-12-30T05:02:00"/>
    <d v="1899-12-30T03:03:00"/>
    <d v="1899-12-30T03:03:00"/>
    <d v="1899-12-30T00:46:00"/>
    <d v="1899-12-30T02:17:00"/>
    <x v="0"/>
    <x v="5"/>
    <x v="5"/>
    <n v="18"/>
    <n v="137"/>
    <x v="0"/>
  </r>
  <r>
    <n v="9"/>
    <s v="Cliente_814"/>
    <n v="6"/>
    <d v="2023-04-06T03:57:00"/>
    <d v="2023-04-06T07:41:00"/>
    <x v="2"/>
    <x v="0"/>
    <s v="Tarjeta de débito"/>
    <n v="14.09"/>
    <x v="1"/>
    <n v="556"/>
    <x v="3"/>
    <s v="Plato_5, Plato_4"/>
    <x v="45"/>
    <d v="2023-04-06T00:00:00"/>
    <d v="1899-12-30T03:57:00"/>
    <d v="1899-12-30T07:41:00"/>
    <d v="1899-12-30T03:44:00"/>
    <d v="1899-12-30T03:44:00"/>
    <d v="1899-12-30T01:06:00"/>
    <d v="1899-12-30T02:38:00"/>
    <x v="0"/>
    <x v="5"/>
    <x v="5"/>
    <n v="43"/>
    <n v="157.99999999999997"/>
    <x v="0"/>
  </r>
  <r>
    <n v="7"/>
    <s v="Cliente_381"/>
    <n v="5"/>
    <d v="2023-04-06T03:52:00"/>
    <d v="2023-04-06T07:39:00"/>
    <x v="2"/>
    <x v="0"/>
    <s v="Efectivo"/>
    <n v="35.880000000000003"/>
    <x v="2"/>
    <n v="557"/>
    <x v="8"/>
    <s v="Plato_15, Plato_13, Plato_1"/>
    <x v="132"/>
    <d v="2023-04-06T00:00:00"/>
    <d v="1899-12-30T03:52:00"/>
    <d v="1899-12-30T07:39:00"/>
    <d v="1899-12-30T04:02:00"/>
    <d v="1899-12-30T03:47:00"/>
    <d v="1899-12-30T01:47:00"/>
    <d v="1899-12-30T02:15:00"/>
    <x v="0"/>
    <x v="5"/>
    <x v="5"/>
    <n v="107"/>
    <n v="119.99999999999996"/>
    <x v="0"/>
  </r>
  <r>
    <n v="6"/>
    <s v="Cliente_284"/>
    <n v="4"/>
    <d v="2023-04-06T00:18:00"/>
    <d v="2023-04-06T03:06:00"/>
    <x v="1"/>
    <x v="0"/>
    <s v="Tarjeta de crédito"/>
    <n v="45.26"/>
    <x v="0"/>
    <n v="558"/>
    <x v="3"/>
    <s v="Plato_15, Plato_1, Plato_11"/>
    <x v="226"/>
    <d v="2023-04-06T00:00:00"/>
    <d v="1899-12-30T00:18:00"/>
    <d v="1899-12-30T03:06:00"/>
    <d v="1899-12-30T02:48:00"/>
    <d v="1899-12-30T02:48:00"/>
    <d v="1899-12-30T02:47:00"/>
    <d v="1899-12-30T00:01:00"/>
    <x v="0"/>
    <x v="5"/>
    <x v="5"/>
    <n v="107"/>
    <n v="1.0000000000000364"/>
    <x v="0"/>
  </r>
  <r>
    <n v="11"/>
    <s v="Cliente_728"/>
    <n v="1"/>
    <d v="2023-04-06T00:14:00"/>
    <d v="2023-04-06T03:59:00"/>
    <x v="2"/>
    <x v="0"/>
    <s v="Tarjeta de crédito"/>
    <n v="24.36"/>
    <x v="0"/>
    <n v="559"/>
    <x v="7"/>
    <s v="Plato_11"/>
    <x v="65"/>
    <d v="2023-04-06T00:00:00"/>
    <d v="1899-12-30T00:14:00"/>
    <d v="1899-12-30T03:59:00"/>
    <d v="1899-12-30T03:45:00"/>
    <d v="1899-12-30T03:45:00"/>
    <d v="1899-12-30T00:41:00"/>
    <d v="1899-12-30T03:04:00"/>
    <x v="0"/>
    <x v="5"/>
    <x v="5"/>
    <n v="60"/>
    <n v="184"/>
    <x v="0"/>
  </r>
  <r>
    <n v="6"/>
    <s v="Cliente_610"/>
    <n v="6"/>
    <d v="2023-04-06T00:15:00"/>
    <d v="2023-04-06T03:17:00"/>
    <x v="3"/>
    <x v="2"/>
    <s v="Tarjeta de débito"/>
    <n v="31.53"/>
    <x v="0"/>
    <n v="560"/>
    <x v="10"/>
    <s v="Plato_4, Plato_1"/>
    <x v="227"/>
    <d v="2023-04-06T00:00:00"/>
    <d v="1899-12-30T00:15:00"/>
    <d v="1899-12-30T03:17:00"/>
    <d v="1899-12-30T03:02:00"/>
    <d v="1899-12-30T03:02:00"/>
    <d v="1899-12-30T00:48:00"/>
    <d v="1899-12-30T02:14:00"/>
    <x v="0"/>
    <x v="5"/>
    <x v="5"/>
    <n v="65"/>
    <n v="134.00000000000006"/>
    <x v="0"/>
  </r>
  <r>
    <n v="4"/>
    <s v="Cliente_190"/>
    <n v="2"/>
    <d v="2023-04-06T01:13:00"/>
    <d v="2023-04-06T03:39:00"/>
    <x v="1"/>
    <x v="0"/>
    <s v="Tarjeta de crédito"/>
    <n v="44.24"/>
    <x v="0"/>
    <n v="561"/>
    <x v="9"/>
    <s v="Plato_4, Plato_14"/>
    <x v="212"/>
    <d v="2023-04-06T00:00:00"/>
    <d v="1899-12-30T01:13:00"/>
    <d v="1899-12-30T03:39:00"/>
    <d v="1899-12-30T02:26:00"/>
    <d v="1899-12-30T02:26:00"/>
    <d v="1899-12-30T01:04:00"/>
    <d v="1899-12-30T01:22:00"/>
    <x v="0"/>
    <x v="5"/>
    <x v="5"/>
    <n v="38"/>
    <n v="81.999999999999972"/>
    <x v="0"/>
  </r>
  <r>
    <n v="20"/>
    <s v="Cliente_454"/>
    <n v="3"/>
    <d v="2023-04-06T02:36:00"/>
    <d v="2023-04-06T06:20:00"/>
    <x v="1"/>
    <x v="2"/>
    <s v="Tarjeta de crédito"/>
    <n v="21.49"/>
    <x v="1"/>
    <n v="562"/>
    <x v="5"/>
    <s v="Plato_20, Plato_9, Plato_7, Plato_17"/>
    <x v="55"/>
    <d v="2023-04-06T00:00:00"/>
    <d v="1899-12-30T02:36:00"/>
    <d v="1899-12-30T06:20:00"/>
    <d v="1899-12-30T03:44:00"/>
    <d v="1899-12-30T03:44:00"/>
    <d v="1899-12-30T01:52:00"/>
    <d v="1899-12-30T01:52:00"/>
    <x v="0"/>
    <x v="5"/>
    <x v="5"/>
    <n v="175"/>
    <n v="112"/>
    <x v="0"/>
  </r>
  <r>
    <n v="12"/>
    <s v="Cliente_865"/>
    <n v="3"/>
    <d v="2023-04-06T03:04:00"/>
    <d v="2023-04-06T04:43:00"/>
    <x v="3"/>
    <x v="1"/>
    <s v="Efectivo"/>
    <n v="20.07"/>
    <x v="2"/>
    <n v="563"/>
    <x v="10"/>
    <s v="Plato_6"/>
    <x v="40"/>
    <d v="2023-04-06T00:00:00"/>
    <d v="1899-12-30T03:04:00"/>
    <d v="1899-12-30T04:43:00"/>
    <d v="1899-12-30T01:54:00"/>
    <d v="1899-12-30T01:39:00"/>
    <d v="1899-12-30T00:37:00"/>
    <d v="1899-12-30T01:17:00"/>
    <x v="0"/>
    <x v="5"/>
    <x v="5"/>
    <n v="32"/>
    <n v="62"/>
    <x v="0"/>
  </r>
  <r>
    <n v="9"/>
    <s v="Cliente_825"/>
    <n v="3"/>
    <d v="2023-04-06T00:31:00"/>
    <d v="2023-04-06T02:23:00"/>
    <x v="3"/>
    <x v="2"/>
    <s v="Efectivo"/>
    <n v="33.08"/>
    <x v="0"/>
    <n v="564"/>
    <x v="5"/>
    <s v="Plato_19, Plato_20, Plato_3"/>
    <x v="125"/>
    <d v="2023-04-06T00:00:00"/>
    <d v="1899-12-30T00:31:00"/>
    <d v="1899-12-30T02:23:00"/>
    <d v="1899-12-30T01:52:00"/>
    <d v="1899-12-30T01:52:00"/>
    <d v="1899-12-30T00:54:00"/>
    <d v="1899-12-30T00:58:00"/>
    <x v="0"/>
    <x v="5"/>
    <x v="5"/>
    <n v="96"/>
    <n v="58.000000000000007"/>
    <x v="0"/>
  </r>
  <r>
    <n v="3"/>
    <s v="Cliente_134"/>
    <n v="6"/>
    <d v="2023-04-06T02:39:00"/>
    <d v="2023-04-06T05:29:00"/>
    <x v="1"/>
    <x v="0"/>
    <s v="Tarjeta de crédito"/>
    <n v="15.11"/>
    <x v="1"/>
    <n v="565"/>
    <x v="5"/>
    <s v="Plato_15, Plato_4, Plato_11, Plato_8"/>
    <x v="17"/>
    <d v="2023-04-06T00:00:00"/>
    <d v="1899-12-30T02:39:00"/>
    <d v="1899-12-30T05:29:00"/>
    <d v="1899-12-30T02:50:00"/>
    <d v="1899-12-30T02:50:00"/>
    <d v="1899-12-30T01:38:00"/>
    <d v="1899-12-30T01:12:00"/>
    <x v="0"/>
    <x v="5"/>
    <x v="5"/>
    <n v="148"/>
    <n v="72"/>
    <x v="0"/>
  </r>
  <r>
    <n v="4"/>
    <s v="Cliente_88"/>
    <n v="3"/>
    <d v="2023-04-06T01:45:00"/>
    <d v="2023-04-06T04:57:00"/>
    <x v="0"/>
    <x v="0"/>
    <s v="Tarjeta de crédito"/>
    <n v="42.62"/>
    <x v="1"/>
    <n v="566"/>
    <x v="7"/>
    <s v="Plato_10"/>
    <x v="171"/>
    <d v="2023-04-06T00:00:00"/>
    <d v="1899-12-30T01:45:00"/>
    <d v="1899-12-30T04:57:00"/>
    <d v="1899-12-30T03:12:00"/>
    <d v="1899-12-30T03:12:00"/>
    <d v="1899-12-30T00:56:00"/>
    <d v="1899-12-30T02:16:00"/>
    <x v="0"/>
    <x v="5"/>
    <x v="5"/>
    <n v="45"/>
    <n v="135.99999999999994"/>
    <x v="0"/>
  </r>
  <r>
    <n v="15"/>
    <s v="Cliente_789"/>
    <n v="4"/>
    <d v="2023-04-06T01:59:00"/>
    <d v="2023-04-06T05:16:00"/>
    <x v="4"/>
    <x v="0"/>
    <s v="Tarjeta de débito"/>
    <n v="42.83"/>
    <x v="2"/>
    <n v="567"/>
    <x v="9"/>
    <s v="Plato_16, Plato_11, Plato_18, Plato_13"/>
    <x v="78"/>
    <d v="2023-04-06T00:00:00"/>
    <d v="1899-12-30T01:59:00"/>
    <d v="1899-12-30T05:16:00"/>
    <d v="1899-12-30T03:32:00"/>
    <d v="1899-12-30T03:17:00"/>
    <d v="1899-12-30T01:42:00"/>
    <d v="1899-12-30T01:50:00"/>
    <x v="0"/>
    <x v="5"/>
    <x v="5"/>
    <n v="151"/>
    <n v="95.000000000000028"/>
    <x v="0"/>
  </r>
  <r>
    <n v="5"/>
    <s v="Cliente_63"/>
    <n v="1"/>
    <d v="2023-04-06T01:39:00"/>
    <d v="2023-04-06T03:28:00"/>
    <x v="4"/>
    <x v="0"/>
    <s v="Tarjeta de débito"/>
    <n v="21.13"/>
    <x v="2"/>
    <n v="568"/>
    <x v="1"/>
    <s v="Plato_18, Plato_20"/>
    <x v="108"/>
    <d v="2023-04-06T00:00:00"/>
    <d v="1899-12-30T01:39:00"/>
    <d v="1899-12-30T03:28:00"/>
    <d v="1899-12-30T02:04:00"/>
    <d v="1899-12-30T01:49:00"/>
    <d v="1899-12-30T01:24:00"/>
    <d v="1899-12-30T00:40:00"/>
    <x v="0"/>
    <x v="5"/>
    <x v="5"/>
    <n v="110"/>
    <n v="24.999999999999982"/>
    <x v="0"/>
  </r>
  <r>
    <n v="12"/>
    <s v="Cliente_555"/>
    <n v="5"/>
    <d v="2023-04-06T01:28:00"/>
    <d v="2023-04-06T03:05:00"/>
    <x v="1"/>
    <x v="0"/>
    <s v="Tarjeta de crédito"/>
    <n v="28.52"/>
    <x v="0"/>
    <n v="569"/>
    <x v="6"/>
    <s v="Plato_18, Plato_13"/>
    <x v="209"/>
    <d v="2023-04-06T00:00:00"/>
    <d v="1899-12-30T01:28:00"/>
    <d v="1899-12-30T03:05:00"/>
    <d v="1899-12-30T01:37:00"/>
    <d v="1899-12-30T01:37:00"/>
    <d v="1899-12-30T00:58:00"/>
    <d v="1899-12-30T00:39:00"/>
    <x v="0"/>
    <x v="5"/>
    <x v="5"/>
    <n v="79"/>
    <n v="38.999999999999972"/>
    <x v="0"/>
  </r>
  <r>
    <n v="1"/>
    <s v="Cliente_887"/>
    <n v="6"/>
    <d v="2023-04-06T02:40:00"/>
    <d v="2023-04-06T04:27:00"/>
    <x v="3"/>
    <x v="0"/>
    <s v="Tarjeta de crédito"/>
    <n v="38.4"/>
    <x v="1"/>
    <n v="570"/>
    <x v="1"/>
    <s v="Plato_11, Plato_10"/>
    <x v="188"/>
    <d v="2023-04-06T00:00:00"/>
    <d v="1899-12-30T02:40:00"/>
    <d v="1899-12-30T04:27:00"/>
    <d v="1899-12-30T01:47:00"/>
    <d v="1899-12-30T01:47:00"/>
    <d v="1899-12-30T00:46:00"/>
    <d v="1899-12-30T01:01:00"/>
    <x v="0"/>
    <x v="5"/>
    <x v="5"/>
    <n v="50"/>
    <n v="61.000000000000014"/>
    <x v="0"/>
  </r>
  <r>
    <n v="15"/>
    <s v="Cliente_710"/>
    <n v="2"/>
    <d v="2023-04-06T01:21:00"/>
    <d v="2023-04-06T02:54:00"/>
    <x v="3"/>
    <x v="0"/>
    <s v="Tarjeta de crédito"/>
    <n v="49.54"/>
    <x v="1"/>
    <n v="571"/>
    <x v="4"/>
    <s v="Plato_6"/>
    <x v="40"/>
    <d v="2023-04-06T00:00:00"/>
    <d v="1899-12-30T01:21:00"/>
    <d v="1899-12-30T02:54:00"/>
    <d v="1899-12-30T01:33:00"/>
    <d v="1899-12-30T01:33:00"/>
    <d v="1899-12-30T00:26:00"/>
    <d v="1899-12-30T01:07:00"/>
    <x v="0"/>
    <x v="5"/>
    <x v="5"/>
    <n v="32"/>
    <n v="66.999999999999986"/>
    <x v="0"/>
  </r>
  <r>
    <n v="19"/>
    <s v="Cliente_913"/>
    <n v="3"/>
    <d v="2023-04-06T02:53:00"/>
    <d v="2023-04-06T06:27:00"/>
    <x v="4"/>
    <x v="0"/>
    <s v="Efectivo"/>
    <n v="46.21"/>
    <x v="2"/>
    <n v="572"/>
    <x v="2"/>
    <s v="Plato_2, Plato_5"/>
    <x v="157"/>
    <d v="2023-04-06T00:00:00"/>
    <d v="1899-12-30T02:53:00"/>
    <d v="1899-12-30T06:27:00"/>
    <d v="1899-12-30T03:49:00"/>
    <d v="1899-12-30T03:34:00"/>
    <d v="1899-12-30T00:44:00"/>
    <d v="1899-12-30T03:05:00"/>
    <x v="0"/>
    <x v="5"/>
    <x v="5"/>
    <n v="44"/>
    <n v="169.99999999999994"/>
    <x v="0"/>
  </r>
  <r>
    <n v="7"/>
    <s v="Cliente_41"/>
    <n v="3"/>
    <d v="2023-04-06T03:12:00"/>
    <d v="2023-04-06T07:09:00"/>
    <x v="0"/>
    <x v="0"/>
    <s v="Tarjeta de crédito"/>
    <n v="47.08"/>
    <x v="2"/>
    <n v="573"/>
    <x v="9"/>
    <s v="Plato_13, Plato_18"/>
    <x v="2"/>
    <d v="2023-04-06T00:00:00"/>
    <d v="1899-12-30T03:12:00"/>
    <d v="1899-12-30T07:09:00"/>
    <d v="1899-12-30T04:12:00"/>
    <d v="1899-12-30T03:57:00"/>
    <d v="1899-12-30T01:09:00"/>
    <d v="1899-12-30T03:03:00"/>
    <x v="0"/>
    <x v="5"/>
    <x v="5"/>
    <n v="99"/>
    <n v="168"/>
    <x v="0"/>
  </r>
  <r>
    <n v="20"/>
    <s v="Cliente_738"/>
    <n v="3"/>
    <d v="2023-04-06T00:31:00"/>
    <d v="2023-04-06T03:08:00"/>
    <x v="3"/>
    <x v="0"/>
    <s v="Tarjeta de crédito"/>
    <n v="42.57"/>
    <x v="1"/>
    <n v="574"/>
    <x v="2"/>
    <s v="Plato_10, Plato_19, Plato_4, Plato_13"/>
    <x v="190"/>
    <d v="2023-04-06T00:00:00"/>
    <d v="1899-12-30T00:31:00"/>
    <d v="1899-12-30T03:08:00"/>
    <d v="1899-12-30T02:37:00"/>
    <d v="1899-12-30T02:37:00"/>
    <d v="1899-12-30T02:48:00"/>
    <d v="1899-12-30T00:00:00"/>
    <x v="1"/>
    <x v="5"/>
    <x v="5"/>
    <n v="122"/>
    <n v="-10.99999999999998"/>
    <x v="1"/>
  </r>
  <r>
    <n v="15"/>
    <s v="Cliente_268"/>
    <n v="4"/>
    <d v="2023-04-06T01:36:00"/>
    <d v="2023-04-06T04:44:00"/>
    <x v="4"/>
    <x v="0"/>
    <s v="Tarjeta de crédito"/>
    <n v="33.520000000000003"/>
    <x v="1"/>
    <n v="575"/>
    <x v="3"/>
    <s v="Plato_4"/>
    <x v="159"/>
    <d v="2023-04-06T00:00:00"/>
    <d v="1899-12-30T01:36:00"/>
    <d v="1899-12-30T04:44:00"/>
    <d v="1899-12-30T03:08:00"/>
    <d v="1899-12-30T03:08:00"/>
    <d v="1899-12-30T00:44:00"/>
    <d v="1899-12-30T02:24:00"/>
    <x v="0"/>
    <x v="5"/>
    <x v="5"/>
    <n v="10"/>
    <n v="143.99999999999997"/>
    <x v="0"/>
  </r>
  <r>
    <n v="9"/>
    <s v="Cliente_280"/>
    <n v="1"/>
    <d v="2023-04-06T03:57:00"/>
    <d v="2023-04-06T07:06:00"/>
    <x v="4"/>
    <x v="2"/>
    <s v="Efectivo"/>
    <n v="21.71"/>
    <x v="0"/>
    <n v="576"/>
    <x v="7"/>
    <s v="Plato_11, Plato_17, Plato_19"/>
    <x v="60"/>
    <d v="2023-04-06T00:00:00"/>
    <d v="1899-12-30T03:57:00"/>
    <d v="1899-12-30T07:06:00"/>
    <d v="1899-12-30T03:09:00"/>
    <d v="1899-12-30T03:09:00"/>
    <d v="1899-12-30T01:55:00"/>
    <d v="1899-12-30T01:14:00"/>
    <x v="0"/>
    <x v="5"/>
    <x v="5"/>
    <n v="143"/>
    <n v="74"/>
    <x v="0"/>
  </r>
  <r>
    <n v="5"/>
    <s v="Cliente_117"/>
    <n v="4"/>
    <d v="2023-04-06T03:13:00"/>
    <d v="2023-04-06T06:40:00"/>
    <x v="4"/>
    <x v="0"/>
    <s v="Tarjeta de crédito"/>
    <n v="34.119999999999997"/>
    <x v="1"/>
    <n v="577"/>
    <x v="4"/>
    <s v="Plato_4, Plato_5"/>
    <x v="174"/>
    <d v="2023-04-06T00:00:00"/>
    <d v="1899-12-30T03:13:00"/>
    <d v="1899-12-30T06:40:00"/>
    <d v="1899-12-30T03:27:00"/>
    <d v="1899-12-30T03:27:00"/>
    <d v="1899-12-30T00:25:00"/>
    <d v="1899-12-30T03:02:00"/>
    <x v="0"/>
    <x v="5"/>
    <x v="5"/>
    <n v="23"/>
    <n v="182.00000000000003"/>
    <x v="0"/>
  </r>
  <r>
    <n v="11"/>
    <s v="Cliente_83"/>
    <n v="6"/>
    <d v="2023-04-06T02:11:00"/>
    <d v="2023-04-06T04:24:00"/>
    <x v="0"/>
    <x v="0"/>
    <s v="Tarjeta de crédito"/>
    <n v="32.799999999999997"/>
    <x v="2"/>
    <n v="578"/>
    <x v="0"/>
    <s v="Plato_2"/>
    <x v="126"/>
    <d v="2023-04-06T00:00:00"/>
    <d v="1899-12-30T02:11:00"/>
    <d v="1899-12-30T04:24:00"/>
    <d v="1899-12-30T02:28:00"/>
    <d v="1899-12-30T02:13:00"/>
    <d v="1899-12-30T00:44:00"/>
    <d v="1899-12-30T01:44:00"/>
    <x v="0"/>
    <x v="5"/>
    <x v="5"/>
    <n v="54"/>
    <n v="88.999999999999986"/>
    <x v="0"/>
  </r>
  <r>
    <n v="9"/>
    <s v="Cliente_988"/>
    <n v="2"/>
    <d v="2023-04-06T00:10:00"/>
    <d v="2023-04-06T02:17:00"/>
    <x v="0"/>
    <x v="0"/>
    <s v="Tarjeta de crédito"/>
    <n v="35.96"/>
    <x v="1"/>
    <n v="579"/>
    <x v="3"/>
    <s v="Plato_1"/>
    <x v="73"/>
    <d v="2023-04-06T00:00:00"/>
    <d v="1899-12-30T00:10:00"/>
    <d v="1899-12-30T02:17:00"/>
    <d v="1899-12-30T02:07:00"/>
    <d v="1899-12-30T02:07:00"/>
    <d v="1899-12-30T00:48:00"/>
    <d v="1899-12-30T01:19:00"/>
    <x v="0"/>
    <x v="5"/>
    <x v="5"/>
    <n v="30"/>
    <n v="78.999999999999986"/>
    <x v="0"/>
  </r>
  <r>
    <n v="10"/>
    <s v="Cliente_606"/>
    <n v="5"/>
    <d v="2023-04-06T00:06:00"/>
    <d v="2023-04-06T01:18:00"/>
    <x v="4"/>
    <x v="0"/>
    <s v="Tarjeta de débito"/>
    <n v="44.54"/>
    <x v="1"/>
    <n v="580"/>
    <x v="7"/>
    <s v="Plato_11"/>
    <x v="156"/>
    <d v="2023-04-06T00:00:00"/>
    <d v="1899-12-30T00:06:00"/>
    <d v="1899-12-30T01:18:00"/>
    <d v="1899-12-30T01:12:00"/>
    <d v="1899-12-30T01:12:00"/>
    <d v="1899-12-30T00:30:00"/>
    <d v="1899-12-30T00:42:00"/>
    <x v="0"/>
    <x v="5"/>
    <x v="5"/>
    <n v="20"/>
    <n v="42.000000000000007"/>
    <x v="0"/>
  </r>
  <r>
    <n v="18"/>
    <s v="Cliente_384"/>
    <n v="5"/>
    <d v="2023-04-06T03:33:00"/>
    <d v="2023-04-06T05:08:00"/>
    <x v="4"/>
    <x v="0"/>
    <s v="Tarjeta de crédito"/>
    <n v="13.27"/>
    <x v="2"/>
    <n v="581"/>
    <x v="4"/>
    <s v="Plato_11, Plato_2"/>
    <x v="74"/>
    <d v="2023-04-06T00:00:00"/>
    <d v="1899-12-30T03:33:00"/>
    <d v="1899-12-30T05:08:00"/>
    <d v="1899-12-30T01:50:00"/>
    <d v="1899-12-30T01:35:00"/>
    <d v="1899-12-30T00:55:00"/>
    <d v="1899-12-30T00:55:00"/>
    <x v="0"/>
    <x v="5"/>
    <x v="5"/>
    <n v="74"/>
    <n v="39.999999999999986"/>
    <x v="0"/>
  </r>
  <r>
    <n v="3"/>
    <s v="Cliente_372"/>
    <n v="1"/>
    <d v="2023-04-06T03:48:00"/>
    <d v="2023-04-06T05:09:00"/>
    <x v="2"/>
    <x v="0"/>
    <s v="Tarjeta de crédito"/>
    <n v="20.23"/>
    <x v="0"/>
    <n v="582"/>
    <x v="7"/>
    <s v="Plato_6"/>
    <x v="40"/>
    <d v="2023-04-06T00:00:00"/>
    <d v="1899-12-30T03:48:00"/>
    <d v="1899-12-30T05:09:00"/>
    <d v="1899-12-30T01:21:00"/>
    <d v="1899-12-30T01:21:00"/>
    <d v="1899-12-30T00:42:00"/>
    <d v="1899-12-30T00:39:00"/>
    <x v="0"/>
    <x v="5"/>
    <x v="5"/>
    <n v="32"/>
    <n v="38.999999999999993"/>
    <x v="0"/>
  </r>
  <r>
    <n v="9"/>
    <s v="Cliente_429"/>
    <n v="2"/>
    <d v="2023-04-06T01:41:00"/>
    <d v="2023-04-06T03:34:00"/>
    <x v="2"/>
    <x v="2"/>
    <s v="Tarjeta de débito"/>
    <n v="35.99"/>
    <x v="1"/>
    <n v="583"/>
    <x v="2"/>
    <s v="Plato_12, Plato_4, Plato_7, Plato_20"/>
    <x v="131"/>
    <d v="2023-04-06T00:00:00"/>
    <d v="1899-12-30T01:41:00"/>
    <d v="1899-12-30T03:34:00"/>
    <d v="1899-12-30T01:53:00"/>
    <d v="1899-12-30T01:53:00"/>
    <d v="1899-12-30T01:45:00"/>
    <d v="1899-12-30T00:08:00"/>
    <x v="0"/>
    <x v="5"/>
    <x v="5"/>
    <n v="146"/>
    <n v="7.9999999999999911"/>
    <x v="0"/>
  </r>
  <r>
    <n v="9"/>
    <s v="Cliente_283"/>
    <n v="4"/>
    <d v="2023-04-06T03:35:00"/>
    <d v="2023-04-06T06:59:00"/>
    <x v="0"/>
    <x v="0"/>
    <s v="Tarjeta de débito"/>
    <n v="36.979999999999997"/>
    <x v="0"/>
    <n v="584"/>
    <x v="9"/>
    <s v="Plato_13, Plato_17, Plato_16"/>
    <x v="83"/>
    <d v="2023-04-06T00:00:00"/>
    <d v="1899-12-30T03:35:00"/>
    <d v="1899-12-30T06:59:00"/>
    <d v="1899-12-30T03:24:00"/>
    <d v="1899-12-30T03:24:00"/>
    <d v="1899-12-30T01:54:00"/>
    <d v="1899-12-30T01:30:00"/>
    <x v="0"/>
    <x v="5"/>
    <x v="5"/>
    <n v="83"/>
    <n v="90.000000000000043"/>
    <x v="0"/>
  </r>
  <r>
    <n v="3"/>
    <s v="Cliente_876"/>
    <n v="5"/>
    <d v="2023-04-06T01:23:00"/>
    <d v="2023-04-06T02:37:00"/>
    <x v="0"/>
    <x v="1"/>
    <s v="Tarjeta de crédito"/>
    <n v="10.07"/>
    <x v="1"/>
    <n v="585"/>
    <x v="8"/>
    <s v="Plato_15, Plato_8, Plato_4, Plato_1"/>
    <x v="182"/>
    <d v="2023-04-06T00:00:00"/>
    <d v="1899-12-30T01:23:00"/>
    <d v="1899-12-30T02:37:00"/>
    <d v="1899-12-30T01:14:00"/>
    <d v="1899-12-30T01:14:00"/>
    <d v="1899-12-30T01:35:00"/>
    <d v="1899-12-30T00:00:00"/>
    <x v="1"/>
    <x v="5"/>
    <x v="5"/>
    <n v="75"/>
    <n v="-21.000000000000007"/>
    <x v="3"/>
  </r>
  <r>
    <n v="17"/>
    <s v="Cliente_857"/>
    <n v="5"/>
    <d v="2023-04-06T00:44:00"/>
    <d v="2023-04-06T03:55:00"/>
    <x v="0"/>
    <x v="2"/>
    <s v="Efectivo"/>
    <n v="32.79"/>
    <x v="2"/>
    <n v="586"/>
    <x v="5"/>
    <s v="Plato_11, Plato_7"/>
    <x v="84"/>
    <d v="2023-04-06T00:00:00"/>
    <d v="1899-12-30T00:44:00"/>
    <d v="1899-12-30T03:55:00"/>
    <d v="1899-12-30T03:26:00"/>
    <d v="1899-12-30T03:11:00"/>
    <d v="1899-12-30T01:32:00"/>
    <d v="1899-12-30T01:54:00"/>
    <x v="0"/>
    <x v="5"/>
    <x v="5"/>
    <n v="102"/>
    <n v="98.999999999999986"/>
    <x v="0"/>
  </r>
  <r>
    <n v="7"/>
    <s v="Cliente_208"/>
    <n v="4"/>
    <d v="2023-04-06T03:38:00"/>
    <d v="2023-04-06T04:42:00"/>
    <x v="0"/>
    <x v="1"/>
    <s v="Tarjeta de crédito"/>
    <n v="35.03"/>
    <x v="2"/>
    <n v="587"/>
    <x v="7"/>
    <s v="Plato_7"/>
    <x v="51"/>
    <d v="2023-04-06T00:00:00"/>
    <d v="1899-12-30T03:38:00"/>
    <d v="1899-12-30T04:42:00"/>
    <d v="1899-12-30T01:19:00"/>
    <d v="1899-12-30T01:04:00"/>
    <d v="1899-12-30T00:43:00"/>
    <d v="1899-12-30T00:36:00"/>
    <x v="0"/>
    <x v="5"/>
    <x v="5"/>
    <n v="28"/>
    <n v="21.000000000000011"/>
    <x v="0"/>
  </r>
  <r>
    <n v="15"/>
    <s v="Cliente_21"/>
    <n v="2"/>
    <d v="2023-04-06T02:20:00"/>
    <d v="2023-04-06T05:58:00"/>
    <x v="0"/>
    <x v="2"/>
    <s v="Efectivo"/>
    <n v="33.93"/>
    <x v="1"/>
    <n v="588"/>
    <x v="3"/>
    <s v="Plato_10, Plato_1"/>
    <x v="199"/>
    <d v="2023-04-06T00:00:00"/>
    <d v="1899-12-30T02:20:00"/>
    <d v="1899-12-30T05:58:00"/>
    <d v="1899-12-30T03:38:00"/>
    <d v="1899-12-30T03:38:00"/>
    <d v="1899-12-30T00:37:00"/>
    <d v="1899-12-30T03:01:00"/>
    <x v="0"/>
    <x v="5"/>
    <x v="5"/>
    <n v="60"/>
    <n v="181.00000000000003"/>
    <x v="0"/>
  </r>
  <r>
    <n v="10"/>
    <s v="Cliente_443"/>
    <n v="4"/>
    <d v="2023-04-06T03:14:00"/>
    <d v="2023-04-06T05:57:00"/>
    <x v="4"/>
    <x v="0"/>
    <s v="Tarjeta de débito"/>
    <n v="28.96"/>
    <x v="1"/>
    <n v="589"/>
    <x v="7"/>
    <s v="Plato_14, Plato_18, Plato_13, Plato_15"/>
    <x v="228"/>
    <d v="2023-04-06T00:00:00"/>
    <d v="1899-12-30T03:14:00"/>
    <d v="1899-12-30T05:57:00"/>
    <d v="1899-12-30T02:43:00"/>
    <d v="1899-12-30T02:43:00"/>
    <d v="1899-12-30T02:00:00"/>
    <d v="1899-12-30T00:43:00"/>
    <x v="0"/>
    <x v="5"/>
    <x v="5"/>
    <n v="170"/>
    <n v="43.000000000000028"/>
    <x v="0"/>
  </r>
  <r>
    <n v="3"/>
    <s v="Cliente_240"/>
    <n v="6"/>
    <d v="2023-04-06T02:45:00"/>
    <d v="2023-04-06T04:27:00"/>
    <x v="2"/>
    <x v="1"/>
    <s v="Tarjeta de crédito"/>
    <n v="40.94"/>
    <x v="2"/>
    <n v="590"/>
    <x v="5"/>
    <s v="Plato_18, Plato_3"/>
    <x v="39"/>
    <d v="2023-04-06T00:00:00"/>
    <d v="1899-12-30T02:45:00"/>
    <d v="1899-12-30T04:27:00"/>
    <d v="1899-12-30T01:57:00"/>
    <d v="1899-12-30T01:42:00"/>
    <d v="1899-12-30T01:04:00"/>
    <d v="1899-12-30T00:53:00"/>
    <x v="0"/>
    <x v="5"/>
    <x v="5"/>
    <n v="72"/>
    <n v="38.000000000000014"/>
    <x v="0"/>
  </r>
  <r>
    <n v="11"/>
    <s v="Cliente_138"/>
    <n v="6"/>
    <d v="2023-04-06T03:44:00"/>
    <d v="2023-04-06T06:19:00"/>
    <x v="0"/>
    <x v="1"/>
    <s v="Tarjeta de crédito"/>
    <n v="44.33"/>
    <x v="1"/>
    <n v="591"/>
    <x v="6"/>
    <s v="Plato_20"/>
    <x v="109"/>
    <d v="2023-04-06T00:00:00"/>
    <d v="1899-12-30T03:44:00"/>
    <d v="1899-12-30T06:19:00"/>
    <d v="1899-12-30T02:35:00"/>
    <d v="1899-12-30T02:35:00"/>
    <d v="1899-12-30T00:51:00"/>
    <d v="1899-12-30T01:44:00"/>
    <x v="0"/>
    <x v="5"/>
    <x v="5"/>
    <n v="75"/>
    <n v="104.00000000000001"/>
    <x v="0"/>
  </r>
  <r>
    <n v="5"/>
    <s v="Cliente_177"/>
    <n v="1"/>
    <d v="2023-04-06T00:48:00"/>
    <d v="2023-04-06T02:40:00"/>
    <x v="2"/>
    <x v="0"/>
    <s v="Tarjeta de crédito"/>
    <n v="35.67"/>
    <x v="0"/>
    <n v="592"/>
    <x v="8"/>
    <s v="Plato_5, Plato_1"/>
    <x v="26"/>
    <d v="2023-04-06T00:00:00"/>
    <d v="1899-12-30T00:48:00"/>
    <d v="1899-12-30T02:40:00"/>
    <d v="1899-12-30T01:52:00"/>
    <d v="1899-12-30T01:52:00"/>
    <d v="1899-12-30T01:41:00"/>
    <d v="1899-12-30T00:11:00"/>
    <x v="0"/>
    <x v="5"/>
    <x v="5"/>
    <n v="56"/>
    <n v="11"/>
    <x v="0"/>
  </r>
  <r>
    <n v="17"/>
    <s v="Cliente_832"/>
    <n v="5"/>
    <d v="2023-04-06T00:25:00"/>
    <d v="2023-04-06T02:17:00"/>
    <x v="4"/>
    <x v="0"/>
    <s v="Tarjeta de débito"/>
    <n v="48.8"/>
    <x v="0"/>
    <n v="593"/>
    <x v="0"/>
    <s v="Plato_20, Plato_17, Plato_11, Plato_19"/>
    <x v="94"/>
    <d v="2023-04-06T00:00:00"/>
    <d v="1899-12-30T00:25:00"/>
    <d v="1899-12-30T02:17:00"/>
    <d v="1899-12-30T01:52:00"/>
    <d v="1899-12-30T01:52:00"/>
    <d v="1899-12-30T00:48:00"/>
    <d v="1899-12-30T01:04:00"/>
    <x v="0"/>
    <x v="5"/>
    <x v="5"/>
    <n v="128"/>
    <n v="64"/>
    <x v="0"/>
  </r>
  <r>
    <n v="17"/>
    <s v="Cliente_480"/>
    <n v="1"/>
    <d v="2023-04-06T03:20:00"/>
    <d v="2023-04-06T04:49:00"/>
    <x v="0"/>
    <x v="0"/>
    <s v="Tarjeta de débito"/>
    <n v="46.01"/>
    <x v="1"/>
    <n v="594"/>
    <x v="6"/>
    <s v="Plato_11, Plato_5, Plato_3"/>
    <x v="83"/>
    <d v="2023-04-06T00:00:00"/>
    <d v="1899-12-30T03:20:00"/>
    <d v="1899-12-30T04:49:00"/>
    <d v="1899-12-30T01:29:00"/>
    <d v="1899-12-30T01:29:00"/>
    <d v="1899-12-30T01:38:00"/>
    <d v="1899-12-30T00:00:00"/>
    <x v="1"/>
    <x v="5"/>
    <x v="5"/>
    <n v="83"/>
    <n v="-8.9999999999999876"/>
    <x v="1"/>
  </r>
  <r>
    <n v="9"/>
    <s v="Cliente_290"/>
    <n v="5"/>
    <d v="2023-04-06T03:03:00"/>
    <d v="2023-04-06T05:27:00"/>
    <x v="2"/>
    <x v="0"/>
    <s v="Tarjeta de crédito"/>
    <n v="40.33"/>
    <x v="2"/>
    <n v="595"/>
    <x v="3"/>
    <s v="Plato_13, Plato_2"/>
    <x v="102"/>
    <d v="2023-04-06T00:00:00"/>
    <d v="1899-12-30T03:03:00"/>
    <d v="1899-12-30T05:27:00"/>
    <d v="1899-12-30T02:39:00"/>
    <d v="1899-12-30T02:24:00"/>
    <d v="1899-12-30T00:49:00"/>
    <d v="1899-12-30T01:50:00"/>
    <x v="0"/>
    <x v="5"/>
    <x v="5"/>
    <n v="44"/>
    <n v="95.000000000000028"/>
    <x v="0"/>
  </r>
  <r>
    <n v="18"/>
    <s v="Cliente_351"/>
    <n v="2"/>
    <d v="2023-04-06T01:21:00"/>
    <d v="2023-04-06T03:39:00"/>
    <x v="2"/>
    <x v="0"/>
    <s v="Tarjeta de débito"/>
    <n v="23.7"/>
    <x v="2"/>
    <n v="596"/>
    <x v="8"/>
    <s v="Plato_14, Plato_7, Plato_15, Plato_1"/>
    <x v="200"/>
    <d v="2023-04-06T00:00:00"/>
    <d v="1899-12-30T01:21:00"/>
    <d v="1899-12-30T03:39:00"/>
    <d v="1899-12-30T02:33:00"/>
    <d v="1899-12-30T02:18:00"/>
    <d v="1899-12-30T02:38:00"/>
    <d v="1899-12-30T00:00:00"/>
    <x v="1"/>
    <x v="5"/>
    <x v="5"/>
    <n v="143"/>
    <n v="-20.000000000000007"/>
    <x v="3"/>
  </r>
  <r>
    <n v="16"/>
    <s v="Cliente_354"/>
    <n v="1"/>
    <d v="2023-04-06T00:51:00"/>
    <d v="2023-04-06T03:51:00"/>
    <x v="1"/>
    <x v="0"/>
    <s v="Tarjeta de crédito"/>
    <n v="45.46"/>
    <x v="2"/>
    <n v="597"/>
    <x v="6"/>
    <s v="Plato_16, Plato_4, Plato_20, Plato_7"/>
    <x v="119"/>
    <d v="2023-04-06T00:00:00"/>
    <d v="1899-12-30T00:51:00"/>
    <d v="1899-12-30T03:51:00"/>
    <d v="1899-12-30T03:15:00"/>
    <d v="1899-12-30T03:00:00"/>
    <d v="1899-12-30T02:21:00"/>
    <d v="1899-12-30T00:54:00"/>
    <x v="0"/>
    <x v="5"/>
    <x v="5"/>
    <n v="90"/>
    <n v="39"/>
    <x v="0"/>
  </r>
  <r>
    <n v="9"/>
    <s v="Cliente_344"/>
    <n v="6"/>
    <d v="2023-04-06T03:16:00"/>
    <d v="2023-04-06T06:59:00"/>
    <x v="3"/>
    <x v="0"/>
    <s v="Tarjeta de crédito"/>
    <n v="11.31"/>
    <x v="0"/>
    <n v="598"/>
    <x v="0"/>
    <s v="Plato_10, Plato_15, Plato_17"/>
    <x v="94"/>
    <d v="2023-04-06T00:00:00"/>
    <d v="1899-12-30T03:16:00"/>
    <d v="1899-12-30T06:59:00"/>
    <d v="1899-12-30T03:43:00"/>
    <d v="1899-12-30T03:43:00"/>
    <d v="1899-12-30T01:21:00"/>
    <d v="1899-12-30T02:22:00"/>
    <x v="0"/>
    <x v="5"/>
    <x v="5"/>
    <n v="125"/>
    <n v="142.00000000000006"/>
    <x v="0"/>
  </r>
  <r>
    <n v="11"/>
    <s v="Cliente_564"/>
    <n v="3"/>
    <d v="2023-04-06T00:34:00"/>
    <d v="2023-04-06T04:21:00"/>
    <x v="2"/>
    <x v="0"/>
    <s v="Tarjeta de crédito"/>
    <n v="30.97"/>
    <x v="1"/>
    <n v="599"/>
    <x v="3"/>
    <s v="Plato_18, Plato_17, Plato_8"/>
    <x v="8"/>
    <d v="2023-04-06T00:00:00"/>
    <d v="1899-12-30T00:34:00"/>
    <d v="1899-12-30T04:21:00"/>
    <d v="1899-12-30T03:47:00"/>
    <d v="1899-12-30T03:47:00"/>
    <d v="1899-12-30T01:48:00"/>
    <d v="1899-12-30T01:59:00"/>
    <x v="0"/>
    <x v="5"/>
    <x v="5"/>
    <n v="101"/>
    <n v="119"/>
    <x v="0"/>
  </r>
  <r>
    <n v="14"/>
    <s v="Cliente_782"/>
    <n v="4"/>
    <d v="2023-04-06T03:58:00"/>
    <d v="2023-04-06T05:01:00"/>
    <x v="0"/>
    <x v="0"/>
    <s v="Tarjeta de débito"/>
    <n v="41.35"/>
    <x v="2"/>
    <n v="600"/>
    <x v="9"/>
    <s v="Plato_16, Plato_2"/>
    <x v="122"/>
    <d v="2023-04-06T00:00:00"/>
    <d v="1899-12-30T03:58:00"/>
    <d v="1899-12-30T05:01:00"/>
    <d v="1899-12-30T01:18:00"/>
    <d v="1899-12-30T01:03:00"/>
    <d v="1899-12-30T01:05:00"/>
    <d v="1899-12-30T00:00:00"/>
    <x v="1"/>
    <x v="5"/>
    <x v="5"/>
    <n v="84"/>
    <n v="-1.9999999999999829"/>
    <x v="1"/>
  </r>
  <r>
    <n v="13"/>
    <s v="Cliente_88"/>
    <n v="1"/>
    <d v="2023-04-06T02:43:00"/>
    <d v="2023-04-06T06:15:00"/>
    <x v="4"/>
    <x v="2"/>
    <s v="Tarjeta de crédito"/>
    <n v="16.809999999999999"/>
    <x v="1"/>
    <n v="601"/>
    <x v="4"/>
    <s v="Plato_20, Plato_16, Plato_14, Plato_8"/>
    <x v="229"/>
    <d v="2023-04-06T00:00:00"/>
    <d v="1899-12-30T02:43:00"/>
    <d v="1899-12-30T06:15:00"/>
    <d v="1899-12-30T03:32:00"/>
    <d v="1899-12-30T03:32:00"/>
    <d v="1899-12-30T01:55:00"/>
    <d v="1899-12-30T01:37:00"/>
    <x v="0"/>
    <x v="5"/>
    <x v="5"/>
    <n v="175"/>
    <n v="97.000000000000028"/>
    <x v="0"/>
  </r>
  <r>
    <n v="12"/>
    <s v="Cliente_165"/>
    <n v="3"/>
    <d v="2023-04-06T03:52:00"/>
    <d v="2023-04-06T07:00:00"/>
    <x v="2"/>
    <x v="0"/>
    <s v="Efectivo"/>
    <n v="16.5"/>
    <x v="0"/>
    <n v="602"/>
    <x v="0"/>
    <s v="Plato_8, Plato_5, Plato_2, Plato_20"/>
    <x v="230"/>
    <d v="2023-04-06T00:00:00"/>
    <d v="1899-12-30T03:52:00"/>
    <d v="1899-12-30T07:00:00"/>
    <d v="1899-12-30T03:08:00"/>
    <d v="1899-12-30T03:08:00"/>
    <d v="1899-12-30T02:42:00"/>
    <d v="1899-12-30T00:26:00"/>
    <x v="0"/>
    <x v="5"/>
    <x v="5"/>
    <n v="160"/>
    <n v="26.000000000000007"/>
    <x v="0"/>
  </r>
  <r>
    <n v="19"/>
    <s v="Cliente_798"/>
    <n v="6"/>
    <d v="2023-04-06T00:51:00"/>
    <d v="2023-04-06T04:21:00"/>
    <x v="1"/>
    <x v="0"/>
    <s v="Tarjeta de crédito"/>
    <n v="24.2"/>
    <x v="1"/>
    <n v="603"/>
    <x v="7"/>
    <s v="Plato_17"/>
    <x v="69"/>
    <d v="2023-04-06T00:00:00"/>
    <d v="1899-12-30T00:51:00"/>
    <d v="1899-12-30T04:21:00"/>
    <d v="1899-12-30T03:30:00"/>
    <d v="1899-12-30T03:30:00"/>
    <d v="1899-12-30T00:17:00"/>
    <d v="1899-12-30T03:13:00"/>
    <x v="0"/>
    <x v="5"/>
    <x v="5"/>
    <n v="38"/>
    <n v="192.99999999999994"/>
    <x v="0"/>
  </r>
  <r>
    <n v="14"/>
    <s v="Cliente_959"/>
    <n v="5"/>
    <d v="2023-04-06T01:18:00"/>
    <d v="2023-04-06T05:16:00"/>
    <x v="2"/>
    <x v="0"/>
    <s v="Tarjeta de crédito"/>
    <n v="42.6"/>
    <x v="2"/>
    <n v="604"/>
    <x v="8"/>
    <s v="Plato_8"/>
    <x v="98"/>
    <d v="2023-04-06T00:00:00"/>
    <d v="1899-12-30T01:18:00"/>
    <d v="1899-12-30T05:16:00"/>
    <d v="1899-12-30T04:13:00"/>
    <d v="1899-12-30T03:58:00"/>
    <d v="1899-12-30T00:42:00"/>
    <d v="1899-12-30T03:31:00"/>
    <x v="0"/>
    <x v="5"/>
    <x v="5"/>
    <n v="63"/>
    <n v="195.99999999999997"/>
    <x v="0"/>
  </r>
  <r>
    <n v="19"/>
    <s v="Cliente_608"/>
    <n v="2"/>
    <d v="2023-04-06T02:49:00"/>
    <d v="2023-04-06T06:24:00"/>
    <x v="0"/>
    <x v="0"/>
    <s v="Efectivo"/>
    <n v="24.38"/>
    <x v="2"/>
    <n v="605"/>
    <x v="7"/>
    <s v="Plato_3, Plato_20, Plato_8, Plato_2"/>
    <x v="142"/>
    <d v="2023-04-06T00:00:00"/>
    <d v="1899-12-30T02:49:00"/>
    <d v="1899-12-30T06:24:00"/>
    <d v="1899-12-30T03:50:00"/>
    <d v="1899-12-30T03:35:00"/>
    <d v="1899-12-30T02:56:00"/>
    <d v="1899-12-30T00:54:00"/>
    <x v="0"/>
    <x v="5"/>
    <x v="5"/>
    <n v="133"/>
    <n v="39"/>
    <x v="0"/>
  </r>
  <r>
    <n v="1"/>
    <s v="Cliente_434"/>
    <n v="2"/>
    <d v="2023-04-06T03:14:00"/>
    <d v="2023-04-06T06:06:00"/>
    <x v="3"/>
    <x v="0"/>
    <s v="Tarjeta de crédito"/>
    <n v="31.58"/>
    <x v="2"/>
    <n v="606"/>
    <x v="5"/>
    <s v="Plato_1, Plato_6, Plato_10"/>
    <x v="3"/>
    <d v="2023-04-06T00:00:00"/>
    <d v="1899-12-30T03:14:00"/>
    <d v="1899-12-30T06:06:00"/>
    <d v="1899-12-30T03:07:00"/>
    <d v="1899-12-30T02:52:00"/>
    <d v="1899-12-30T02:25:00"/>
    <d v="1899-12-30T00:42:00"/>
    <x v="0"/>
    <x v="5"/>
    <x v="5"/>
    <n v="108"/>
    <n v="27.000000000000004"/>
    <x v="0"/>
  </r>
  <r>
    <n v="10"/>
    <s v="Cliente_377"/>
    <n v="1"/>
    <d v="2023-04-06T01:24:00"/>
    <d v="2023-04-06T03:29:00"/>
    <x v="3"/>
    <x v="0"/>
    <s v="Tarjeta de crédito"/>
    <n v="28.9"/>
    <x v="2"/>
    <n v="607"/>
    <x v="3"/>
    <s v="Plato_20, Plato_16"/>
    <x v="88"/>
    <d v="2023-04-06T00:00:00"/>
    <d v="1899-12-30T01:24:00"/>
    <d v="1899-12-30T03:29:00"/>
    <d v="1899-12-30T02:20:00"/>
    <d v="1899-12-30T02:05:00"/>
    <d v="1899-12-30T01:09:00"/>
    <d v="1899-12-30T01:11:00"/>
    <x v="0"/>
    <x v="5"/>
    <x v="5"/>
    <n v="41"/>
    <n v="56.000000000000021"/>
    <x v="0"/>
  </r>
  <r>
    <n v="7"/>
    <s v="Cliente_657"/>
    <n v="6"/>
    <d v="2023-04-06T03:58:00"/>
    <d v="2023-04-06T07:20:00"/>
    <x v="0"/>
    <x v="0"/>
    <s v="Tarjeta de crédito"/>
    <n v="36.549999999999997"/>
    <x v="0"/>
    <n v="608"/>
    <x v="0"/>
    <s v="Plato_9"/>
    <x v="77"/>
    <d v="2023-04-06T00:00:00"/>
    <d v="1899-12-30T03:58:00"/>
    <d v="1899-12-30T07:20:00"/>
    <d v="1899-12-30T03:22:00"/>
    <d v="1899-12-30T03:22:00"/>
    <d v="1899-12-30T00:45:00"/>
    <d v="1899-12-30T02:37:00"/>
    <x v="0"/>
    <x v="5"/>
    <x v="5"/>
    <n v="17"/>
    <n v="157.00000000000003"/>
    <x v="0"/>
  </r>
  <r>
    <n v="1"/>
    <s v="Cliente_331"/>
    <n v="4"/>
    <d v="2023-04-06T03:23:00"/>
    <d v="2023-04-06T07:02:00"/>
    <x v="1"/>
    <x v="0"/>
    <s v="Tarjeta de crédito"/>
    <n v="23.29"/>
    <x v="0"/>
    <n v="609"/>
    <x v="8"/>
    <s v="Plato_15"/>
    <x v="152"/>
    <d v="2023-04-06T00:00:00"/>
    <d v="1899-12-30T03:23:00"/>
    <d v="1899-12-30T07:02:00"/>
    <d v="1899-12-30T03:39:00"/>
    <d v="1899-12-30T03:39:00"/>
    <d v="1899-12-30T00:27:00"/>
    <d v="1899-12-30T03:12:00"/>
    <x v="0"/>
    <x v="5"/>
    <x v="5"/>
    <n v="19"/>
    <n v="192.00000000000003"/>
    <x v="0"/>
  </r>
  <r>
    <n v="19"/>
    <s v="Cliente_728"/>
    <n v="4"/>
    <d v="2023-04-06T02:12:00"/>
    <d v="2023-04-06T04:11:00"/>
    <x v="3"/>
    <x v="2"/>
    <s v="Tarjeta de crédito"/>
    <n v="37.9"/>
    <x v="2"/>
    <n v="610"/>
    <x v="3"/>
    <s v="Plato_10, Plato_4"/>
    <x v="129"/>
    <d v="2023-04-06T00:00:00"/>
    <d v="1899-12-30T02:12:00"/>
    <d v="1899-12-30T04:11:00"/>
    <d v="1899-12-30T02:14:00"/>
    <d v="1899-12-30T01:59:00"/>
    <d v="1899-12-30T00:47:00"/>
    <d v="1899-12-30T01:27:00"/>
    <x v="0"/>
    <x v="5"/>
    <x v="5"/>
    <n v="25"/>
    <n v="72"/>
    <x v="0"/>
  </r>
  <r>
    <n v="13"/>
    <s v="Cliente_224"/>
    <n v="1"/>
    <d v="2023-04-06T03:55:00"/>
    <d v="2023-04-06T07:43:00"/>
    <x v="1"/>
    <x v="0"/>
    <s v="Tarjeta de crédito"/>
    <n v="44.28"/>
    <x v="2"/>
    <n v="611"/>
    <x v="2"/>
    <s v="Plato_13, Plato_19"/>
    <x v="171"/>
    <d v="2023-04-06T00:00:00"/>
    <d v="1899-12-30T03:55:00"/>
    <d v="1899-12-30T07:43:00"/>
    <d v="1899-12-30T04:03:00"/>
    <d v="1899-12-30T03:48:00"/>
    <d v="1899-12-30T01:23:00"/>
    <d v="1899-12-30T02:40:00"/>
    <x v="0"/>
    <x v="5"/>
    <x v="5"/>
    <n v="48"/>
    <n v="145.00000000000006"/>
    <x v="0"/>
  </r>
  <r>
    <n v="11"/>
    <s v="Cliente_680"/>
    <n v="4"/>
    <d v="2023-04-06T01:12:00"/>
    <d v="2023-04-06T05:00:00"/>
    <x v="3"/>
    <x v="0"/>
    <s v="Tarjeta de crédito"/>
    <n v="23.54"/>
    <x v="0"/>
    <n v="612"/>
    <x v="3"/>
    <s v="Plato_6, Plato_19, Plato_16, Plato_3"/>
    <x v="231"/>
    <d v="2023-04-06T00:00:00"/>
    <d v="1899-12-30T01:12:00"/>
    <d v="1899-12-30T05:00:00"/>
    <d v="1899-12-30T03:48:00"/>
    <d v="1899-12-30T03:48:00"/>
    <d v="1899-12-30T02:09:00"/>
    <d v="1899-12-30T01:39:00"/>
    <x v="0"/>
    <x v="5"/>
    <x v="5"/>
    <n v="138"/>
    <n v="98.999999999999986"/>
    <x v="0"/>
  </r>
  <r>
    <n v="1"/>
    <s v="Cliente_230"/>
    <n v="5"/>
    <d v="2023-04-06T01:57:00"/>
    <d v="2023-04-06T03:35:00"/>
    <x v="2"/>
    <x v="1"/>
    <s v="Efectivo"/>
    <n v="23.56"/>
    <x v="0"/>
    <n v="613"/>
    <x v="0"/>
    <s v="Plato_12, Plato_14, Plato_4, Plato_8"/>
    <x v="232"/>
    <d v="2023-04-06T00:00:00"/>
    <d v="1899-12-30T01:57:00"/>
    <d v="1899-12-30T03:35:00"/>
    <d v="1899-12-30T01:38:00"/>
    <d v="1899-12-30T01:38:00"/>
    <d v="1899-12-30T02:32:00"/>
    <d v="1899-12-30T00:00:00"/>
    <x v="1"/>
    <x v="5"/>
    <x v="5"/>
    <n v="168"/>
    <n v="-54.000000000000007"/>
    <x v="2"/>
  </r>
  <r>
    <n v="19"/>
    <s v="Cliente_823"/>
    <n v="6"/>
    <d v="2023-04-06T02:32:00"/>
    <d v="2023-04-06T04:37:00"/>
    <x v="1"/>
    <x v="1"/>
    <s v="Tarjeta de débito"/>
    <n v="26.48"/>
    <x v="0"/>
    <n v="614"/>
    <x v="5"/>
    <s v="Plato_7"/>
    <x v="102"/>
    <d v="2023-04-06T00:00:00"/>
    <d v="1899-12-30T02:32:00"/>
    <d v="1899-12-30T04:37:00"/>
    <d v="1899-12-30T02:05:00"/>
    <d v="1899-12-30T02:05:00"/>
    <d v="1899-12-30T00:50:00"/>
    <d v="1899-12-30T01:15:00"/>
    <x v="0"/>
    <x v="5"/>
    <x v="5"/>
    <n v="42"/>
    <n v="75.000000000000014"/>
    <x v="0"/>
  </r>
  <r>
    <n v="7"/>
    <s v="Cliente_513"/>
    <n v="1"/>
    <d v="2023-04-06T00:46:00"/>
    <d v="2023-04-06T01:53:00"/>
    <x v="3"/>
    <x v="2"/>
    <s v="Tarjeta de crédito"/>
    <n v="18.420000000000002"/>
    <x v="2"/>
    <n v="615"/>
    <x v="8"/>
    <s v="Plato_17, Plato_14, Plato_1, Plato_15"/>
    <x v="233"/>
    <d v="2023-04-06T00:00:00"/>
    <d v="1899-12-30T00:46:00"/>
    <d v="1899-12-30T01:53:00"/>
    <d v="1899-12-30T01:22:00"/>
    <d v="1899-12-30T01:07:00"/>
    <d v="1899-12-30T02:36:00"/>
    <d v="1899-12-30T00:00:00"/>
    <x v="1"/>
    <x v="5"/>
    <x v="5"/>
    <n v="201"/>
    <n v="-89"/>
    <x v="4"/>
  </r>
  <r>
    <n v="4"/>
    <s v="Cliente_608"/>
    <n v="4"/>
    <d v="2023-04-06T00:14:00"/>
    <d v="2023-04-06T03:36:00"/>
    <x v="3"/>
    <x v="2"/>
    <s v="Tarjeta de crédito"/>
    <n v="23.89"/>
    <x v="2"/>
    <n v="616"/>
    <x v="5"/>
    <s v="Plato_7, Plato_2"/>
    <x v="120"/>
    <d v="2023-04-06T00:00:00"/>
    <d v="1899-12-30T00:14:00"/>
    <d v="1899-12-30T03:36:00"/>
    <d v="1899-12-30T03:37:00"/>
    <d v="1899-12-30T03:22:00"/>
    <d v="1899-12-30T00:47:00"/>
    <d v="1899-12-30T02:50:00"/>
    <x v="0"/>
    <x v="5"/>
    <x v="5"/>
    <n v="78"/>
    <n v="155"/>
    <x v="0"/>
  </r>
  <r>
    <n v="13"/>
    <s v="Cliente_27"/>
    <n v="5"/>
    <d v="2023-04-06T01:20:00"/>
    <d v="2023-04-06T05:17:00"/>
    <x v="2"/>
    <x v="0"/>
    <s v="Tarjeta de crédito"/>
    <n v="38.18"/>
    <x v="1"/>
    <n v="617"/>
    <x v="7"/>
    <s v="Plato_10, Plato_2"/>
    <x v="149"/>
    <d v="2023-04-06T00:00:00"/>
    <d v="1899-12-30T01:20:00"/>
    <d v="1899-12-30T05:17:00"/>
    <d v="1899-12-30T03:57:00"/>
    <d v="1899-12-30T03:57:00"/>
    <d v="1899-12-30T00:51:00"/>
    <d v="1899-12-30T03:06:00"/>
    <x v="0"/>
    <x v="5"/>
    <x v="5"/>
    <n v="84"/>
    <n v="185.99999999999997"/>
    <x v="0"/>
  </r>
  <r>
    <n v="3"/>
    <s v="Cliente_973"/>
    <n v="5"/>
    <d v="2023-04-06T00:56:00"/>
    <d v="2023-04-06T03:12:00"/>
    <x v="4"/>
    <x v="1"/>
    <s v="Tarjeta de crédito"/>
    <n v="25.93"/>
    <x v="1"/>
    <n v="618"/>
    <x v="9"/>
    <s v="Plato_15, Plato_17, Plato_4, Plato_19"/>
    <x v="234"/>
    <d v="2023-04-06T00:00:00"/>
    <d v="1899-12-30T00:56:00"/>
    <d v="1899-12-30T03:12:00"/>
    <d v="1899-12-30T02:16:00"/>
    <d v="1899-12-30T02:16:00"/>
    <d v="1899-12-30T01:58:00"/>
    <d v="1899-12-30T00:18:00"/>
    <x v="0"/>
    <x v="5"/>
    <x v="5"/>
    <n v="191"/>
    <n v="17.999999999999996"/>
    <x v="0"/>
  </r>
  <r>
    <n v="6"/>
    <s v="Cliente_619"/>
    <n v="4"/>
    <d v="2023-04-06T00:16:00"/>
    <d v="2023-04-06T02:41:00"/>
    <x v="3"/>
    <x v="2"/>
    <s v="Tarjeta de crédito"/>
    <n v="16.440000000000001"/>
    <x v="0"/>
    <n v="619"/>
    <x v="8"/>
    <s v="Plato_6, Plato_10"/>
    <x v="120"/>
    <d v="2023-04-06T00:00:00"/>
    <d v="1899-12-30T00:16:00"/>
    <d v="1899-12-30T02:41:00"/>
    <d v="1899-12-30T02:25:00"/>
    <d v="1899-12-30T02:25:00"/>
    <d v="1899-12-30T01:36:00"/>
    <d v="1899-12-30T00:49:00"/>
    <x v="0"/>
    <x v="5"/>
    <x v="5"/>
    <n v="77"/>
    <n v="49.000000000000007"/>
    <x v="0"/>
  </r>
  <r>
    <n v="16"/>
    <s v="Cliente_592"/>
    <n v="3"/>
    <d v="2023-04-06T02:49:00"/>
    <d v="2023-04-06T06:07:00"/>
    <x v="4"/>
    <x v="0"/>
    <s v="Tarjeta de crédito"/>
    <n v="26.64"/>
    <x v="0"/>
    <n v="620"/>
    <x v="3"/>
    <s v="Plato_12"/>
    <x v="66"/>
    <d v="2023-04-06T00:00:00"/>
    <d v="1899-12-30T02:49:00"/>
    <d v="1899-12-30T06:07:00"/>
    <d v="1899-12-30T03:18:00"/>
    <d v="1899-12-30T03:18:00"/>
    <d v="1899-12-30T00:40:00"/>
    <d v="1899-12-30T02:38:00"/>
    <x v="0"/>
    <x v="5"/>
    <x v="5"/>
    <n v="33"/>
    <n v="157.99999999999997"/>
    <x v="0"/>
  </r>
  <r>
    <n v="5"/>
    <s v="Cliente_575"/>
    <n v="2"/>
    <d v="2023-04-06T01:08:00"/>
    <d v="2023-04-06T02:27:00"/>
    <x v="2"/>
    <x v="0"/>
    <s v="Tarjeta de crédito"/>
    <n v="42.27"/>
    <x v="2"/>
    <n v="621"/>
    <x v="8"/>
    <s v="Plato_8"/>
    <x v="98"/>
    <d v="2023-04-06T00:00:00"/>
    <d v="1899-12-30T01:08:00"/>
    <d v="1899-12-30T02:27:00"/>
    <d v="1899-12-30T01:34:00"/>
    <d v="1899-12-30T01:19:00"/>
    <d v="1899-12-30T00:08:00"/>
    <d v="1899-12-30T01:26:00"/>
    <x v="0"/>
    <x v="5"/>
    <x v="5"/>
    <n v="63"/>
    <n v="71"/>
    <x v="0"/>
  </r>
  <r>
    <n v="7"/>
    <s v="Cliente_117"/>
    <n v="5"/>
    <d v="2023-04-06T02:07:00"/>
    <d v="2023-04-06T05:31:00"/>
    <x v="0"/>
    <x v="2"/>
    <s v="Tarjeta de crédito"/>
    <n v="11.47"/>
    <x v="0"/>
    <n v="622"/>
    <x v="10"/>
    <s v="Plato_17, Plato_16"/>
    <x v="68"/>
    <d v="2023-04-06T00:00:00"/>
    <d v="1899-12-30T02:07:00"/>
    <d v="1899-12-30T05:31:00"/>
    <d v="1899-12-30T03:24:00"/>
    <d v="1899-12-30T03:24:00"/>
    <d v="1899-12-30T01:18:00"/>
    <d v="1899-12-30T02:06:00"/>
    <x v="0"/>
    <x v="5"/>
    <x v="5"/>
    <n v="73"/>
    <n v="125.99999999999999"/>
    <x v="0"/>
  </r>
  <r>
    <n v="13"/>
    <s v="Cliente_395"/>
    <n v="1"/>
    <d v="2023-04-06T00:45:00"/>
    <d v="2023-04-06T03:10:00"/>
    <x v="0"/>
    <x v="0"/>
    <s v="Efectivo"/>
    <n v="22.05"/>
    <x v="1"/>
    <n v="623"/>
    <x v="7"/>
    <s v="Plato_5, Plato_8, Plato_1, Plato_15"/>
    <x v="34"/>
    <d v="2023-04-06T00:00:00"/>
    <d v="1899-12-30T00:45:00"/>
    <d v="1899-12-30T03:10:00"/>
    <d v="1899-12-30T02:25:00"/>
    <d v="1899-12-30T02:25:00"/>
    <d v="1899-12-30T02:25:00"/>
    <d v="1899-12-30T00:00:00"/>
    <x v="0"/>
    <x v="5"/>
    <x v="5"/>
    <n v="140"/>
    <n v="1.9984014443252818E-14"/>
    <x v="0"/>
  </r>
  <r>
    <n v="1"/>
    <s v="Cliente_833"/>
    <n v="4"/>
    <d v="2023-04-06T01:56:00"/>
    <d v="2023-04-06T03:26:00"/>
    <x v="1"/>
    <x v="2"/>
    <s v="Tarjeta de crédito"/>
    <n v="38"/>
    <x v="0"/>
    <n v="624"/>
    <x v="10"/>
    <s v="Plato_19, Plato_7, Plato_13"/>
    <x v="37"/>
    <d v="2023-04-06T00:00:00"/>
    <d v="1899-12-30T01:56:00"/>
    <d v="1899-12-30T03:26:00"/>
    <d v="1899-12-30T01:30:00"/>
    <d v="1899-12-30T01:30:00"/>
    <d v="1899-12-30T01:19:00"/>
    <d v="1899-12-30T00:11:00"/>
    <x v="0"/>
    <x v="5"/>
    <x v="5"/>
    <n v="62"/>
    <n v="10.99999999999998"/>
    <x v="0"/>
  </r>
  <r>
    <n v="5"/>
    <s v="Cliente_511"/>
    <n v="4"/>
    <d v="2023-04-06T00:09:00"/>
    <d v="2023-04-06T03:22:00"/>
    <x v="4"/>
    <x v="2"/>
    <s v="Tarjeta de crédito"/>
    <n v="41.73"/>
    <x v="2"/>
    <n v="625"/>
    <x v="9"/>
    <s v="Plato_4, Plato_20, Plato_13"/>
    <x v="83"/>
    <d v="2023-04-06T00:00:00"/>
    <d v="1899-12-30T00:09:00"/>
    <d v="1899-12-30T03:22:00"/>
    <d v="1899-12-30T03:28:00"/>
    <d v="1899-12-30T03:13:00"/>
    <d v="1899-12-30T01:37:00"/>
    <d v="1899-12-30T01:51:00"/>
    <x v="0"/>
    <x v="5"/>
    <x v="5"/>
    <n v="84"/>
    <n v="96"/>
    <x v="0"/>
  </r>
  <r>
    <n v="14"/>
    <s v="Cliente_772"/>
    <n v="4"/>
    <d v="2023-04-06T02:45:00"/>
    <d v="2023-04-06T04:10:00"/>
    <x v="4"/>
    <x v="1"/>
    <s v="Tarjeta de crédito"/>
    <n v="19.239999999999998"/>
    <x v="1"/>
    <n v="626"/>
    <x v="10"/>
    <s v="Plato_2, Plato_7, Plato_9"/>
    <x v="16"/>
    <d v="2023-04-06T00:00:00"/>
    <d v="1899-12-30T02:45:00"/>
    <d v="1899-12-30T04:10:00"/>
    <d v="1899-12-30T01:25:00"/>
    <d v="1899-12-30T01:25:00"/>
    <d v="1899-12-30T00:58:00"/>
    <d v="1899-12-30T00:27:00"/>
    <x v="0"/>
    <x v="5"/>
    <x v="5"/>
    <n v="81"/>
    <n v="26.999999999999993"/>
    <x v="0"/>
  </r>
  <r>
    <n v="4"/>
    <s v="Cliente_336"/>
    <n v="3"/>
    <d v="2023-04-06T02:23:00"/>
    <d v="2023-04-06T04:13:00"/>
    <x v="0"/>
    <x v="0"/>
    <s v="Tarjeta de crédito"/>
    <n v="44.24"/>
    <x v="2"/>
    <n v="627"/>
    <x v="8"/>
    <s v="Plato_13"/>
    <x v="33"/>
    <d v="2023-04-06T00:00:00"/>
    <d v="1899-12-30T02:23:00"/>
    <d v="1899-12-30T04:13:00"/>
    <d v="1899-12-30T02:05:00"/>
    <d v="1899-12-30T01:50:00"/>
    <d v="1899-12-30T00:37:00"/>
    <d v="1899-12-30T01:28:00"/>
    <x v="0"/>
    <x v="5"/>
    <x v="5"/>
    <n v="13"/>
    <n v="72.999999999999986"/>
    <x v="0"/>
  </r>
  <r>
    <n v="2"/>
    <s v="Cliente_124"/>
    <n v="1"/>
    <d v="2023-04-06T00:09:00"/>
    <d v="2023-04-06T01:37:00"/>
    <x v="0"/>
    <x v="1"/>
    <s v="Tarjeta de crédito"/>
    <n v="15.03"/>
    <x v="0"/>
    <n v="628"/>
    <x v="9"/>
    <s v="Plato_7, Plato_20"/>
    <x v="153"/>
    <d v="2023-04-06T00:00:00"/>
    <d v="1899-12-30T00:09:00"/>
    <d v="1899-12-30T01:37:00"/>
    <d v="1899-12-30T01:28:00"/>
    <d v="1899-12-30T01:28:00"/>
    <d v="1899-12-30T00:43:00"/>
    <d v="1899-12-30T00:45:00"/>
    <x v="0"/>
    <x v="5"/>
    <x v="5"/>
    <n v="103"/>
    <n v="44.999999999999993"/>
    <x v="0"/>
  </r>
  <r>
    <n v="17"/>
    <s v="Cliente_828"/>
    <n v="2"/>
    <d v="2023-04-06T02:07:00"/>
    <d v="2023-04-06T05:55:00"/>
    <x v="4"/>
    <x v="2"/>
    <s v="Tarjeta de débito"/>
    <n v="26.07"/>
    <x v="2"/>
    <n v="629"/>
    <x v="10"/>
    <s v="Plato_18, Plato_3, Plato_4"/>
    <x v="214"/>
    <d v="2023-04-06T00:00:00"/>
    <d v="1899-12-30T02:07:00"/>
    <d v="1899-12-30T05:55:00"/>
    <d v="1899-12-30T04:03:00"/>
    <d v="1899-12-30T03:48:00"/>
    <d v="1899-12-30T01:24:00"/>
    <d v="1899-12-30T02:39:00"/>
    <x v="0"/>
    <x v="5"/>
    <x v="5"/>
    <n v="76"/>
    <n v="144"/>
    <x v="0"/>
  </r>
  <r>
    <n v="2"/>
    <s v="Cliente_385"/>
    <n v="2"/>
    <d v="2023-04-06T00:02:00"/>
    <d v="2023-04-06T02:49:00"/>
    <x v="3"/>
    <x v="0"/>
    <s v="Tarjeta de débito"/>
    <n v="36.619999999999997"/>
    <x v="1"/>
    <n v="630"/>
    <x v="6"/>
    <s v="Plato_17, Plato_20"/>
    <x v="108"/>
    <d v="2023-04-06T00:00:00"/>
    <d v="1899-12-30T00:02:00"/>
    <d v="1899-12-30T02:49:00"/>
    <d v="1899-12-30T02:47:00"/>
    <d v="1899-12-30T02:47:00"/>
    <d v="1899-12-30T01:15:00"/>
    <d v="1899-12-30T01:32:00"/>
    <x v="0"/>
    <x v="5"/>
    <x v="5"/>
    <n v="113"/>
    <n v="92"/>
    <x v="0"/>
  </r>
  <r>
    <n v="6"/>
    <s v="Cliente_841"/>
    <n v="1"/>
    <d v="2023-04-06T00:21:00"/>
    <d v="2023-04-06T02:51:00"/>
    <x v="3"/>
    <x v="2"/>
    <s v="Tarjeta de crédito"/>
    <n v="39.71"/>
    <x v="0"/>
    <n v="631"/>
    <x v="1"/>
    <s v="Plato_5"/>
    <x v="162"/>
    <d v="2023-04-06T00:00:00"/>
    <d v="1899-12-30T00:21:00"/>
    <d v="1899-12-30T02:51:00"/>
    <d v="1899-12-30T02:30:00"/>
    <d v="1899-12-30T02:30:00"/>
    <d v="1899-12-30T00:46:00"/>
    <d v="1899-12-30T01:44:00"/>
    <x v="0"/>
    <x v="5"/>
    <x v="5"/>
    <n v="39"/>
    <n v="103.99999999999999"/>
    <x v="0"/>
  </r>
  <r>
    <n v="16"/>
    <s v="Cliente_605"/>
    <n v="2"/>
    <d v="2023-04-06T00:15:00"/>
    <d v="2023-04-06T02:55:00"/>
    <x v="0"/>
    <x v="1"/>
    <s v="Tarjeta de crédito"/>
    <n v="22.41"/>
    <x v="1"/>
    <n v="632"/>
    <x v="8"/>
    <s v="Plato_15, Plato_11"/>
    <x v="13"/>
    <d v="2023-04-06T00:00:00"/>
    <d v="1899-12-30T00:15:00"/>
    <d v="1899-12-30T02:55:00"/>
    <d v="1899-12-30T02:40:00"/>
    <d v="1899-12-30T02:40:00"/>
    <d v="1899-12-30T01:28:00"/>
    <d v="1899-12-30T01:12:00"/>
    <x v="0"/>
    <x v="5"/>
    <x v="5"/>
    <n v="77"/>
    <n v="72"/>
    <x v="0"/>
  </r>
  <r>
    <n v="16"/>
    <s v="Cliente_197"/>
    <n v="5"/>
    <d v="2023-04-06T03:43:00"/>
    <d v="2023-04-06T05:28:00"/>
    <x v="0"/>
    <x v="0"/>
    <s v="Tarjeta de crédito"/>
    <n v="11.19"/>
    <x v="0"/>
    <n v="633"/>
    <x v="6"/>
    <s v="Plato_2, Plato_7, Plato_5, Plato_4"/>
    <x v="235"/>
    <d v="2023-04-06T00:00:00"/>
    <d v="1899-12-30T03:43:00"/>
    <d v="1899-12-30T05:28:00"/>
    <d v="1899-12-30T01:45:00"/>
    <d v="1899-12-30T01:45:00"/>
    <d v="1899-12-30T02:29:00"/>
    <d v="1899-12-30T00:00:00"/>
    <x v="1"/>
    <x v="5"/>
    <x v="5"/>
    <n v="138"/>
    <n v="-44.000000000000021"/>
    <x v="5"/>
  </r>
  <r>
    <n v="2"/>
    <s v="Cliente_285"/>
    <n v="1"/>
    <d v="2023-04-06T00:03:00"/>
    <d v="2023-04-06T03:36:00"/>
    <x v="1"/>
    <x v="1"/>
    <s v="Tarjeta de crédito"/>
    <n v="29.25"/>
    <x v="0"/>
    <n v="634"/>
    <x v="5"/>
    <s v="Plato_5, Plato_20, Plato_1, Plato_8"/>
    <x v="236"/>
    <d v="2023-04-06T00:00:00"/>
    <d v="1899-12-30T00:03:00"/>
    <d v="1899-12-30T03:36:00"/>
    <d v="1899-12-30T03:33:00"/>
    <d v="1899-12-30T03:33:00"/>
    <d v="1899-12-30T02:37:00"/>
    <d v="1899-12-30T00:56:00"/>
    <x v="0"/>
    <x v="5"/>
    <x v="5"/>
    <n v="209"/>
    <n v="56"/>
    <x v="0"/>
  </r>
  <r>
    <n v="5"/>
    <s v="Cliente_19"/>
    <n v="2"/>
    <d v="2023-04-06T00:17:00"/>
    <d v="2023-04-06T03:04:00"/>
    <x v="2"/>
    <x v="0"/>
    <s v="Tarjeta de crédito"/>
    <n v="22.15"/>
    <x v="1"/>
    <n v="635"/>
    <x v="4"/>
    <s v="Plato_9"/>
    <x v="1"/>
    <d v="2023-04-06T00:00:00"/>
    <d v="1899-12-30T00:17:00"/>
    <d v="1899-12-30T03:04:00"/>
    <d v="1899-12-30T02:47:00"/>
    <d v="1899-12-30T02:47:00"/>
    <d v="1899-12-30T00:25:00"/>
    <d v="1899-12-30T02:22:00"/>
    <x v="0"/>
    <x v="5"/>
    <x v="5"/>
    <n v="34"/>
    <n v="141.99999999999997"/>
    <x v="0"/>
  </r>
  <r>
    <n v="14"/>
    <s v="Cliente_586"/>
    <n v="3"/>
    <d v="2023-04-06T03:35:00"/>
    <d v="2023-04-06T05:48:00"/>
    <x v="3"/>
    <x v="2"/>
    <s v="Tarjeta de débito"/>
    <n v="32.86"/>
    <x v="1"/>
    <n v="636"/>
    <x v="8"/>
    <s v="Plato_7, Plato_12, Plato_13"/>
    <x v="24"/>
    <d v="2023-04-06T00:00:00"/>
    <d v="1899-12-30T03:35:00"/>
    <d v="1899-12-30T05:48:00"/>
    <d v="1899-12-30T02:13:00"/>
    <d v="1899-12-30T02:13:00"/>
    <d v="1899-12-30T02:31:00"/>
    <d v="1899-12-30T00:00:00"/>
    <x v="1"/>
    <x v="5"/>
    <x v="5"/>
    <n v="74"/>
    <n v="-17.999999999999996"/>
    <x v="3"/>
  </r>
  <r>
    <n v="6"/>
    <s v="Cliente_687"/>
    <n v="3"/>
    <d v="2023-04-06T01:55:00"/>
    <d v="2023-04-06T04:32:00"/>
    <x v="4"/>
    <x v="0"/>
    <s v="Tarjeta de crédito"/>
    <n v="36.58"/>
    <x v="0"/>
    <n v="637"/>
    <x v="8"/>
    <s v="Plato_11, Plato_18, Plato_1"/>
    <x v="165"/>
    <d v="2023-04-06T00:00:00"/>
    <d v="1899-12-30T01:55:00"/>
    <d v="1899-12-30T04:32:00"/>
    <d v="1899-12-30T02:37:00"/>
    <d v="1899-12-30T02:37:00"/>
    <d v="1899-12-30T01:01:00"/>
    <d v="1899-12-30T01:36:00"/>
    <x v="0"/>
    <x v="5"/>
    <x v="5"/>
    <n v="70"/>
    <n v="96.000000000000014"/>
    <x v="0"/>
  </r>
  <r>
    <n v="16"/>
    <s v="Cliente_406"/>
    <n v="6"/>
    <d v="2023-04-06T00:54:00"/>
    <d v="2023-04-06T02:16:00"/>
    <x v="0"/>
    <x v="2"/>
    <s v="Tarjeta de crédito"/>
    <n v="30.71"/>
    <x v="2"/>
    <n v="638"/>
    <x v="10"/>
    <s v="Plato_2"/>
    <x v="126"/>
    <d v="2023-04-06T00:00:00"/>
    <d v="1899-12-30T00:54:00"/>
    <d v="1899-12-30T02:16:00"/>
    <d v="1899-12-30T01:37:00"/>
    <d v="1899-12-30T01:22:00"/>
    <d v="1899-12-30T00:44:00"/>
    <d v="1899-12-30T00:53:00"/>
    <x v="0"/>
    <x v="5"/>
    <x v="5"/>
    <n v="54"/>
    <n v="38"/>
    <x v="0"/>
  </r>
  <r>
    <n v="8"/>
    <s v="Cliente_415"/>
    <n v="4"/>
    <d v="2023-04-06T02:17:00"/>
    <d v="2023-04-06T05:19:00"/>
    <x v="2"/>
    <x v="2"/>
    <s v="Tarjeta de crédito"/>
    <n v="18.97"/>
    <x v="0"/>
    <n v="639"/>
    <x v="0"/>
    <s v="Plato_10, Plato_17, Plato_12"/>
    <x v="128"/>
    <d v="2023-04-06T00:00:00"/>
    <d v="1899-12-30T02:17:00"/>
    <d v="1899-12-30T05:19:00"/>
    <d v="1899-12-30T03:02:00"/>
    <d v="1899-12-30T03:02:00"/>
    <d v="1899-12-30T02:16:00"/>
    <d v="1899-12-30T00:46:00"/>
    <x v="0"/>
    <x v="5"/>
    <x v="5"/>
    <n v="90"/>
    <n v="46"/>
    <x v="0"/>
  </r>
  <r>
    <n v="14"/>
    <s v="Cliente_456"/>
    <n v="3"/>
    <d v="2023-04-06T00:41:00"/>
    <d v="2023-04-06T01:50:00"/>
    <x v="0"/>
    <x v="0"/>
    <s v="Tarjeta de débito"/>
    <n v="49.29"/>
    <x v="1"/>
    <n v="640"/>
    <x v="5"/>
    <s v="Plato_10, Plato_13, Plato_11"/>
    <x v="210"/>
    <d v="2023-04-06T00:00:00"/>
    <d v="1899-12-30T00:41:00"/>
    <d v="1899-12-30T01:50:00"/>
    <d v="1899-12-30T01:09:00"/>
    <d v="1899-12-30T01:09:00"/>
    <d v="1899-12-30T01:15:00"/>
    <d v="1899-12-30T00:00:00"/>
    <x v="1"/>
    <x v="5"/>
    <x v="5"/>
    <n v="131"/>
    <n v="-5.9999999999999885"/>
    <x v="1"/>
  </r>
  <r>
    <n v="2"/>
    <s v="Cliente_820"/>
    <n v="4"/>
    <d v="2023-04-06T01:08:00"/>
    <d v="2023-04-06T03:52:00"/>
    <x v="1"/>
    <x v="0"/>
    <s v="Tarjeta de débito"/>
    <n v="39.68"/>
    <x v="0"/>
    <n v="641"/>
    <x v="8"/>
    <s v="Plato_9, Plato_1, Plato_14"/>
    <x v="72"/>
    <d v="2023-04-06T00:00:00"/>
    <d v="1899-12-30T01:08:00"/>
    <d v="1899-12-30T03:52:00"/>
    <d v="1899-12-30T02:44:00"/>
    <d v="1899-12-30T02:44:00"/>
    <d v="1899-12-30T01:14:00"/>
    <d v="1899-12-30T01:30:00"/>
    <x v="0"/>
    <x v="5"/>
    <x v="5"/>
    <n v="124"/>
    <n v="90"/>
    <x v="0"/>
  </r>
  <r>
    <n v="15"/>
    <s v="Cliente_698"/>
    <n v="1"/>
    <d v="2023-04-06T02:36:00"/>
    <d v="2023-04-06T05:24:00"/>
    <x v="2"/>
    <x v="0"/>
    <s v="Tarjeta de crédito"/>
    <n v="11.11"/>
    <x v="2"/>
    <n v="642"/>
    <x v="10"/>
    <s v="Plato_13, Plato_10, Plato_9"/>
    <x v="80"/>
    <d v="2023-04-06T00:00:00"/>
    <d v="1899-12-30T02:36:00"/>
    <d v="1899-12-30T05:24:00"/>
    <d v="1899-12-30T03:03:00"/>
    <d v="1899-12-30T02:48:00"/>
    <d v="1899-12-30T01:21:00"/>
    <d v="1899-12-30T01:42:00"/>
    <x v="0"/>
    <x v="5"/>
    <x v="5"/>
    <n v="105"/>
    <n v="87"/>
    <x v="0"/>
  </r>
  <r>
    <n v="17"/>
    <s v="Cliente_59"/>
    <n v="2"/>
    <d v="2023-04-06T00:17:00"/>
    <d v="2023-04-06T01:56:00"/>
    <x v="2"/>
    <x v="1"/>
    <s v="Tarjeta de débito"/>
    <n v="28.81"/>
    <x v="2"/>
    <n v="643"/>
    <x v="7"/>
    <s v="Plato_11"/>
    <x v="156"/>
    <d v="2023-04-06T00:00:00"/>
    <d v="1899-12-30T00:17:00"/>
    <d v="1899-12-30T01:56:00"/>
    <d v="1899-12-30T01:54:00"/>
    <d v="1899-12-30T01:39:00"/>
    <d v="1899-12-30T00:18:00"/>
    <d v="1899-12-30T01:36:00"/>
    <x v="0"/>
    <x v="5"/>
    <x v="5"/>
    <n v="20"/>
    <n v="81.000000000000014"/>
    <x v="0"/>
  </r>
  <r>
    <n v="9"/>
    <s v="Cliente_799"/>
    <n v="6"/>
    <d v="2023-04-06T03:44:00"/>
    <d v="2023-04-06T07:10:00"/>
    <x v="1"/>
    <x v="0"/>
    <s v="Tarjeta de débito"/>
    <n v="13.86"/>
    <x v="0"/>
    <n v="644"/>
    <x v="8"/>
    <s v="Plato_17"/>
    <x v="169"/>
    <d v="2023-04-06T00:00:00"/>
    <d v="1899-12-30T03:44:00"/>
    <d v="1899-12-30T07:10:00"/>
    <d v="1899-12-30T03:26:00"/>
    <d v="1899-12-30T03:26:00"/>
    <d v="1899-12-30T00:51:00"/>
    <d v="1899-12-30T02:35:00"/>
    <x v="0"/>
    <x v="5"/>
    <x v="5"/>
    <n v="57"/>
    <n v="155"/>
    <x v="0"/>
  </r>
  <r>
    <n v="6"/>
    <s v="Cliente_196"/>
    <n v="6"/>
    <d v="2023-04-06T02:50:00"/>
    <d v="2023-04-06T06:25:00"/>
    <x v="0"/>
    <x v="2"/>
    <s v="Efectivo"/>
    <n v="40.03"/>
    <x v="1"/>
    <n v="645"/>
    <x v="6"/>
    <s v="Plato_11, Plato_6"/>
    <x v="145"/>
    <d v="2023-04-06T00:00:00"/>
    <d v="1899-12-30T02:50:00"/>
    <d v="1899-12-30T06:25:00"/>
    <d v="1899-12-30T03:35:00"/>
    <d v="1899-12-30T03:35:00"/>
    <d v="1899-12-30T01:37:00"/>
    <d v="1899-12-30T01:58:00"/>
    <x v="0"/>
    <x v="5"/>
    <x v="5"/>
    <n v="108"/>
    <n v="118"/>
    <x v="0"/>
  </r>
  <r>
    <n v="12"/>
    <s v="Cliente_623"/>
    <n v="2"/>
    <d v="2023-04-06T03:59:00"/>
    <d v="2023-04-06T06:38:00"/>
    <x v="2"/>
    <x v="0"/>
    <s v="Tarjeta de débito"/>
    <n v="12.59"/>
    <x v="1"/>
    <n v="646"/>
    <x v="6"/>
    <s v="Plato_8"/>
    <x v="5"/>
    <d v="2023-04-06T00:00:00"/>
    <d v="1899-12-30T03:59:00"/>
    <d v="1899-12-30T06:38:00"/>
    <d v="1899-12-30T02:39:00"/>
    <d v="1899-12-30T02:39:00"/>
    <d v="1899-12-30T00:36:00"/>
    <d v="1899-12-30T02:03:00"/>
    <x v="0"/>
    <x v="5"/>
    <x v="5"/>
    <n v="42"/>
    <n v="123.00000000000004"/>
    <x v="0"/>
  </r>
  <r>
    <n v="12"/>
    <s v="Cliente_52"/>
    <n v="2"/>
    <d v="2023-04-06T02:55:00"/>
    <d v="2023-04-06T06:25:00"/>
    <x v="2"/>
    <x v="0"/>
    <s v="Tarjeta de crédito"/>
    <n v="42.79"/>
    <x v="0"/>
    <n v="647"/>
    <x v="6"/>
    <s v="Plato_4, Plato_17"/>
    <x v="187"/>
    <d v="2023-04-06T00:00:00"/>
    <d v="1899-12-30T02:55:00"/>
    <d v="1899-12-30T06:25:00"/>
    <d v="1899-12-30T03:30:00"/>
    <d v="1899-12-30T03:30:00"/>
    <d v="1899-12-30T00:39:00"/>
    <d v="1899-12-30T02:51:00"/>
    <x v="0"/>
    <x v="5"/>
    <x v="5"/>
    <n v="58"/>
    <n v="170.99999999999997"/>
    <x v="0"/>
  </r>
  <r>
    <n v="9"/>
    <s v="Cliente_946"/>
    <n v="1"/>
    <d v="2023-04-06T02:59:00"/>
    <d v="2023-04-06T04:55:00"/>
    <x v="2"/>
    <x v="2"/>
    <s v="Tarjeta de crédito"/>
    <n v="17.43"/>
    <x v="1"/>
    <n v="648"/>
    <x v="2"/>
    <s v="Plato_16"/>
    <x v="121"/>
    <d v="2023-04-06T00:00:00"/>
    <d v="1899-12-30T02:59:00"/>
    <d v="1899-12-30T04:55:00"/>
    <d v="1899-12-30T01:56:00"/>
    <d v="1899-12-30T01:56:00"/>
    <d v="1899-12-30T00:47:00"/>
    <d v="1899-12-30T01:09:00"/>
    <x v="0"/>
    <x v="5"/>
    <x v="5"/>
    <n v="32"/>
    <n v="68.999999999999986"/>
    <x v="0"/>
  </r>
  <r>
    <n v="9"/>
    <s v="Cliente_278"/>
    <n v="1"/>
    <d v="2023-04-06T00:55:00"/>
    <d v="2023-04-06T03:45:00"/>
    <x v="3"/>
    <x v="0"/>
    <s v="Efectivo"/>
    <n v="15.98"/>
    <x v="2"/>
    <n v="649"/>
    <x v="3"/>
    <s v="Plato_9, Plato_16, Plato_1, Plato_3"/>
    <x v="58"/>
    <d v="2023-04-06T00:00:00"/>
    <d v="1899-12-30T00:55:00"/>
    <d v="1899-12-30T03:45:00"/>
    <d v="1899-12-30T03:05:00"/>
    <d v="1899-12-30T02:50:00"/>
    <d v="1899-12-30T01:49:00"/>
    <d v="1899-12-30T01:16:00"/>
    <x v="0"/>
    <x v="5"/>
    <x v="5"/>
    <n v="150"/>
    <n v="61"/>
    <x v="0"/>
  </r>
  <r>
    <n v="11"/>
    <s v="Cliente_232"/>
    <n v="3"/>
    <d v="2023-04-07T03:33:00"/>
    <d v="2023-04-07T05:02:00"/>
    <x v="0"/>
    <x v="0"/>
    <s v="Tarjeta de débito"/>
    <n v="38.21"/>
    <x v="1"/>
    <n v="650"/>
    <x v="10"/>
    <s v="Plato_13, Plato_9, Plato_15, Plato_8"/>
    <x v="92"/>
    <d v="2023-04-07T00:00:00"/>
    <d v="1899-12-30T03:33:00"/>
    <d v="1899-12-30T05:02:00"/>
    <d v="1899-12-30T01:29:00"/>
    <d v="1899-12-30T01:29:00"/>
    <d v="1899-12-30T01:16:00"/>
    <d v="1899-12-30T00:13:00"/>
    <x v="0"/>
    <x v="6"/>
    <x v="6"/>
    <n v="142"/>
    <n v="13.000000000000004"/>
    <x v="0"/>
  </r>
  <r>
    <n v="16"/>
    <s v="Cliente_595"/>
    <n v="4"/>
    <d v="2023-04-07T02:04:00"/>
    <d v="2023-04-07T05:44:00"/>
    <x v="4"/>
    <x v="2"/>
    <s v="Tarjeta de crédito"/>
    <n v="20.27"/>
    <x v="1"/>
    <n v="651"/>
    <x v="10"/>
    <s v="Plato_20, Plato_13, Plato_11"/>
    <x v="94"/>
    <d v="2023-04-07T00:00:00"/>
    <d v="1899-12-30T02:04:00"/>
    <d v="1899-12-30T05:44:00"/>
    <d v="1899-12-30T03:40:00"/>
    <d v="1899-12-30T03:40:00"/>
    <d v="1899-12-30T01:28:00"/>
    <d v="1899-12-30T02:12:00"/>
    <x v="0"/>
    <x v="6"/>
    <x v="6"/>
    <n v="129"/>
    <n v="132"/>
    <x v="0"/>
  </r>
  <r>
    <n v="14"/>
    <s v="Cliente_968"/>
    <n v="5"/>
    <d v="2023-04-07T00:06:00"/>
    <d v="2023-04-07T02:26:00"/>
    <x v="2"/>
    <x v="0"/>
    <s v="Tarjeta de débito"/>
    <n v="23.26"/>
    <x v="2"/>
    <n v="652"/>
    <x v="7"/>
    <s v="Plato_17, Plato_19"/>
    <x v="70"/>
    <d v="2023-04-07T00:00:00"/>
    <d v="1899-12-30T00:06:00"/>
    <d v="1899-12-30T02:26:00"/>
    <d v="1899-12-30T02:35:00"/>
    <d v="1899-12-30T02:20:00"/>
    <d v="1899-12-30T00:50:00"/>
    <d v="1899-12-30T01:45:00"/>
    <x v="0"/>
    <x v="6"/>
    <x v="6"/>
    <n v="104"/>
    <n v="90"/>
    <x v="0"/>
  </r>
  <r>
    <n v="13"/>
    <s v="Cliente_2"/>
    <n v="5"/>
    <d v="2023-04-07T02:31:00"/>
    <d v="2023-04-07T04:20:00"/>
    <x v="1"/>
    <x v="0"/>
    <s v="Tarjeta de crédito"/>
    <n v="34.33"/>
    <x v="1"/>
    <n v="653"/>
    <x v="5"/>
    <s v="Plato_16, Plato_2, Plato_8"/>
    <x v="222"/>
    <d v="2023-04-07T00:00:00"/>
    <d v="1899-12-30T02:31:00"/>
    <d v="1899-12-30T04:20:00"/>
    <d v="1899-12-30T01:49:00"/>
    <d v="1899-12-30T01:49:00"/>
    <d v="1899-12-30T02:30:00"/>
    <d v="1899-12-30T00:00:00"/>
    <x v="1"/>
    <x v="6"/>
    <x v="6"/>
    <n v="144"/>
    <n v="-41.000000000000014"/>
    <x v="5"/>
  </r>
  <r>
    <n v="12"/>
    <s v="Cliente_880"/>
    <n v="5"/>
    <d v="2023-04-07T00:02:00"/>
    <d v="2023-04-07T01:44:00"/>
    <x v="3"/>
    <x v="2"/>
    <s v="Tarjeta de crédito"/>
    <n v="23.98"/>
    <x v="2"/>
    <n v="654"/>
    <x v="7"/>
    <s v="Plato_5, Plato_3"/>
    <x v="172"/>
    <d v="2023-04-07T00:00:00"/>
    <d v="1899-12-30T00:02:00"/>
    <d v="1899-12-30T01:44:00"/>
    <d v="1899-12-30T01:57:00"/>
    <d v="1899-12-30T01:42:00"/>
    <d v="1899-12-30T00:44:00"/>
    <d v="1899-12-30T01:13:00"/>
    <x v="0"/>
    <x v="6"/>
    <x v="6"/>
    <n v="25"/>
    <n v="57.999999999999993"/>
    <x v="0"/>
  </r>
  <r>
    <n v="5"/>
    <s v="Cliente_626"/>
    <n v="4"/>
    <d v="2023-04-07T01:15:00"/>
    <d v="2023-04-07T04:49:00"/>
    <x v="3"/>
    <x v="0"/>
    <s v="Efectivo"/>
    <n v="21.7"/>
    <x v="0"/>
    <n v="655"/>
    <x v="2"/>
    <s v="Plato_17"/>
    <x v="169"/>
    <d v="2023-04-07T00:00:00"/>
    <d v="1899-12-30T01:15:00"/>
    <d v="1899-12-30T04:49:00"/>
    <d v="1899-12-30T03:34:00"/>
    <d v="1899-12-30T03:34:00"/>
    <d v="1899-12-30T00:36:00"/>
    <d v="1899-12-30T02:58:00"/>
    <x v="0"/>
    <x v="6"/>
    <x v="6"/>
    <n v="57"/>
    <n v="178"/>
    <x v="0"/>
  </r>
  <r>
    <n v="19"/>
    <s v="Cliente_411"/>
    <n v="6"/>
    <d v="2023-04-07T03:36:00"/>
    <d v="2023-04-07T06:40:00"/>
    <x v="1"/>
    <x v="2"/>
    <s v="Tarjeta de crédito"/>
    <n v="31.23"/>
    <x v="0"/>
    <n v="656"/>
    <x v="10"/>
    <s v="Plato_14, Plato_3, Plato_12, Plato_19"/>
    <x v="106"/>
    <d v="2023-04-07T00:00:00"/>
    <d v="1899-12-30T03:36:00"/>
    <d v="1899-12-30T06:40:00"/>
    <d v="1899-12-30T03:04:00"/>
    <d v="1899-12-30T03:04:00"/>
    <d v="1899-12-30T01:50:00"/>
    <d v="1899-12-30T01:14:00"/>
    <x v="0"/>
    <x v="6"/>
    <x v="6"/>
    <n v="94"/>
    <n v="74.000000000000043"/>
    <x v="0"/>
  </r>
  <r>
    <n v="1"/>
    <s v="Cliente_123"/>
    <n v="2"/>
    <d v="2023-04-07T00:51:00"/>
    <d v="2023-04-07T04:07:00"/>
    <x v="1"/>
    <x v="0"/>
    <s v="Efectivo"/>
    <n v="44.2"/>
    <x v="0"/>
    <n v="657"/>
    <x v="9"/>
    <s v="Plato_20, Plato_14, Plato_8"/>
    <x v="56"/>
    <d v="2023-04-07T00:00:00"/>
    <d v="1899-12-30T00:51:00"/>
    <d v="1899-12-30T04:07:00"/>
    <d v="1899-12-30T03:16:00"/>
    <d v="1899-12-30T03:16:00"/>
    <d v="1899-12-30T02:14:00"/>
    <d v="1899-12-30T01:02:00"/>
    <x v="0"/>
    <x v="6"/>
    <x v="6"/>
    <n v="120"/>
    <n v="62.000000000000021"/>
    <x v="0"/>
  </r>
  <r>
    <n v="19"/>
    <s v="Cliente_910"/>
    <n v="5"/>
    <d v="2023-04-07T01:43:00"/>
    <d v="2023-04-07T05:02:00"/>
    <x v="3"/>
    <x v="1"/>
    <s v="Efectivo"/>
    <n v="31.27"/>
    <x v="0"/>
    <n v="658"/>
    <x v="2"/>
    <s v="Plato_15, Plato_6"/>
    <x v="173"/>
    <d v="2023-04-07T00:00:00"/>
    <d v="1899-12-30T01:43:00"/>
    <d v="1899-12-30T05:02:00"/>
    <d v="1899-12-30T03:19:00"/>
    <d v="1899-12-30T03:19:00"/>
    <d v="1899-12-30T00:48:00"/>
    <d v="1899-12-30T02:31:00"/>
    <x v="0"/>
    <x v="6"/>
    <x v="6"/>
    <n v="51"/>
    <n v="151.00000000000003"/>
    <x v="0"/>
  </r>
  <r>
    <n v="9"/>
    <s v="Cliente_539"/>
    <n v="4"/>
    <d v="2023-04-07T02:50:00"/>
    <d v="2023-04-07T04:03:00"/>
    <x v="4"/>
    <x v="0"/>
    <s v="Tarjeta de crédito"/>
    <n v="35.24"/>
    <x v="2"/>
    <n v="659"/>
    <x v="4"/>
    <s v="Plato_9"/>
    <x v="12"/>
    <d v="2023-04-07T00:00:00"/>
    <d v="1899-12-30T02:50:00"/>
    <d v="1899-12-30T04:03:00"/>
    <d v="1899-12-30T01:28:00"/>
    <d v="1899-12-30T01:13:00"/>
    <d v="1899-12-30T00:31:00"/>
    <d v="1899-12-30T00:57:00"/>
    <x v="0"/>
    <x v="6"/>
    <x v="6"/>
    <n v="51"/>
    <n v="42.000000000000014"/>
    <x v="0"/>
  </r>
  <r>
    <n v="19"/>
    <s v="Cliente_483"/>
    <n v="4"/>
    <d v="2023-04-07T01:56:00"/>
    <d v="2023-04-07T05:51:00"/>
    <x v="2"/>
    <x v="1"/>
    <s v="Tarjeta de crédito"/>
    <n v="15.91"/>
    <x v="0"/>
    <n v="660"/>
    <x v="2"/>
    <s v="Plato_12, Plato_2, Plato_20"/>
    <x v="72"/>
    <d v="2023-04-07T00:00:00"/>
    <d v="1899-12-30T01:56:00"/>
    <d v="1899-12-30T05:51:00"/>
    <d v="1899-12-30T03:55:00"/>
    <d v="1899-12-30T03:55:00"/>
    <d v="1899-12-30T00:45:00"/>
    <d v="1899-12-30T03:10:00"/>
    <x v="0"/>
    <x v="6"/>
    <x v="6"/>
    <n v="126"/>
    <n v="189.99999999999997"/>
    <x v="0"/>
  </r>
  <r>
    <n v="16"/>
    <s v="Cliente_949"/>
    <n v="4"/>
    <d v="2023-04-07T03:22:00"/>
    <d v="2023-04-07T06:52:00"/>
    <x v="4"/>
    <x v="2"/>
    <s v="Tarjeta de crédito"/>
    <n v="32.54"/>
    <x v="2"/>
    <n v="661"/>
    <x v="10"/>
    <s v="Plato_14, Plato_17, Plato_1, Plato_16"/>
    <x v="107"/>
    <d v="2023-04-07T00:00:00"/>
    <d v="1899-12-30T03:22:00"/>
    <d v="1899-12-30T06:52:00"/>
    <d v="1899-12-30T03:45:00"/>
    <d v="1899-12-30T03:30:00"/>
    <d v="1899-12-30T02:15:00"/>
    <d v="1899-12-30T01:30:00"/>
    <x v="0"/>
    <x v="6"/>
    <x v="6"/>
    <n v="123"/>
    <n v="74.999999999999972"/>
    <x v="0"/>
  </r>
  <r>
    <n v="15"/>
    <s v="Cliente_642"/>
    <n v="4"/>
    <d v="2023-04-07T02:01:00"/>
    <d v="2023-04-07T05:02:00"/>
    <x v="1"/>
    <x v="0"/>
    <s v="Tarjeta de crédito"/>
    <n v="11.64"/>
    <x v="1"/>
    <n v="662"/>
    <x v="6"/>
    <s v="Plato_7, Plato_1, Plato_19"/>
    <x v="237"/>
    <d v="2023-04-07T00:00:00"/>
    <d v="1899-12-30T02:01:00"/>
    <d v="1899-12-30T05:02:00"/>
    <d v="1899-12-30T03:01:00"/>
    <d v="1899-12-30T03:01:00"/>
    <d v="1899-12-30T01:25:00"/>
    <d v="1899-12-30T01:36:00"/>
    <x v="0"/>
    <x v="6"/>
    <x v="6"/>
    <n v="79"/>
    <n v="95.999999999999972"/>
    <x v="0"/>
  </r>
  <r>
    <n v="3"/>
    <s v="Cliente_962"/>
    <n v="1"/>
    <d v="2023-04-07T01:09:00"/>
    <d v="2023-04-07T03:47:00"/>
    <x v="1"/>
    <x v="0"/>
    <s v="Efectivo"/>
    <n v="41.8"/>
    <x v="2"/>
    <n v="663"/>
    <x v="0"/>
    <s v="Plato_4, Plato_9, Plato_3"/>
    <x v="192"/>
    <d v="2023-04-07T00:00:00"/>
    <d v="1899-12-30T01:09:00"/>
    <d v="1899-12-30T03:47:00"/>
    <d v="1899-12-30T02:53:00"/>
    <d v="1899-12-30T02:38:00"/>
    <d v="1899-12-30T01:27:00"/>
    <d v="1899-12-30T01:26:00"/>
    <x v="0"/>
    <x v="6"/>
    <x v="6"/>
    <n v="66"/>
    <n v="71"/>
    <x v="0"/>
  </r>
  <r>
    <n v="20"/>
    <s v="Cliente_883"/>
    <n v="6"/>
    <d v="2023-04-07T01:35:00"/>
    <d v="2023-04-07T03:53:00"/>
    <x v="4"/>
    <x v="1"/>
    <s v="Tarjeta de débito"/>
    <n v="31.27"/>
    <x v="0"/>
    <n v="664"/>
    <x v="1"/>
    <s v="Plato_4, Plato_12, Plato_5"/>
    <x v="39"/>
    <d v="2023-04-07T00:00:00"/>
    <d v="1899-12-30T01:35:00"/>
    <d v="1899-12-30T03:53:00"/>
    <d v="1899-12-30T02:18:00"/>
    <d v="1899-12-30T02:18:00"/>
    <d v="1899-12-30T01:39:00"/>
    <d v="1899-12-30T00:39:00"/>
    <x v="0"/>
    <x v="6"/>
    <x v="6"/>
    <n v="71"/>
    <n v="39.000000000000021"/>
    <x v="0"/>
  </r>
  <r>
    <n v="6"/>
    <s v="Cliente_425"/>
    <n v="1"/>
    <d v="2023-04-07T02:05:00"/>
    <d v="2023-04-07T05:56:00"/>
    <x v="3"/>
    <x v="0"/>
    <s v="Tarjeta de crédito"/>
    <n v="25.32"/>
    <x v="2"/>
    <n v="665"/>
    <x v="6"/>
    <s v="Plato_1, Plato_6"/>
    <x v="13"/>
    <d v="2023-04-07T00:00:00"/>
    <d v="1899-12-30T02:05:00"/>
    <d v="1899-12-30T05:56:00"/>
    <d v="1899-12-30T04:06:00"/>
    <d v="1899-12-30T03:51:00"/>
    <d v="1899-12-30T00:40:00"/>
    <d v="1899-12-30T03:26:00"/>
    <x v="0"/>
    <x v="6"/>
    <x v="6"/>
    <n v="77"/>
    <n v="191.00000000000003"/>
    <x v="0"/>
  </r>
  <r>
    <n v="8"/>
    <s v="Cliente_593"/>
    <n v="4"/>
    <d v="2023-04-07T01:04:00"/>
    <d v="2023-04-07T04:57:00"/>
    <x v="2"/>
    <x v="0"/>
    <s v="Tarjeta de crédito"/>
    <n v="11.86"/>
    <x v="1"/>
    <n v="666"/>
    <x v="3"/>
    <s v="Plato_3"/>
    <x v="174"/>
    <d v="2023-04-07T00:00:00"/>
    <d v="1899-12-30T01:04:00"/>
    <d v="1899-12-30T04:57:00"/>
    <d v="1899-12-30T03:53:00"/>
    <d v="1899-12-30T03:53:00"/>
    <d v="1899-12-30T00:27:00"/>
    <d v="1899-12-30T03:26:00"/>
    <x v="0"/>
    <x v="6"/>
    <x v="6"/>
    <n v="24"/>
    <n v="206"/>
    <x v="0"/>
  </r>
  <r>
    <n v="6"/>
    <s v="Cliente_368"/>
    <n v="5"/>
    <d v="2023-04-07T03:39:00"/>
    <d v="2023-04-07T07:07:00"/>
    <x v="0"/>
    <x v="0"/>
    <s v="Tarjeta de crédito"/>
    <n v="20.49"/>
    <x v="0"/>
    <n v="667"/>
    <x v="4"/>
    <s v="Plato_19"/>
    <x v="198"/>
    <d v="2023-04-07T00:00:00"/>
    <d v="1899-12-30T03:39:00"/>
    <d v="1899-12-30T07:07:00"/>
    <d v="1899-12-30T03:28:00"/>
    <d v="1899-12-30T03:28:00"/>
    <d v="1899-12-30T00:12:00"/>
    <d v="1899-12-30T03:16:00"/>
    <x v="0"/>
    <x v="6"/>
    <x v="6"/>
    <n v="22"/>
    <n v="196.00000000000003"/>
    <x v="0"/>
  </r>
  <r>
    <n v="12"/>
    <s v="Cliente_418"/>
    <n v="4"/>
    <d v="2023-04-07T01:43:00"/>
    <d v="2023-04-07T04:41:00"/>
    <x v="1"/>
    <x v="1"/>
    <s v="Tarjeta de crédito"/>
    <n v="18.61"/>
    <x v="0"/>
    <n v="668"/>
    <x v="6"/>
    <s v="Plato_10, Plato_7, Plato_1"/>
    <x v="170"/>
    <d v="2023-04-07T00:00:00"/>
    <d v="1899-12-30T01:43:00"/>
    <d v="1899-12-30T04:41:00"/>
    <d v="1899-12-30T02:58:00"/>
    <d v="1899-12-30T02:58:00"/>
    <d v="1899-12-30T01:55:00"/>
    <d v="1899-12-30T01:03:00"/>
    <x v="0"/>
    <x v="6"/>
    <x v="6"/>
    <n v="118"/>
    <n v="62.999999999999993"/>
    <x v="0"/>
  </r>
  <r>
    <n v="10"/>
    <s v="Cliente_693"/>
    <n v="4"/>
    <d v="2023-04-07T01:01:00"/>
    <d v="2023-04-07T04:34:00"/>
    <x v="0"/>
    <x v="0"/>
    <s v="Tarjeta de crédito"/>
    <n v="10.68"/>
    <x v="1"/>
    <n v="669"/>
    <x v="5"/>
    <s v="Plato_17, Plato_6, Plato_15"/>
    <x v="114"/>
    <d v="2023-04-07T00:00:00"/>
    <d v="1899-12-30T01:01:00"/>
    <d v="1899-12-30T04:34:00"/>
    <d v="1899-12-30T03:33:00"/>
    <d v="1899-12-30T03:33:00"/>
    <d v="1899-12-30T01:09:00"/>
    <d v="1899-12-30T02:24:00"/>
    <x v="0"/>
    <x v="6"/>
    <x v="6"/>
    <n v="108"/>
    <n v="143.99999999999997"/>
    <x v="0"/>
  </r>
  <r>
    <n v="16"/>
    <s v="Cliente_226"/>
    <n v="6"/>
    <d v="2023-04-07T01:52:00"/>
    <d v="2023-04-07T03:12:00"/>
    <x v="2"/>
    <x v="0"/>
    <s v="Efectivo"/>
    <n v="37.93"/>
    <x v="2"/>
    <n v="670"/>
    <x v="6"/>
    <s v="Plato_14, Plato_8, Plato_19"/>
    <x v="26"/>
    <d v="2023-04-07T00:00:00"/>
    <d v="1899-12-30T01:52:00"/>
    <d v="1899-12-30T03:12:00"/>
    <d v="1899-12-30T01:35:00"/>
    <d v="1899-12-30T01:20:00"/>
    <d v="1899-12-30T01:15:00"/>
    <d v="1899-12-30T00:20:00"/>
    <x v="0"/>
    <x v="6"/>
    <x v="6"/>
    <n v="57"/>
    <n v="4.999999999999992"/>
    <x v="0"/>
  </r>
  <r>
    <n v="17"/>
    <s v="Cliente_759"/>
    <n v="3"/>
    <d v="2023-04-07T02:18:00"/>
    <d v="2023-04-07T03:30:00"/>
    <x v="0"/>
    <x v="0"/>
    <s v="Efectivo"/>
    <n v="32.200000000000003"/>
    <x v="0"/>
    <n v="671"/>
    <x v="6"/>
    <s v="Plato_8, Plato_1, Plato_15"/>
    <x v="101"/>
    <d v="2023-04-07T00:00:00"/>
    <d v="1899-12-30T02:18:00"/>
    <d v="1899-12-30T03:30:00"/>
    <d v="1899-12-30T01:12:00"/>
    <d v="1899-12-30T01:12:00"/>
    <d v="1899-12-30T01:35:00"/>
    <d v="1899-12-30T00:00:00"/>
    <x v="1"/>
    <x v="6"/>
    <x v="6"/>
    <n v="110"/>
    <n v="-23"/>
    <x v="3"/>
  </r>
  <r>
    <n v="12"/>
    <s v="Cliente_517"/>
    <n v="6"/>
    <d v="2023-04-07T01:24:00"/>
    <d v="2023-04-07T03:51:00"/>
    <x v="4"/>
    <x v="2"/>
    <s v="Tarjeta de crédito"/>
    <n v="29.19"/>
    <x v="0"/>
    <n v="672"/>
    <x v="9"/>
    <s v="Plato_15, Plato_13, Plato_12"/>
    <x v="106"/>
    <d v="2023-04-07T00:00:00"/>
    <d v="1899-12-30T01:24:00"/>
    <d v="1899-12-30T03:51:00"/>
    <d v="1899-12-30T02:27:00"/>
    <d v="1899-12-30T02:27:00"/>
    <d v="1899-12-30T01:18:00"/>
    <d v="1899-12-30T01:09:00"/>
    <x v="0"/>
    <x v="6"/>
    <x v="6"/>
    <n v="94"/>
    <n v="69.000000000000014"/>
    <x v="0"/>
  </r>
  <r>
    <n v="20"/>
    <s v="Cliente_485"/>
    <n v="6"/>
    <d v="2023-04-07T00:37:00"/>
    <d v="2023-04-07T02:52:00"/>
    <x v="3"/>
    <x v="0"/>
    <s v="Tarjeta de crédito"/>
    <n v="36.5"/>
    <x v="0"/>
    <n v="673"/>
    <x v="5"/>
    <s v="Plato_20, Plato_8, Plato_2, Plato_1"/>
    <x v="238"/>
    <d v="2023-04-07T00:00:00"/>
    <d v="1899-12-30T00:37:00"/>
    <d v="1899-12-30T02:52:00"/>
    <d v="1899-12-30T02:15:00"/>
    <d v="1899-12-30T02:15:00"/>
    <d v="1899-12-30T01:33:00"/>
    <d v="1899-12-30T00:42:00"/>
    <x v="0"/>
    <x v="6"/>
    <x v="6"/>
    <n v="161"/>
    <n v="41.999999999999993"/>
    <x v="0"/>
  </r>
  <r>
    <n v="1"/>
    <s v="Cliente_834"/>
    <n v="3"/>
    <d v="2023-04-07T00:03:00"/>
    <d v="2023-04-07T01:30:00"/>
    <x v="3"/>
    <x v="2"/>
    <s v="Tarjeta de crédito"/>
    <n v="41.29"/>
    <x v="1"/>
    <n v="674"/>
    <x v="3"/>
    <s v="Plato_12, Plato_4, Plato_17, Plato_13"/>
    <x v="190"/>
    <d v="2023-04-07T00:00:00"/>
    <d v="1899-12-30T00:03:00"/>
    <d v="1899-12-30T01:30:00"/>
    <d v="1899-12-30T01:27:00"/>
    <d v="1899-12-30T01:27:00"/>
    <d v="1899-12-30T01:05:00"/>
    <d v="1899-12-30T00:22:00"/>
    <x v="0"/>
    <x v="6"/>
    <x v="6"/>
    <n v="123"/>
    <n v="22"/>
    <x v="0"/>
  </r>
  <r>
    <n v="5"/>
    <s v="Cliente_104"/>
    <n v="2"/>
    <d v="2023-04-07T00:54:00"/>
    <d v="2023-04-07T04:33:00"/>
    <x v="2"/>
    <x v="2"/>
    <s v="Efectivo"/>
    <n v="30.74"/>
    <x v="0"/>
    <n v="675"/>
    <x v="8"/>
    <s v="Plato_1, Plato_3, Plato_19"/>
    <x v="150"/>
    <d v="2023-04-07T00:00:00"/>
    <d v="1899-12-30T00:54:00"/>
    <d v="1899-12-30T04:33:00"/>
    <d v="1899-12-30T03:39:00"/>
    <d v="1899-12-30T03:39:00"/>
    <d v="1899-12-30T02:01:00"/>
    <d v="1899-12-30T01:38:00"/>
    <x v="0"/>
    <x v="6"/>
    <x v="6"/>
    <n v="117"/>
    <n v="97.999999999999986"/>
    <x v="0"/>
  </r>
  <r>
    <n v="7"/>
    <s v="Cliente_494"/>
    <n v="6"/>
    <d v="2023-04-07T00:28:00"/>
    <d v="2023-04-07T03:45:00"/>
    <x v="0"/>
    <x v="0"/>
    <s v="Tarjeta de crédito"/>
    <n v="41.6"/>
    <x v="2"/>
    <n v="676"/>
    <x v="8"/>
    <s v="Plato_17, Plato_14, Plato_16, Plato_13"/>
    <x v="89"/>
    <d v="2023-04-07T00:00:00"/>
    <d v="1899-12-30T00:28:00"/>
    <d v="1899-12-30T03:45:00"/>
    <d v="1899-12-30T03:32:00"/>
    <d v="1899-12-30T03:17:00"/>
    <d v="1899-12-30T02:01:00"/>
    <d v="1899-12-30T01:31:00"/>
    <x v="0"/>
    <x v="6"/>
    <x v="6"/>
    <n v="75"/>
    <n v="76.000000000000028"/>
    <x v="0"/>
  </r>
  <r>
    <n v="14"/>
    <s v="Cliente_331"/>
    <n v="6"/>
    <d v="2023-04-07T00:34:00"/>
    <d v="2023-04-07T02:37:00"/>
    <x v="2"/>
    <x v="0"/>
    <s v="Tarjeta de crédito"/>
    <n v="12.57"/>
    <x v="2"/>
    <n v="677"/>
    <x v="6"/>
    <s v="Plato_3, Plato_8, Plato_18"/>
    <x v="122"/>
    <d v="2023-04-07T00:00:00"/>
    <d v="1899-12-30T00:34:00"/>
    <d v="1899-12-30T02:37:00"/>
    <d v="1899-12-30T02:18:00"/>
    <d v="1899-12-30T02:03:00"/>
    <d v="1899-12-30T02:28:00"/>
    <d v="1899-12-30T00:00:00"/>
    <x v="1"/>
    <x v="6"/>
    <x v="6"/>
    <n v="86"/>
    <n v="-25.000000000000011"/>
    <x v="3"/>
  </r>
  <r>
    <n v="19"/>
    <s v="Cliente_483"/>
    <n v="1"/>
    <d v="2023-04-07T03:01:00"/>
    <d v="2023-04-07T05:22:00"/>
    <x v="0"/>
    <x v="0"/>
    <s v="Tarjeta de crédito"/>
    <n v="26.76"/>
    <x v="2"/>
    <n v="678"/>
    <x v="9"/>
    <s v="Plato_9, Plato_12, Plato_8, Plato_7"/>
    <x v="36"/>
    <d v="2023-04-07T00:00:00"/>
    <d v="1899-12-30T03:01:00"/>
    <d v="1899-12-30T05:22:00"/>
    <d v="1899-12-30T02:36:00"/>
    <d v="1899-12-30T02:21:00"/>
    <d v="1899-12-30T02:01:00"/>
    <d v="1899-12-30T00:35:00"/>
    <x v="0"/>
    <x v="6"/>
    <x v="6"/>
    <n v="120"/>
    <n v="20.000000000000028"/>
    <x v="0"/>
  </r>
  <r>
    <n v="9"/>
    <s v="Cliente_26"/>
    <n v="4"/>
    <d v="2023-04-07T00:02:00"/>
    <d v="2023-04-07T03:03:00"/>
    <x v="2"/>
    <x v="0"/>
    <s v="Tarjeta de crédito"/>
    <n v="36.43"/>
    <x v="2"/>
    <n v="679"/>
    <x v="9"/>
    <s v="Plato_13, Plato_10, Plato_16, Plato_1"/>
    <x v="239"/>
    <d v="2023-04-07T00:00:00"/>
    <d v="1899-12-30T00:02:00"/>
    <d v="1899-12-30T03:03:00"/>
    <d v="1899-12-30T03:16:00"/>
    <d v="1899-12-30T03:01:00"/>
    <d v="1899-12-30T01:46:00"/>
    <d v="1899-12-30T01:30:00"/>
    <x v="0"/>
    <x v="6"/>
    <x v="6"/>
    <n v="118"/>
    <n v="75"/>
    <x v="0"/>
  </r>
  <r>
    <n v="5"/>
    <s v="Cliente_35"/>
    <n v="4"/>
    <d v="2023-04-07T01:23:00"/>
    <d v="2023-04-07T05:20:00"/>
    <x v="0"/>
    <x v="0"/>
    <s v="Efectivo"/>
    <n v="12.06"/>
    <x v="0"/>
    <n v="680"/>
    <x v="3"/>
    <s v="Plato_4, Plato_3, Plato_11"/>
    <x v="141"/>
    <d v="2023-04-07T00:00:00"/>
    <d v="1899-12-30T01:23:00"/>
    <d v="1899-12-30T05:20:00"/>
    <d v="1899-12-30T03:57:00"/>
    <d v="1899-12-30T03:57:00"/>
    <d v="1899-12-30T01:51:00"/>
    <d v="1899-12-30T02:06:00"/>
    <x v="0"/>
    <x v="6"/>
    <x v="6"/>
    <n v="96"/>
    <n v="125.99999999999996"/>
    <x v="0"/>
  </r>
  <r>
    <n v="2"/>
    <s v="Cliente_840"/>
    <n v="4"/>
    <d v="2023-04-07T02:56:00"/>
    <d v="2023-04-07T06:50:00"/>
    <x v="4"/>
    <x v="0"/>
    <s v="Tarjeta de débito"/>
    <n v="37.07"/>
    <x v="1"/>
    <n v="681"/>
    <x v="3"/>
    <s v="Plato_11, Plato_13"/>
    <x v="63"/>
    <d v="2023-04-07T00:00:00"/>
    <d v="1899-12-30T02:56:00"/>
    <d v="1899-12-30T06:50:00"/>
    <d v="1899-12-30T03:54:00"/>
    <d v="1899-12-30T03:54:00"/>
    <d v="1899-12-30T01:05:00"/>
    <d v="1899-12-30T02:49:00"/>
    <x v="0"/>
    <x v="6"/>
    <x v="6"/>
    <n v="46"/>
    <n v="168.99999999999997"/>
    <x v="0"/>
  </r>
  <r>
    <n v="1"/>
    <s v="Cliente_36"/>
    <n v="5"/>
    <d v="2023-04-07T01:26:00"/>
    <d v="2023-04-07T04:05:00"/>
    <x v="3"/>
    <x v="1"/>
    <s v="Tarjeta de crédito"/>
    <n v="21.04"/>
    <x v="2"/>
    <n v="682"/>
    <x v="5"/>
    <s v="Plato_14"/>
    <x v="240"/>
    <d v="2023-04-07T00:00:00"/>
    <d v="1899-12-30T01:26:00"/>
    <d v="1899-12-30T04:05:00"/>
    <d v="1899-12-30T02:54:00"/>
    <d v="1899-12-30T02:39:00"/>
    <d v="1899-12-30T00:43:00"/>
    <d v="1899-12-30T02:11:00"/>
    <x v="0"/>
    <x v="6"/>
    <x v="6"/>
    <n v="14"/>
    <n v="115.99999999999999"/>
    <x v="0"/>
  </r>
  <r>
    <n v="2"/>
    <s v="Cliente_837"/>
    <n v="6"/>
    <d v="2023-04-07T03:56:00"/>
    <d v="2023-04-07T06:22:00"/>
    <x v="3"/>
    <x v="0"/>
    <s v="Tarjeta de crédito"/>
    <n v="40.42"/>
    <x v="2"/>
    <n v="683"/>
    <x v="1"/>
    <s v="Plato_5, Plato_3, Plato_20, Plato_17"/>
    <x v="195"/>
    <d v="2023-04-07T00:00:00"/>
    <d v="1899-12-30T03:56:00"/>
    <d v="1899-12-30T06:22:00"/>
    <d v="1899-12-30T02:41:00"/>
    <d v="1899-12-30T02:26:00"/>
    <d v="1899-12-30T01:22:00"/>
    <d v="1899-12-30T01:19:00"/>
    <x v="0"/>
    <x v="6"/>
    <x v="6"/>
    <n v="100"/>
    <n v="64"/>
    <x v="0"/>
  </r>
  <r>
    <n v="10"/>
    <s v="Cliente_514"/>
    <n v="6"/>
    <d v="2023-04-07T03:29:00"/>
    <d v="2023-04-07T04:40:00"/>
    <x v="4"/>
    <x v="2"/>
    <s v="Tarjeta de crédito"/>
    <n v="48.15"/>
    <x v="2"/>
    <n v="684"/>
    <x v="9"/>
    <s v="Plato_19, Plato_17, Plato_10, Plato_9"/>
    <x v="145"/>
    <d v="2023-04-07T00:00:00"/>
    <d v="1899-12-30T03:29:00"/>
    <d v="1899-12-30T04:40:00"/>
    <d v="1899-12-30T01:26:00"/>
    <d v="1899-12-30T01:11:00"/>
    <d v="1899-12-30T01:50:00"/>
    <d v="1899-12-30T00:00:00"/>
    <x v="1"/>
    <x v="6"/>
    <x v="6"/>
    <n v="107"/>
    <n v="-39"/>
    <x v="5"/>
  </r>
  <r>
    <n v="5"/>
    <s v="Cliente_485"/>
    <n v="5"/>
    <d v="2023-04-07T00:28:00"/>
    <d v="2023-04-07T01:43:00"/>
    <x v="2"/>
    <x v="0"/>
    <s v="Tarjeta de débito"/>
    <n v="19.89"/>
    <x v="1"/>
    <n v="685"/>
    <x v="0"/>
    <s v="Plato_6"/>
    <x v="40"/>
    <d v="2023-04-07T00:00:00"/>
    <d v="1899-12-30T00:28:00"/>
    <d v="1899-12-30T01:43:00"/>
    <d v="1899-12-30T01:15:00"/>
    <d v="1899-12-30T01:15:00"/>
    <d v="1899-12-30T00:17:00"/>
    <d v="1899-12-30T00:58:00"/>
    <x v="0"/>
    <x v="6"/>
    <x v="6"/>
    <n v="32"/>
    <n v="57.999999999999993"/>
    <x v="0"/>
  </r>
  <r>
    <n v="10"/>
    <s v="Cliente_832"/>
    <n v="6"/>
    <d v="2023-04-07T01:12:00"/>
    <d v="2023-04-07T03:39:00"/>
    <x v="1"/>
    <x v="0"/>
    <s v="Efectivo"/>
    <n v="15.83"/>
    <x v="0"/>
    <n v="686"/>
    <x v="3"/>
    <s v="Plato_17, Plato_3"/>
    <x v="37"/>
    <d v="2023-04-07T00:00:00"/>
    <d v="1899-12-30T01:12:00"/>
    <d v="1899-12-30T03:39:00"/>
    <d v="1899-12-30T02:27:00"/>
    <d v="1899-12-30T02:27:00"/>
    <d v="1899-12-30T00:58:00"/>
    <d v="1899-12-30T01:29:00"/>
    <x v="0"/>
    <x v="6"/>
    <x v="6"/>
    <n v="62"/>
    <n v="88.999999999999972"/>
    <x v="0"/>
  </r>
  <r>
    <n v="2"/>
    <s v="Cliente_778"/>
    <n v="6"/>
    <d v="2023-04-07T01:54:00"/>
    <d v="2023-04-07T05:39:00"/>
    <x v="4"/>
    <x v="0"/>
    <s v="Efectivo"/>
    <n v="10.53"/>
    <x v="1"/>
    <n v="687"/>
    <x v="0"/>
    <s v="Plato_19"/>
    <x v="102"/>
    <d v="2023-04-07T00:00:00"/>
    <d v="1899-12-30T01:54:00"/>
    <d v="1899-12-30T05:39:00"/>
    <d v="1899-12-30T03:45:00"/>
    <d v="1899-12-30T03:45:00"/>
    <d v="1899-12-30T00:29:00"/>
    <d v="1899-12-30T03:16:00"/>
    <x v="0"/>
    <x v="6"/>
    <x v="6"/>
    <n v="44"/>
    <n v="195.99999999999997"/>
    <x v="0"/>
  </r>
  <r>
    <n v="3"/>
    <s v="Cliente_725"/>
    <n v="1"/>
    <d v="2023-04-07T03:26:00"/>
    <d v="2023-04-07T05:03:00"/>
    <x v="1"/>
    <x v="0"/>
    <s v="Tarjeta de crédito"/>
    <n v="48.7"/>
    <x v="2"/>
    <n v="688"/>
    <x v="10"/>
    <s v="Plato_9"/>
    <x v="77"/>
    <d v="2023-04-07T00:00:00"/>
    <d v="1899-12-30T03:26:00"/>
    <d v="1899-12-30T05:03:00"/>
    <d v="1899-12-30T01:52:00"/>
    <d v="1899-12-30T01:37:00"/>
    <d v="1899-12-30T00:14:00"/>
    <d v="1899-12-30T01:38:00"/>
    <x v="0"/>
    <x v="6"/>
    <x v="6"/>
    <n v="17"/>
    <n v="83.000000000000014"/>
    <x v="0"/>
  </r>
  <r>
    <n v="14"/>
    <s v="Cliente_114"/>
    <n v="1"/>
    <d v="2023-04-07T00:36:00"/>
    <d v="2023-04-07T02:22:00"/>
    <x v="1"/>
    <x v="0"/>
    <s v="Tarjeta de crédito"/>
    <n v="10.25"/>
    <x v="2"/>
    <n v="689"/>
    <x v="3"/>
    <s v="Plato_14, Plato_1, Plato_13"/>
    <x v="2"/>
    <d v="2023-04-07T00:00:00"/>
    <d v="1899-12-30T00:36:00"/>
    <d v="1899-12-30T02:22:00"/>
    <d v="1899-12-30T02:01:00"/>
    <d v="1899-12-30T01:46:00"/>
    <d v="1899-12-30T00:29:00"/>
    <d v="1899-12-30T01:32:00"/>
    <x v="0"/>
    <x v="6"/>
    <x v="6"/>
    <n v="100"/>
    <n v="76.999999999999986"/>
    <x v="0"/>
  </r>
  <r>
    <n v="15"/>
    <s v="Cliente_95"/>
    <n v="4"/>
    <d v="2023-04-07T02:43:00"/>
    <d v="2023-04-07T05:43:00"/>
    <x v="3"/>
    <x v="2"/>
    <s v="Tarjeta de débito"/>
    <n v="37.22"/>
    <x v="0"/>
    <n v="690"/>
    <x v="0"/>
    <s v="Plato_20, Plato_17, Plato_16, Plato_11"/>
    <x v="113"/>
    <d v="2023-04-07T00:00:00"/>
    <d v="1899-12-30T02:43:00"/>
    <d v="1899-12-30T05:43:00"/>
    <d v="1899-12-30T03:00:00"/>
    <d v="1899-12-30T03:00:00"/>
    <d v="1899-12-30T02:23:00"/>
    <d v="1899-12-30T00:37:00"/>
    <x v="0"/>
    <x v="6"/>
    <x v="6"/>
    <n v="115"/>
    <n v="36.999999999999986"/>
    <x v="0"/>
  </r>
  <r>
    <n v="19"/>
    <s v="Cliente_103"/>
    <n v="4"/>
    <d v="2023-04-07T01:43:00"/>
    <d v="2023-04-07T05:17:00"/>
    <x v="0"/>
    <x v="2"/>
    <s v="Tarjeta de débito"/>
    <n v="13.9"/>
    <x v="2"/>
    <n v="691"/>
    <x v="1"/>
    <s v="Plato_5"/>
    <x v="162"/>
    <d v="2023-04-07T00:00:00"/>
    <d v="1899-12-30T01:43:00"/>
    <d v="1899-12-30T05:17:00"/>
    <d v="1899-12-30T03:49:00"/>
    <d v="1899-12-30T03:34:00"/>
    <d v="1899-12-30T00:34:00"/>
    <d v="1899-12-30T03:15:00"/>
    <x v="0"/>
    <x v="6"/>
    <x v="6"/>
    <n v="39"/>
    <n v="180"/>
    <x v="0"/>
  </r>
  <r>
    <n v="9"/>
    <s v="Cliente_30"/>
    <n v="2"/>
    <d v="2023-04-07T00:53:00"/>
    <d v="2023-04-07T04:26:00"/>
    <x v="1"/>
    <x v="2"/>
    <s v="Tarjeta de crédito"/>
    <n v="25.92"/>
    <x v="0"/>
    <n v="692"/>
    <x v="10"/>
    <s v="Plato_8, Plato_2, Plato_4, Plato_3"/>
    <x v="27"/>
    <d v="2023-04-07T00:00:00"/>
    <d v="1899-12-30T00:53:00"/>
    <d v="1899-12-30T04:26:00"/>
    <d v="1899-12-30T03:33:00"/>
    <d v="1899-12-30T03:33:00"/>
    <d v="1899-12-30T01:40:00"/>
    <d v="1899-12-30T01:53:00"/>
    <x v="0"/>
    <x v="6"/>
    <x v="6"/>
    <n v="103"/>
    <n v="113"/>
    <x v="0"/>
  </r>
  <r>
    <n v="15"/>
    <s v="Cliente_330"/>
    <n v="4"/>
    <d v="2023-04-07T03:44:00"/>
    <d v="2023-04-07T07:31:00"/>
    <x v="0"/>
    <x v="0"/>
    <s v="Tarjeta de crédito"/>
    <n v="28.31"/>
    <x v="1"/>
    <n v="693"/>
    <x v="8"/>
    <s v="Plato_19, Plato_13"/>
    <x v="171"/>
    <d v="2023-04-07T00:00:00"/>
    <d v="1899-12-30T03:44:00"/>
    <d v="1899-12-30T07:31:00"/>
    <d v="1899-12-30T03:47:00"/>
    <d v="1899-12-30T03:47:00"/>
    <d v="1899-12-30T00:44:00"/>
    <d v="1899-12-30T03:03:00"/>
    <x v="0"/>
    <x v="6"/>
    <x v="6"/>
    <n v="48"/>
    <n v="183"/>
    <x v="0"/>
  </r>
  <r>
    <n v="5"/>
    <s v="Cliente_88"/>
    <n v="4"/>
    <d v="2023-04-07T01:51:00"/>
    <d v="2023-04-07T05:13:00"/>
    <x v="2"/>
    <x v="0"/>
    <s v="Tarjeta de crédito"/>
    <n v="23.66"/>
    <x v="1"/>
    <n v="694"/>
    <x v="5"/>
    <s v="Plato_3, Plato_4, Plato_20, Plato_13"/>
    <x v="106"/>
    <d v="2023-04-07T00:00:00"/>
    <d v="1899-12-30T01:51:00"/>
    <d v="1899-12-30T05:13:00"/>
    <d v="1899-12-30T03:22:00"/>
    <d v="1899-12-30T03:22:00"/>
    <d v="1899-12-30T02:08:00"/>
    <d v="1899-12-30T01:14:00"/>
    <x v="0"/>
    <x v="6"/>
    <x v="6"/>
    <n v="94"/>
    <n v="74"/>
    <x v="0"/>
  </r>
  <r>
    <n v="9"/>
    <s v="Cliente_211"/>
    <n v="1"/>
    <d v="2023-04-07T02:02:00"/>
    <d v="2023-04-07T05:32:00"/>
    <x v="0"/>
    <x v="0"/>
    <s v="Tarjeta de crédito"/>
    <n v="18.23"/>
    <x v="2"/>
    <n v="695"/>
    <x v="5"/>
    <s v="Plato_16, Plato_2"/>
    <x v="168"/>
    <d v="2023-04-07T00:00:00"/>
    <d v="1899-12-30T02:02:00"/>
    <d v="1899-12-30T05:32:00"/>
    <d v="1899-12-30T03:45:00"/>
    <d v="1899-12-30T03:30:00"/>
    <d v="1899-12-30T00:37:00"/>
    <d v="1899-12-30T03:08:00"/>
    <x v="0"/>
    <x v="6"/>
    <x v="6"/>
    <n v="68"/>
    <n v="173"/>
    <x v="0"/>
  </r>
  <r>
    <n v="2"/>
    <s v="Cliente_282"/>
    <n v="6"/>
    <d v="2023-04-07T02:16:00"/>
    <d v="2023-04-07T06:11:00"/>
    <x v="1"/>
    <x v="2"/>
    <s v="Tarjeta de crédito"/>
    <n v="18.760000000000002"/>
    <x v="2"/>
    <n v="696"/>
    <x v="4"/>
    <s v="Plato_14"/>
    <x v="127"/>
    <d v="2023-04-07T00:00:00"/>
    <d v="1899-12-30T02:16:00"/>
    <d v="1899-12-30T06:11:00"/>
    <d v="1899-12-30T04:10:00"/>
    <d v="1899-12-30T03:55:00"/>
    <d v="1899-12-30T00:23:00"/>
    <d v="1899-12-30T03:47:00"/>
    <x v="0"/>
    <x v="6"/>
    <x v="6"/>
    <n v="28"/>
    <n v="211.99999999999997"/>
    <x v="0"/>
  </r>
  <r>
    <n v="4"/>
    <s v="Cliente_90"/>
    <n v="1"/>
    <d v="2023-04-07T03:48:00"/>
    <d v="2023-04-07T06:42:00"/>
    <x v="2"/>
    <x v="0"/>
    <s v="Tarjeta de crédito"/>
    <n v="34.35"/>
    <x v="0"/>
    <n v="697"/>
    <x v="7"/>
    <s v="Plato_14, Plato_11, Plato_2, Plato_6"/>
    <x v="239"/>
    <d v="2023-04-07T00:00:00"/>
    <d v="1899-12-30T03:48:00"/>
    <d v="1899-12-30T06:42:00"/>
    <d v="1899-12-30T02:54:00"/>
    <d v="1899-12-30T02:54:00"/>
    <d v="1899-12-30T01:47:00"/>
    <d v="1899-12-30T01:07:00"/>
    <x v="0"/>
    <x v="6"/>
    <x v="6"/>
    <n v="120"/>
    <n v="67.000000000000028"/>
    <x v="0"/>
  </r>
  <r>
    <n v="19"/>
    <s v="Cliente_115"/>
    <n v="4"/>
    <d v="2023-04-07T02:30:00"/>
    <d v="2023-04-07T06:25:00"/>
    <x v="1"/>
    <x v="2"/>
    <s v="Tarjeta de crédito"/>
    <n v="39.89"/>
    <x v="1"/>
    <n v="698"/>
    <x v="6"/>
    <s v="Plato_6, Plato_10, Plato_14, Plato_13"/>
    <x v="115"/>
    <d v="2023-04-07T00:00:00"/>
    <d v="1899-12-30T02:30:00"/>
    <d v="1899-12-30T06:25:00"/>
    <d v="1899-12-30T03:55:00"/>
    <d v="1899-12-30T03:55:00"/>
    <d v="1899-12-30T01:41:00"/>
    <d v="1899-12-30T02:14:00"/>
    <x v="0"/>
    <x v="6"/>
    <x v="6"/>
    <n v="112"/>
    <n v="133.99999999999997"/>
    <x v="0"/>
  </r>
  <r>
    <n v="8"/>
    <s v="Cliente_143"/>
    <n v="6"/>
    <d v="2023-04-07T01:35:00"/>
    <d v="2023-04-07T02:56:00"/>
    <x v="2"/>
    <x v="0"/>
    <s v="Tarjeta de crédito"/>
    <n v="38.44"/>
    <x v="0"/>
    <n v="699"/>
    <x v="0"/>
    <s v="Plato_9"/>
    <x v="1"/>
    <d v="2023-04-07T00:00:00"/>
    <d v="1899-12-30T01:35:00"/>
    <d v="1899-12-30T02:56:00"/>
    <d v="1899-12-30T01:21:00"/>
    <d v="1899-12-30T01:21:00"/>
    <d v="1899-12-30T00:11:00"/>
    <d v="1899-12-30T01:10:00"/>
    <x v="0"/>
    <x v="6"/>
    <x v="6"/>
    <n v="34"/>
    <n v="69.999999999999986"/>
    <x v="0"/>
  </r>
  <r>
    <n v="8"/>
    <s v="Cliente_496"/>
    <n v="2"/>
    <d v="2023-04-07T00:23:00"/>
    <d v="2023-04-07T02:50:00"/>
    <x v="2"/>
    <x v="0"/>
    <s v="Tarjeta de crédito"/>
    <n v="21.66"/>
    <x v="0"/>
    <n v="700"/>
    <x v="10"/>
    <s v="Plato_18, Plato_10, Plato_6"/>
    <x v="60"/>
    <d v="2023-04-07T00:00:00"/>
    <d v="1899-12-30T00:23:00"/>
    <d v="1899-12-30T02:50:00"/>
    <d v="1899-12-30T02:27:00"/>
    <d v="1899-12-30T02:27:00"/>
    <d v="1899-12-30T01:26:00"/>
    <d v="1899-12-30T01:01:00"/>
    <x v="0"/>
    <x v="6"/>
    <x v="6"/>
    <n v="137"/>
    <n v="60.999999999999993"/>
    <x v="0"/>
  </r>
  <r>
    <n v="19"/>
    <s v="Cliente_58"/>
    <n v="5"/>
    <d v="2023-04-07T03:20:00"/>
    <d v="2023-04-07T05:45:00"/>
    <x v="4"/>
    <x v="0"/>
    <s v="Tarjeta de crédito"/>
    <n v="39.83"/>
    <x v="1"/>
    <n v="701"/>
    <x v="6"/>
    <s v="Plato_11, Plato_4"/>
    <x v="37"/>
    <d v="2023-04-07T00:00:00"/>
    <d v="1899-12-30T03:20:00"/>
    <d v="1899-12-30T05:45:00"/>
    <d v="1899-12-30T02:25:00"/>
    <d v="1899-12-30T02:25:00"/>
    <d v="1899-12-30T01:37:00"/>
    <d v="1899-12-30T00:48:00"/>
    <x v="0"/>
    <x v="6"/>
    <x v="6"/>
    <n v="60"/>
    <n v="48.000000000000007"/>
    <x v="0"/>
  </r>
  <r>
    <n v="13"/>
    <s v="Cliente_468"/>
    <n v="2"/>
    <d v="2023-04-07T02:30:00"/>
    <d v="2023-04-07T05:15:00"/>
    <x v="0"/>
    <x v="2"/>
    <s v="Tarjeta de crédito"/>
    <n v="47.07"/>
    <x v="1"/>
    <n v="702"/>
    <x v="2"/>
    <s v="Plato_4, Plato_13, Plato_6, Plato_16"/>
    <x v="146"/>
    <d v="2023-04-07T00:00:00"/>
    <d v="1899-12-30T02:30:00"/>
    <d v="1899-12-30T05:15:00"/>
    <d v="1899-12-30T02:45:00"/>
    <d v="1899-12-30T02:45:00"/>
    <d v="1899-12-30T02:35:00"/>
    <d v="1899-12-30T00:10:00"/>
    <x v="0"/>
    <x v="6"/>
    <x v="6"/>
    <n v="113"/>
    <n v="9.999999999999984"/>
    <x v="0"/>
  </r>
  <r>
    <n v="9"/>
    <s v="Cliente_714"/>
    <n v="5"/>
    <d v="2023-04-07T00:17:00"/>
    <d v="2023-04-07T02:19:00"/>
    <x v="1"/>
    <x v="0"/>
    <s v="Tarjeta de crédito"/>
    <n v="22.24"/>
    <x v="2"/>
    <n v="703"/>
    <x v="5"/>
    <s v="Plato_13"/>
    <x v="111"/>
    <d v="2023-04-07T00:00:00"/>
    <d v="1899-12-30T00:17:00"/>
    <d v="1899-12-30T02:19:00"/>
    <d v="1899-12-30T02:17:00"/>
    <d v="1899-12-30T02:02:00"/>
    <d v="1899-12-30T00:29:00"/>
    <d v="1899-12-30T01:48:00"/>
    <x v="0"/>
    <x v="6"/>
    <x v="6"/>
    <n v="39"/>
    <n v="93.000000000000014"/>
    <x v="0"/>
  </r>
  <r>
    <n v="13"/>
    <s v="Cliente_950"/>
    <n v="6"/>
    <d v="2023-04-07T01:40:00"/>
    <d v="2023-04-07T04:29:00"/>
    <x v="2"/>
    <x v="2"/>
    <s v="Tarjeta de crédito"/>
    <n v="33.29"/>
    <x v="0"/>
    <n v="704"/>
    <x v="6"/>
    <s v="Plato_4"/>
    <x v="159"/>
    <d v="2023-04-07T00:00:00"/>
    <d v="1899-12-30T01:40:00"/>
    <d v="1899-12-30T04:29:00"/>
    <d v="1899-12-30T02:49:00"/>
    <d v="1899-12-30T02:49:00"/>
    <d v="1899-12-30T00:38:00"/>
    <d v="1899-12-30T02:11:00"/>
    <x v="0"/>
    <x v="6"/>
    <x v="6"/>
    <n v="10"/>
    <n v="131"/>
    <x v="0"/>
  </r>
  <r>
    <n v="12"/>
    <s v="Cliente_372"/>
    <n v="3"/>
    <d v="2023-04-07T01:48:00"/>
    <d v="2023-04-07T02:53:00"/>
    <x v="2"/>
    <x v="0"/>
    <s v="Tarjeta de crédito"/>
    <n v="43.07"/>
    <x v="1"/>
    <n v="705"/>
    <x v="5"/>
    <s v="Plato_3, Plato_10"/>
    <x v="28"/>
    <d v="2023-04-07T00:00:00"/>
    <d v="1899-12-30T01:48:00"/>
    <d v="1899-12-30T02:53:00"/>
    <d v="1899-12-30T01:05:00"/>
    <d v="1899-12-30T01:05:00"/>
    <d v="1899-12-30T00:33:00"/>
    <d v="1899-12-30T00:32:00"/>
    <x v="0"/>
    <x v="6"/>
    <x v="6"/>
    <n v="66"/>
    <n v="32.000000000000007"/>
    <x v="0"/>
  </r>
  <r>
    <n v="20"/>
    <s v="Cliente_663"/>
    <n v="6"/>
    <d v="2023-04-07T01:14:00"/>
    <d v="2023-04-07T04:54:00"/>
    <x v="1"/>
    <x v="0"/>
    <s v="Tarjeta de crédito"/>
    <n v="44.45"/>
    <x v="2"/>
    <n v="706"/>
    <x v="10"/>
    <s v="Plato_4"/>
    <x v="40"/>
    <d v="2023-04-07T00:00:00"/>
    <d v="1899-12-30T01:14:00"/>
    <d v="1899-12-30T04:54:00"/>
    <d v="1899-12-30T03:55:00"/>
    <d v="1899-12-30T03:40:00"/>
    <d v="1899-12-30T00:33:00"/>
    <d v="1899-12-30T03:22:00"/>
    <x v="0"/>
    <x v="6"/>
    <x v="6"/>
    <n v="30"/>
    <n v="187.00000000000003"/>
    <x v="0"/>
  </r>
  <r>
    <n v="15"/>
    <s v="Cliente_801"/>
    <n v="1"/>
    <d v="2023-04-07T03:05:00"/>
    <d v="2023-04-07T05:23:00"/>
    <x v="2"/>
    <x v="1"/>
    <s v="Tarjeta de crédito"/>
    <n v="40.39"/>
    <x v="0"/>
    <n v="707"/>
    <x v="7"/>
    <s v="Plato_15, Plato_13, Plato_2, Plato_19"/>
    <x v="115"/>
    <d v="2023-04-07T00:00:00"/>
    <d v="1899-12-30T03:05:00"/>
    <d v="1899-12-30T05:23:00"/>
    <d v="1899-12-30T02:18:00"/>
    <d v="1899-12-30T02:18:00"/>
    <d v="1899-12-30T02:17:00"/>
    <d v="1899-12-30T00:01:00"/>
    <x v="0"/>
    <x v="6"/>
    <x v="6"/>
    <n v="112"/>
    <n v="1.0000000000000364"/>
    <x v="0"/>
  </r>
  <r>
    <n v="5"/>
    <s v="Cliente_804"/>
    <n v="2"/>
    <d v="2023-04-07T03:36:00"/>
    <d v="2023-04-07T07:24:00"/>
    <x v="0"/>
    <x v="2"/>
    <s v="Tarjeta de crédito"/>
    <n v="41.8"/>
    <x v="2"/>
    <n v="708"/>
    <x v="0"/>
    <s v="Plato_6"/>
    <x v="40"/>
    <d v="2023-04-07T00:00:00"/>
    <d v="1899-12-30T03:36:00"/>
    <d v="1899-12-30T07:24:00"/>
    <d v="1899-12-30T04:03:00"/>
    <d v="1899-12-30T03:48:00"/>
    <d v="1899-12-30T00:24:00"/>
    <d v="1899-12-30T03:39:00"/>
    <x v="0"/>
    <x v="6"/>
    <x v="6"/>
    <n v="32"/>
    <n v="204.00000000000003"/>
    <x v="0"/>
  </r>
  <r>
    <n v="8"/>
    <s v="Cliente_208"/>
    <n v="4"/>
    <d v="2023-04-07T01:55:00"/>
    <d v="2023-04-07T03:40:00"/>
    <x v="2"/>
    <x v="0"/>
    <s v="Efectivo"/>
    <n v="26.15"/>
    <x v="2"/>
    <n v="709"/>
    <x v="8"/>
    <s v="Plato_13, Plato_8, Plato_11, Plato_1"/>
    <x v="150"/>
    <d v="2023-04-07T00:00:00"/>
    <d v="1899-12-30T01:55:00"/>
    <d v="1899-12-30T03:40:00"/>
    <d v="1899-12-30T02:00:00"/>
    <d v="1899-12-30T01:45:00"/>
    <d v="1899-12-30T01:38:00"/>
    <d v="1899-12-30T00:22:00"/>
    <x v="0"/>
    <x v="6"/>
    <x v="6"/>
    <n v="117"/>
    <n v="7.0000000000000355"/>
    <x v="0"/>
  </r>
  <r>
    <n v="18"/>
    <s v="Cliente_716"/>
    <n v="1"/>
    <d v="2023-04-07T02:28:00"/>
    <d v="2023-04-07T03:38:00"/>
    <x v="3"/>
    <x v="0"/>
    <s v="Tarjeta de crédito"/>
    <n v="28.43"/>
    <x v="2"/>
    <n v="710"/>
    <x v="0"/>
    <s v="Plato_3, Plato_12, Plato_4, Plato_14"/>
    <x v="0"/>
    <d v="2023-04-07T00:00:00"/>
    <d v="1899-12-30T02:28:00"/>
    <d v="1899-12-30T03:38:00"/>
    <d v="1899-12-30T01:25:00"/>
    <d v="1899-12-30T01:10:00"/>
    <d v="1899-12-30T02:20:00"/>
    <d v="1899-12-30T00:00:00"/>
    <x v="1"/>
    <x v="6"/>
    <x v="6"/>
    <n v="81"/>
    <n v="-70.000000000000014"/>
    <x v="4"/>
  </r>
  <r>
    <n v="20"/>
    <s v="Cliente_27"/>
    <n v="6"/>
    <d v="2023-04-07T01:51:00"/>
    <d v="2023-04-07T05:18:00"/>
    <x v="1"/>
    <x v="0"/>
    <s v="Tarjeta de débito"/>
    <n v="49.74"/>
    <x v="2"/>
    <n v="711"/>
    <x v="7"/>
    <s v="Plato_18, Plato_15"/>
    <x v="82"/>
    <d v="2023-04-07T00:00:00"/>
    <d v="1899-12-30T01:51:00"/>
    <d v="1899-12-30T05:18:00"/>
    <d v="1899-12-30T03:42:00"/>
    <d v="1899-12-30T03:27:00"/>
    <d v="1899-12-30T00:59:00"/>
    <d v="1899-12-30T02:43:00"/>
    <x v="0"/>
    <x v="6"/>
    <x v="6"/>
    <n v="98"/>
    <n v="148"/>
    <x v="0"/>
  </r>
  <r>
    <n v="10"/>
    <s v="Cliente_786"/>
    <n v="5"/>
    <d v="2023-04-07T00:06:00"/>
    <d v="2023-04-07T02:27:00"/>
    <x v="2"/>
    <x v="1"/>
    <s v="Efectivo"/>
    <n v="42.21"/>
    <x v="0"/>
    <n v="712"/>
    <x v="4"/>
    <s v="Plato_7"/>
    <x v="51"/>
    <d v="2023-04-07T00:00:00"/>
    <d v="1899-12-30T00:06:00"/>
    <d v="1899-12-30T02:27:00"/>
    <d v="1899-12-30T02:21:00"/>
    <d v="1899-12-30T02:21:00"/>
    <d v="1899-12-30T00:49:00"/>
    <d v="1899-12-30T01:32:00"/>
    <x v="0"/>
    <x v="6"/>
    <x v="6"/>
    <n v="28"/>
    <n v="92"/>
    <x v="0"/>
  </r>
  <r>
    <n v="6"/>
    <s v="Cliente_594"/>
    <n v="4"/>
    <d v="2023-04-07T00:15:00"/>
    <d v="2023-04-07T02:52:00"/>
    <x v="1"/>
    <x v="2"/>
    <s v="Tarjeta de crédito"/>
    <n v="35.11"/>
    <x v="1"/>
    <n v="713"/>
    <x v="7"/>
    <s v="Plato_11, Plato_9, Plato_15, Plato_10"/>
    <x v="241"/>
    <d v="2023-04-07T00:00:00"/>
    <d v="1899-12-30T00:15:00"/>
    <d v="1899-12-30T02:52:00"/>
    <d v="1899-12-30T02:37:00"/>
    <d v="1899-12-30T02:37:00"/>
    <d v="1899-12-30T02:05:00"/>
    <d v="1899-12-30T00:32:00"/>
    <x v="0"/>
    <x v="6"/>
    <x v="6"/>
    <n v="213"/>
    <n v="31.999999999999986"/>
    <x v="0"/>
  </r>
  <r>
    <n v="19"/>
    <s v="Cliente_281"/>
    <n v="2"/>
    <d v="2023-04-07T02:21:00"/>
    <d v="2023-04-07T04:05:00"/>
    <x v="3"/>
    <x v="0"/>
    <s v="Tarjeta de crédito"/>
    <n v="10.69"/>
    <x v="1"/>
    <n v="714"/>
    <x v="1"/>
    <s v="Plato_18, Plato_2, Plato_11"/>
    <x v="46"/>
    <d v="2023-04-07T00:00:00"/>
    <d v="1899-12-30T02:21:00"/>
    <d v="1899-12-30T04:05:00"/>
    <d v="1899-12-30T01:44:00"/>
    <d v="1899-12-30T01:44:00"/>
    <d v="1899-12-30T01:03:00"/>
    <d v="1899-12-30T00:41:00"/>
    <x v="0"/>
    <x v="6"/>
    <x v="6"/>
    <n v="134"/>
    <n v="41.000000000000007"/>
    <x v="0"/>
  </r>
  <r>
    <n v="12"/>
    <s v="Cliente_396"/>
    <n v="6"/>
    <d v="2023-04-07T01:45:00"/>
    <d v="2023-04-07T04:15:00"/>
    <x v="0"/>
    <x v="0"/>
    <s v="Tarjeta de débito"/>
    <n v="39.909999999999997"/>
    <x v="2"/>
    <n v="715"/>
    <x v="4"/>
    <s v="Plato_2, Plato_6, Plato_1, Plato_4"/>
    <x v="242"/>
    <d v="2023-04-07T00:00:00"/>
    <d v="1899-12-30T01:45:00"/>
    <d v="1899-12-30T04:15:00"/>
    <d v="1899-12-30T02:45:00"/>
    <d v="1899-12-30T02:30:00"/>
    <d v="1899-12-30T02:16:00"/>
    <d v="1899-12-30T00:29:00"/>
    <x v="0"/>
    <x v="6"/>
    <x v="6"/>
    <n v="145"/>
    <n v="14.000000000000011"/>
    <x v="0"/>
  </r>
  <r>
    <n v="12"/>
    <s v="Cliente_707"/>
    <n v="4"/>
    <d v="2023-04-07T01:47:00"/>
    <d v="2023-04-07T04:44:00"/>
    <x v="2"/>
    <x v="2"/>
    <s v="Tarjeta de crédito"/>
    <n v="44.73"/>
    <x v="2"/>
    <n v="716"/>
    <x v="2"/>
    <s v="Plato_13, Plato_1, Plato_17"/>
    <x v="231"/>
    <d v="2023-04-07T00:00:00"/>
    <d v="1899-12-30T01:47:00"/>
    <d v="1899-12-30T04:44:00"/>
    <d v="1899-12-30T03:12:00"/>
    <d v="1899-12-30T02:57:00"/>
    <d v="1899-12-30T01:30:00"/>
    <d v="1899-12-30T01:42:00"/>
    <x v="0"/>
    <x v="6"/>
    <x v="6"/>
    <n v="141"/>
    <n v="86.999999999999986"/>
    <x v="0"/>
  </r>
  <r>
    <n v="8"/>
    <s v="Cliente_392"/>
    <n v="5"/>
    <d v="2023-04-07T03:56:00"/>
    <d v="2023-04-07T06:03:00"/>
    <x v="1"/>
    <x v="0"/>
    <s v="Tarjeta de crédito"/>
    <n v="23.67"/>
    <x v="1"/>
    <n v="717"/>
    <x v="6"/>
    <s v="Plato_5, Plato_2, Plato_6"/>
    <x v="207"/>
    <d v="2023-04-07T00:00:00"/>
    <d v="1899-12-30T03:56:00"/>
    <d v="1899-12-30T06:03:00"/>
    <d v="1899-12-30T02:07:00"/>
    <d v="1899-12-30T02:07:00"/>
    <d v="1899-12-30T01:12:00"/>
    <d v="1899-12-30T00:55:00"/>
    <x v="0"/>
    <x v="6"/>
    <x v="6"/>
    <n v="92"/>
    <n v="54.999999999999993"/>
    <x v="0"/>
  </r>
  <r>
    <n v="7"/>
    <s v="Cliente_489"/>
    <n v="6"/>
    <d v="2023-04-07T03:18:00"/>
    <d v="2023-04-07T07:06:00"/>
    <x v="2"/>
    <x v="1"/>
    <s v="Tarjeta de crédito"/>
    <n v="37.21"/>
    <x v="1"/>
    <n v="718"/>
    <x v="5"/>
    <s v="Plato_3"/>
    <x v="91"/>
    <d v="2023-04-07T00:00:00"/>
    <d v="1899-12-30T03:18:00"/>
    <d v="1899-12-30T07:06:00"/>
    <d v="1899-12-30T03:48:00"/>
    <d v="1899-12-30T03:48:00"/>
    <d v="1899-12-30T00:58:00"/>
    <d v="1899-12-30T02:50:00"/>
    <x v="0"/>
    <x v="6"/>
    <x v="6"/>
    <n v="12"/>
    <n v="170"/>
    <x v="0"/>
  </r>
  <r>
    <n v="16"/>
    <s v="Cliente_954"/>
    <n v="3"/>
    <d v="2023-04-07T01:18:00"/>
    <d v="2023-04-07T02:49:00"/>
    <x v="1"/>
    <x v="0"/>
    <s v="Tarjeta de débito"/>
    <n v="17.23"/>
    <x v="1"/>
    <n v="719"/>
    <x v="1"/>
    <s v="Plato_20, Plato_12, Plato_9"/>
    <x v="243"/>
    <d v="2023-04-07T00:00:00"/>
    <d v="1899-12-30T01:18:00"/>
    <d v="1899-12-30T02:49:00"/>
    <d v="1899-12-30T01:31:00"/>
    <d v="1899-12-30T01:31:00"/>
    <d v="1899-12-30T01:10:00"/>
    <d v="1899-12-30T00:21:00"/>
    <x v="0"/>
    <x v="6"/>
    <x v="6"/>
    <n v="64"/>
    <n v="20.999999999999996"/>
    <x v="0"/>
  </r>
  <r>
    <n v="4"/>
    <s v="Cliente_263"/>
    <n v="5"/>
    <d v="2023-04-07T02:13:00"/>
    <d v="2023-04-07T05:46:00"/>
    <x v="0"/>
    <x v="0"/>
    <s v="Tarjeta de crédito"/>
    <n v="40.28"/>
    <x v="0"/>
    <n v="720"/>
    <x v="3"/>
    <s v="Plato_11, Plato_9, Plato_7"/>
    <x v="153"/>
    <d v="2023-04-07T00:00:00"/>
    <d v="1899-12-30T02:13:00"/>
    <d v="1899-12-30T05:46:00"/>
    <d v="1899-12-30T03:33:00"/>
    <d v="1899-12-30T03:33:00"/>
    <d v="1899-12-30T02:13:00"/>
    <d v="1899-12-30T01:20:00"/>
    <x v="0"/>
    <x v="6"/>
    <x v="6"/>
    <n v="99"/>
    <n v="80"/>
    <x v="0"/>
  </r>
  <r>
    <n v="6"/>
    <s v="Cliente_733"/>
    <n v="2"/>
    <d v="2023-04-07T03:53:00"/>
    <d v="2023-04-07T07:01:00"/>
    <x v="2"/>
    <x v="1"/>
    <s v="Tarjeta de crédito"/>
    <n v="47.13"/>
    <x v="1"/>
    <n v="721"/>
    <x v="3"/>
    <s v="Plato_9, Plato_19, Plato_7, Plato_6"/>
    <x v="59"/>
    <d v="2023-04-07T00:00:00"/>
    <d v="1899-12-30T03:53:00"/>
    <d v="1899-12-30T07:01:00"/>
    <d v="1899-12-30T03:08:00"/>
    <d v="1899-12-30T03:08:00"/>
    <d v="1899-12-30T02:13:00"/>
    <d v="1899-12-30T00:55:00"/>
    <x v="0"/>
    <x v="6"/>
    <x v="6"/>
    <n v="129"/>
    <n v="55.000000000000007"/>
    <x v="0"/>
  </r>
  <r>
    <n v="13"/>
    <s v="Cliente_438"/>
    <n v="5"/>
    <d v="2023-04-07T02:51:00"/>
    <d v="2023-04-07T04:08:00"/>
    <x v="2"/>
    <x v="0"/>
    <s v="Tarjeta de crédito"/>
    <n v="20.62"/>
    <x v="1"/>
    <n v="722"/>
    <x v="8"/>
    <s v="Plato_13, Plato_5"/>
    <x v="188"/>
    <d v="2023-04-07T00:00:00"/>
    <d v="1899-12-30T02:51:00"/>
    <d v="1899-12-30T04:08:00"/>
    <d v="1899-12-30T01:17:00"/>
    <d v="1899-12-30T01:17:00"/>
    <d v="1899-12-30T00:59:00"/>
    <d v="1899-12-30T00:18:00"/>
    <x v="0"/>
    <x v="6"/>
    <x v="6"/>
    <n v="52"/>
    <n v="18.000000000000007"/>
    <x v="0"/>
  </r>
  <r>
    <n v="12"/>
    <s v="Cliente_116"/>
    <n v="2"/>
    <d v="2023-04-07T01:35:00"/>
    <d v="2023-04-07T04:49:00"/>
    <x v="4"/>
    <x v="1"/>
    <s v="Efectivo"/>
    <n v="27.79"/>
    <x v="1"/>
    <n v="723"/>
    <x v="9"/>
    <s v="Plato_16, Plato_8"/>
    <x v="24"/>
    <d v="2023-04-07T00:00:00"/>
    <d v="1899-12-30T01:35:00"/>
    <d v="1899-12-30T04:49:00"/>
    <d v="1899-12-30T03:14:00"/>
    <d v="1899-12-30T03:14:00"/>
    <d v="1899-12-30T00:31:00"/>
    <d v="1899-12-30T02:43:00"/>
    <x v="0"/>
    <x v="6"/>
    <x v="6"/>
    <n v="74"/>
    <n v="163.00000000000003"/>
    <x v="0"/>
  </r>
  <r>
    <n v="8"/>
    <s v="Cliente_929"/>
    <n v="6"/>
    <d v="2023-04-07T02:56:00"/>
    <d v="2023-04-07T04:15:00"/>
    <x v="3"/>
    <x v="2"/>
    <s v="Efectivo"/>
    <n v="14.12"/>
    <x v="1"/>
    <n v="724"/>
    <x v="5"/>
    <s v="Plato_5"/>
    <x v="162"/>
    <d v="2023-04-07T00:00:00"/>
    <d v="1899-12-30T02:56:00"/>
    <d v="1899-12-30T04:15:00"/>
    <d v="1899-12-30T01:19:00"/>
    <d v="1899-12-30T01:19:00"/>
    <d v="1899-12-30T00:56:00"/>
    <d v="1899-12-30T00:23:00"/>
    <x v="0"/>
    <x v="6"/>
    <x v="6"/>
    <n v="39"/>
    <n v="23.000000000000018"/>
    <x v="0"/>
  </r>
  <r>
    <n v="10"/>
    <s v="Cliente_353"/>
    <n v="4"/>
    <d v="2023-04-07T01:48:00"/>
    <d v="2023-04-07T03:20:00"/>
    <x v="4"/>
    <x v="0"/>
    <s v="Efectivo"/>
    <n v="18.66"/>
    <x v="2"/>
    <n v="725"/>
    <x v="9"/>
    <s v="Plato_18, Plato_5"/>
    <x v="153"/>
    <d v="2023-04-07T00:00:00"/>
    <d v="1899-12-30T01:48:00"/>
    <d v="1899-12-30T03:20:00"/>
    <d v="1899-12-30T01:47:00"/>
    <d v="1899-12-30T01:32:00"/>
    <d v="1899-12-30T01:25:00"/>
    <d v="1899-12-30T00:22:00"/>
    <x v="0"/>
    <x v="6"/>
    <x v="6"/>
    <n v="99"/>
    <n v="7.0000000000000053"/>
    <x v="0"/>
  </r>
  <r>
    <n v="11"/>
    <s v="Cliente_715"/>
    <n v="2"/>
    <d v="2023-04-07T02:28:00"/>
    <d v="2023-04-07T05:43:00"/>
    <x v="3"/>
    <x v="1"/>
    <s v="Tarjeta de crédito"/>
    <n v="41.38"/>
    <x v="0"/>
    <n v="726"/>
    <x v="0"/>
    <s v="Plato_5, Plato_19, Plato_14"/>
    <x v="24"/>
    <d v="2023-04-07T00:00:00"/>
    <d v="1899-12-30T02:28:00"/>
    <d v="1899-12-30T05:43:00"/>
    <d v="1899-12-30T03:15:00"/>
    <d v="1899-12-30T03:15:00"/>
    <d v="1899-12-30T01:14:00"/>
    <d v="1899-12-30T02:01:00"/>
    <x v="0"/>
    <x v="6"/>
    <x v="6"/>
    <n v="76"/>
    <n v="120.99999999999997"/>
    <x v="0"/>
  </r>
  <r>
    <n v="17"/>
    <s v="Cliente_117"/>
    <n v="6"/>
    <d v="2023-04-07T00:31:00"/>
    <d v="2023-04-07T03:02:00"/>
    <x v="2"/>
    <x v="2"/>
    <s v="Tarjeta de débito"/>
    <n v="13.24"/>
    <x v="0"/>
    <n v="727"/>
    <x v="1"/>
    <s v="Plato_3"/>
    <x v="174"/>
    <d v="2023-04-07T00:00:00"/>
    <d v="1899-12-30T00:31:00"/>
    <d v="1899-12-30T03:02:00"/>
    <d v="1899-12-30T02:31:00"/>
    <d v="1899-12-30T02:31:00"/>
    <d v="1899-12-30T00:21:00"/>
    <d v="1899-12-30T02:10:00"/>
    <x v="0"/>
    <x v="6"/>
    <x v="6"/>
    <n v="24"/>
    <n v="129.99999999999997"/>
    <x v="0"/>
  </r>
  <r>
    <n v="9"/>
    <s v="Cliente_654"/>
    <n v="6"/>
    <d v="2023-04-07T02:06:00"/>
    <d v="2023-04-07T04:29:00"/>
    <x v="1"/>
    <x v="1"/>
    <s v="Tarjeta de débito"/>
    <n v="34.28"/>
    <x v="2"/>
    <n v="728"/>
    <x v="10"/>
    <s v="Plato_4, Plato_6, Plato_15"/>
    <x v="146"/>
    <d v="2023-04-07T00:00:00"/>
    <d v="1899-12-30T02:06:00"/>
    <d v="1899-12-30T04:29:00"/>
    <d v="1899-12-30T02:38:00"/>
    <d v="1899-12-30T02:23:00"/>
    <d v="1899-12-30T01:12:00"/>
    <d v="1899-12-30T01:26:00"/>
    <x v="0"/>
    <x v="6"/>
    <x v="6"/>
    <n v="115"/>
    <n v="71.000000000000014"/>
    <x v="0"/>
  </r>
  <r>
    <n v="20"/>
    <s v="Cliente_264"/>
    <n v="2"/>
    <d v="2023-04-07T02:49:00"/>
    <d v="2023-04-07T06:05:00"/>
    <x v="3"/>
    <x v="1"/>
    <s v="Tarjeta de crédito"/>
    <n v="18.97"/>
    <x v="2"/>
    <n v="729"/>
    <x v="7"/>
    <s v="Plato_18, Plato_3"/>
    <x v="182"/>
    <d v="2023-04-07T00:00:00"/>
    <d v="1899-12-30T02:49:00"/>
    <d v="1899-12-30T06:05:00"/>
    <d v="1899-12-30T03:31:00"/>
    <d v="1899-12-30T03:16:00"/>
    <d v="1899-12-30T01:05:00"/>
    <d v="1899-12-30T02:26:00"/>
    <x v="0"/>
    <x v="6"/>
    <x v="6"/>
    <n v="76"/>
    <n v="130.99999999999997"/>
    <x v="0"/>
  </r>
  <r>
    <n v="8"/>
    <s v="Cliente_443"/>
    <n v="3"/>
    <d v="2023-04-07T00:29:00"/>
    <d v="2023-04-07T02:33:00"/>
    <x v="0"/>
    <x v="0"/>
    <s v="Tarjeta de crédito"/>
    <n v="15.02"/>
    <x v="2"/>
    <n v="730"/>
    <x v="0"/>
    <s v="Plato_2, Plato_7"/>
    <x v="192"/>
    <d v="2023-04-07T00:00:00"/>
    <d v="1899-12-30T00:29:00"/>
    <d v="1899-12-30T02:33:00"/>
    <d v="1899-12-30T02:19:00"/>
    <d v="1899-12-30T02:04:00"/>
    <d v="1899-12-30T01:19:00"/>
    <d v="1899-12-30T01:00:00"/>
    <x v="0"/>
    <x v="6"/>
    <x v="6"/>
    <n v="68"/>
    <n v="45"/>
    <x v="0"/>
  </r>
  <r>
    <n v="17"/>
    <s v="Cliente_239"/>
    <n v="3"/>
    <d v="2023-04-07T03:16:00"/>
    <d v="2023-04-07T06:25:00"/>
    <x v="2"/>
    <x v="0"/>
    <s v="Tarjeta de crédito"/>
    <n v="14.35"/>
    <x v="0"/>
    <n v="731"/>
    <x v="9"/>
    <s v="Plato_15"/>
    <x v="212"/>
    <d v="2023-04-07T00:00:00"/>
    <d v="1899-12-30T03:16:00"/>
    <d v="1899-12-30T06:25:00"/>
    <d v="1899-12-30T03:09:00"/>
    <d v="1899-12-30T03:09:00"/>
    <d v="1899-12-30T00:47:00"/>
    <d v="1899-12-30T02:22:00"/>
    <x v="0"/>
    <x v="6"/>
    <x v="6"/>
    <n v="38"/>
    <n v="142.00000000000003"/>
    <x v="0"/>
  </r>
  <r>
    <n v="12"/>
    <s v="Cliente_770"/>
    <n v="3"/>
    <d v="2023-04-07T03:17:00"/>
    <d v="2023-04-07T07:13:00"/>
    <x v="4"/>
    <x v="0"/>
    <s v="Tarjeta de crédito"/>
    <n v="43.35"/>
    <x v="0"/>
    <n v="732"/>
    <x v="2"/>
    <s v="Plato_20, Plato_10, Plato_19"/>
    <x v="30"/>
    <d v="2023-04-07T00:00:00"/>
    <d v="1899-12-30T03:17:00"/>
    <d v="1899-12-30T07:13:00"/>
    <d v="1899-12-30T03:56:00"/>
    <d v="1899-12-30T03:56:00"/>
    <d v="1899-12-30T02:01:00"/>
    <d v="1899-12-30T01:55:00"/>
    <x v="0"/>
    <x v="6"/>
    <x v="6"/>
    <n v="186"/>
    <n v="114.99999999999997"/>
    <x v="0"/>
  </r>
  <r>
    <n v="14"/>
    <s v="Cliente_359"/>
    <n v="6"/>
    <d v="2023-04-07T03:40:00"/>
    <d v="2023-04-07T05:28:00"/>
    <x v="4"/>
    <x v="2"/>
    <s v="Tarjeta de crédito"/>
    <n v="35.090000000000003"/>
    <x v="1"/>
    <n v="733"/>
    <x v="10"/>
    <s v="Plato_19, Plato_7, Plato_6"/>
    <x v="44"/>
    <d v="2023-04-07T00:00:00"/>
    <d v="1899-12-30T03:40:00"/>
    <d v="1899-12-30T05:28:00"/>
    <d v="1899-12-30T01:48:00"/>
    <d v="1899-12-30T01:48:00"/>
    <d v="1899-12-30T01:14:00"/>
    <d v="1899-12-30T00:34:00"/>
    <x v="0"/>
    <x v="6"/>
    <x v="6"/>
    <n v="112"/>
    <n v="33.999999999999972"/>
    <x v="0"/>
  </r>
  <r>
    <n v="14"/>
    <s v="Cliente_888"/>
    <n v="2"/>
    <d v="2023-04-07T02:27:00"/>
    <d v="2023-04-07T04:57:00"/>
    <x v="2"/>
    <x v="0"/>
    <s v="Efectivo"/>
    <n v="46.82"/>
    <x v="1"/>
    <n v="734"/>
    <x v="5"/>
    <s v="Plato_15, Plato_7, Plato_12"/>
    <x v="83"/>
    <d v="2023-04-07T00:00:00"/>
    <d v="1899-12-30T02:27:00"/>
    <d v="1899-12-30T04:57:00"/>
    <d v="1899-12-30T02:30:00"/>
    <d v="1899-12-30T02:30:00"/>
    <d v="1899-12-30T00:52:00"/>
    <d v="1899-12-30T01:38:00"/>
    <x v="0"/>
    <x v="6"/>
    <x v="6"/>
    <n v="82"/>
    <n v="97.999999999999972"/>
    <x v="0"/>
  </r>
  <r>
    <n v="20"/>
    <s v="Cliente_154"/>
    <n v="4"/>
    <d v="2023-04-07T01:52:00"/>
    <d v="2023-04-07T03:47:00"/>
    <x v="0"/>
    <x v="1"/>
    <s v="Tarjeta de crédito"/>
    <n v="38.43"/>
    <x v="1"/>
    <n v="735"/>
    <x v="0"/>
    <s v="Plato_14, Plato_15"/>
    <x v="149"/>
    <d v="2023-04-07T00:00:00"/>
    <d v="1899-12-30T01:52:00"/>
    <d v="1899-12-30T03:47:00"/>
    <d v="1899-12-30T01:55:00"/>
    <d v="1899-12-30T01:55:00"/>
    <d v="1899-12-30T01:27:00"/>
    <d v="1899-12-30T00:28:00"/>
    <x v="0"/>
    <x v="6"/>
    <x v="6"/>
    <n v="85"/>
    <n v="27.999999999999989"/>
    <x v="0"/>
  </r>
  <r>
    <n v="17"/>
    <s v="Cliente_301"/>
    <n v="2"/>
    <d v="2023-04-07T01:08:00"/>
    <d v="2023-04-07T03:24:00"/>
    <x v="4"/>
    <x v="1"/>
    <s v="Tarjeta de crédito"/>
    <n v="25.91"/>
    <x v="2"/>
    <n v="736"/>
    <x v="0"/>
    <s v="Plato_5, Plato_16, Plato_17"/>
    <x v="244"/>
    <d v="2023-04-07T00:00:00"/>
    <d v="1899-12-30T01:08:00"/>
    <d v="1899-12-30T03:24:00"/>
    <d v="1899-12-30T02:31:00"/>
    <d v="1899-12-30T02:16:00"/>
    <d v="1899-12-30T01:32:00"/>
    <d v="1899-12-30T00:59:00"/>
    <x v="0"/>
    <x v="6"/>
    <x v="6"/>
    <n v="128"/>
    <n v="43.999999999999986"/>
    <x v="0"/>
  </r>
  <r>
    <n v="6"/>
    <s v="Cliente_635"/>
    <n v="1"/>
    <d v="2023-04-07T00:39:00"/>
    <d v="2023-04-07T03:06:00"/>
    <x v="2"/>
    <x v="1"/>
    <s v="Tarjeta de débito"/>
    <n v="24.09"/>
    <x v="0"/>
    <n v="737"/>
    <x v="3"/>
    <s v="Plato_9, Plato_2"/>
    <x v="61"/>
    <d v="2023-04-07T00:00:00"/>
    <d v="1899-12-30T00:39:00"/>
    <d v="1899-12-30T03:06:00"/>
    <d v="1899-12-30T02:27:00"/>
    <d v="1899-12-30T02:27:00"/>
    <d v="1899-12-30T00:22:00"/>
    <d v="1899-12-30T02:05:00"/>
    <x v="0"/>
    <x v="6"/>
    <x v="6"/>
    <n v="70"/>
    <n v="125.00000000000001"/>
    <x v="0"/>
  </r>
  <r>
    <n v="15"/>
    <s v="Cliente_70"/>
    <n v="1"/>
    <d v="2023-04-07T00:51:00"/>
    <d v="2023-04-07T02:04:00"/>
    <x v="0"/>
    <x v="0"/>
    <s v="Tarjeta de crédito"/>
    <n v="17.37"/>
    <x v="2"/>
    <n v="738"/>
    <x v="0"/>
    <s v="Plato_10, Plato_16, Plato_4"/>
    <x v="95"/>
    <d v="2023-04-07T00:00:00"/>
    <d v="1899-12-30T00:51:00"/>
    <d v="1899-12-30T02:04:00"/>
    <d v="1899-12-30T01:28:00"/>
    <d v="1899-12-30T01:13:00"/>
    <d v="1899-12-30T01:34:00"/>
    <d v="1899-12-30T00:00:00"/>
    <x v="1"/>
    <x v="6"/>
    <x v="6"/>
    <n v="76"/>
    <n v="-21.000000000000007"/>
    <x v="3"/>
  </r>
  <r>
    <n v="10"/>
    <s v="Cliente_484"/>
    <n v="5"/>
    <d v="2023-04-07T03:53:00"/>
    <d v="2023-04-07T06:10:00"/>
    <x v="2"/>
    <x v="0"/>
    <s v="Tarjeta de débito"/>
    <n v="33.69"/>
    <x v="0"/>
    <n v="739"/>
    <x v="1"/>
    <s v="Plato_14"/>
    <x v="127"/>
    <d v="2023-04-07T00:00:00"/>
    <d v="1899-12-30T03:53:00"/>
    <d v="1899-12-30T06:10:00"/>
    <d v="1899-12-30T02:17:00"/>
    <d v="1899-12-30T02:17:00"/>
    <d v="1899-12-30T00:54:00"/>
    <d v="1899-12-30T01:23:00"/>
    <x v="0"/>
    <x v="6"/>
    <x v="6"/>
    <n v="28"/>
    <n v="82.999999999999957"/>
    <x v="0"/>
  </r>
  <r>
    <n v="16"/>
    <s v="Cliente_297"/>
    <n v="6"/>
    <d v="2023-04-07T03:49:00"/>
    <d v="2023-04-07T06:24:00"/>
    <x v="1"/>
    <x v="0"/>
    <s v="Tarjeta de débito"/>
    <n v="16.05"/>
    <x v="0"/>
    <n v="740"/>
    <x v="8"/>
    <s v="Plato_16, Plato_15, Plato_19, Plato_14"/>
    <x v="76"/>
    <d v="2023-04-07T00:00:00"/>
    <d v="1899-12-30T03:49:00"/>
    <d v="1899-12-30T06:24:00"/>
    <d v="1899-12-30T02:35:00"/>
    <d v="1899-12-30T02:35:00"/>
    <d v="1899-12-30T01:53:00"/>
    <d v="1899-12-30T00:42:00"/>
    <x v="0"/>
    <x v="6"/>
    <x v="6"/>
    <n v="175"/>
    <n v="42.000000000000014"/>
    <x v="0"/>
  </r>
  <r>
    <n v="14"/>
    <s v="Cliente_196"/>
    <n v="4"/>
    <d v="2023-04-07T00:29:00"/>
    <d v="2023-04-07T04:23:00"/>
    <x v="2"/>
    <x v="0"/>
    <s v="Tarjeta de débito"/>
    <n v="40.31"/>
    <x v="2"/>
    <n v="741"/>
    <x v="7"/>
    <s v="Plato_7, Plato_9, Plato_11, Plato_16"/>
    <x v="232"/>
    <d v="2023-04-07T00:00:00"/>
    <d v="1899-12-30T00:29:00"/>
    <d v="1899-12-30T04:23:00"/>
    <d v="1899-12-30T04:09:00"/>
    <d v="1899-12-30T03:54:00"/>
    <d v="1899-12-30T02:45:00"/>
    <d v="1899-12-30T01:24:00"/>
    <x v="0"/>
    <x v="6"/>
    <x v="6"/>
    <n v="168"/>
    <n v="68.999999999999972"/>
    <x v="0"/>
  </r>
  <r>
    <n v="20"/>
    <s v="Cliente_320"/>
    <n v="4"/>
    <d v="2023-04-07T00:36:00"/>
    <d v="2023-04-07T02:22:00"/>
    <x v="2"/>
    <x v="1"/>
    <s v="Tarjeta de crédito"/>
    <n v="10.51"/>
    <x v="0"/>
    <n v="742"/>
    <x v="1"/>
    <s v="Plato_17, Plato_2, Plato_10, Plato_12"/>
    <x v="82"/>
    <d v="2023-04-07T00:00:00"/>
    <d v="1899-12-30T00:36:00"/>
    <d v="1899-12-30T02:22:00"/>
    <d v="1899-12-30T01:46:00"/>
    <d v="1899-12-30T01:46:00"/>
    <d v="1899-12-30T02:25:00"/>
    <d v="1899-12-30T00:00:00"/>
    <x v="1"/>
    <x v="6"/>
    <x v="6"/>
    <n v="99"/>
    <n v="-39"/>
    <x v="5"/>
  </r>
  <r>
    <n v="19"/>
    <s v="Cliente_597"/>
    <n v="2"/>
    <d v="2023-04-07T03:47:00"/>
    <d v="2023-04-07T07:44:00"/>
    <x v="0"/>
    <x v="0"/>
    <s v="Tarjeta de débito"/>
    <n v="25.7"/>
    <x v="2"/>
    <n v="743"/>
    <x v="2"/>
    <s v="Plato_10, Plato_4, Plato_14"/>
    <x v="95"/>
    <d v="2023-04-07T00:00:00"/>
    <d v="1899-12-30T03:47:00"/>
    <d v="1899-12-30T07:44:00"/>
    <d v="1899-12-30T04:12:00"/>
    <d v="1899-12-30T03:57:00"/>
    <d v="1899-12-30T02:23:00"/>
    <d v="1899-12-30T01:49:00"/>
    <x v="0"/>
    <x v="6"/>
    <x v="6"/>
    <n v="78"/>
    <n v="94.000000000000043"/>
    <x v="0"/>
  </r>
  <r>
    <n v="11"/>
    <s v="Cliente_974"/>
    <n v="1"/>
    <d v="2023-04-07T01:59:00"/>
    <d v="2023-04-07T05:49:00"/>
    <x v="1"/>
    <x v="0"/>
    <s v="Tarjeta de crédito"/>
    <n v="26.5"/>
    <x v="1"/>
    <n v="744"/>
    <x v="0"/>
    <s v="Plato_4, Plato_9"/>
    <x v="45"/>
    <d v="2023-04-07T00:00:00"/>
    <d v="1899-12-30T01:59:00"/>
    <d v="1899-12-30T05:49:00"/>
    <d v="1899-12-30T03:50:00"/>
    <d v="1899-12-30T03:50:00"/>
    <d v="1899-12-30T01:07:00"/>
    <d v="1899-12-30T02:43:00"/>
    <x v="0"/>
    <x v="6"/>
    <x v="6"/>
    <n v="44"/>
    <n v="162.99999999999997"/>
    <x v="0"/>
  </r>
  <r>
    <n v="3"/>
    <s v="Cliente_90"/>
    <n v="1"/>
    <d v="2023-04-07T02:34:00"/>
    <d v="2023-04-07T04:52:00"/>
    <x v="3"/>
    <x v="0"/>
    <s v="Efectivo"/>
    <n v="18.75"/>
    <x v="1"/>
    <n v="745"/>
    <x v="6"/>
    <s v="Plato_8, Plato_7, Plato_1, Plato_6"/>
    <x v="228"/>
    <d v="2023-04-07T00:00:00"/>
    <d v="1899-12-30T02:34:00"/>
    <d v="1899-12-30T04:52:00"/>
    <d v="1899-12-30T02:18:00"/>
    <d v="1899-12-30T02:18:00"/>
    <d v="1899-12-30T01:13:00"/>
    <d v="1899-12-30T01:05:00"/>
    <x v="0"/>
    <x v="6"/>
    <x v="6"/>
    <n v="169"/>
    <n v="65.000000000000014"/>
    <x v="0"/>
  </r>
  <r>
    <n v="13"/>
    <s v="Cliente_950"/>
    <n v="2"/>
    <d v="2023-04-07T03:10:00"/>
    <d v="2023-04-07T06:27:00"/>
    <x v="1"/>
    <x v="0"/>
    <s v="Tarjeta de crédito"/>
    <n v="44.9"/>
    <x v="2"/>
    <n v="746"/>
    <x v="9"/>
    <s v="Plato_8, Plato_15"/>
    <x v="170"/>
    <d v="2023-04-07T00:00:00"/>
    <d v="1899-12-30T03:10:00"/>
    <d v="1899-12-30T06:27:00"/>
    <d v="1899-12-30T03:32:00"/>
    <d v="1899-12-30T03:17:00"/>
    <d v="1899-12-30T01:17:00"/>
    <d v="1899-12-30T02:15:00"/>
    <x v="0"/>
    <x v="6"/>
    <x v="6"/>
    <n v="120"/>
    <n v="119.99999999999997"/>
    <x v="0"/>
  </r>
  <r>
    <n v="16"/>
    <s v="Cliente_446"/>
    <n v="3"/>
    <d v="2023-04-07T02:53:00"/>
    <d v="2023-04-07T04:49:00"/>
    <x v="1"/>
    <x v="1"/>
    <s v="Tarjeta de débito"/>
    <n v="37.229999999999997"/>
    <x v="0"/>
    <n v="747"/>
    <x v="7"/>
    <s v="Plato_1"/>
    <x v="164"/>
    <d v="2023-04-07T00:00:00"/>
    <d v="1899-12-30T02:53:00"/>
    <d v="1899-12-30T04:49:00"/>
    <d v="1899-12-30T01:56:00"/>
    <d v="1899-12-30T01:56:00"/>
    <d v="1899-12-30T00:28:00"/>
    <d v="1899-12-30T01:28:00"/>
    <x v="0"/>
    <x v="6"/>
    <x v="6"/>
    <n v="15"/>
    <n v="88"/>
    <x v="0"/>
  </r>
  <r>
    <n v="2"/>
    <s v="Cliente_298"/>
    <n v="4"/>
    <d v="2023-04-07T02:32:00"/>
    <d v="2023-04-07T05:58:00"/>
    <x v="2"/>
    <x v="0"/>
    <s v="Tarjeta de crédito"/>
    <n v="12.55"/>
    <x v="0"/>
    <n v="748"/>
    <x v="5"/>
    <s v="Plato_15, Plato_10"/>
    <x v="245"/>
    <d v="2023-04-07T00:00:00"/>
    <d v="1899-12-30T02:32:00"/>
    <d v="1899-12-30T05:58:00"/>
    <d v="1899-12-30T03:26:00"/>
    <d v="1899-12-30T03:26:00"/>
    <d v="1899-12-30T00:37:00"/>
    <d v="1899-12-30T02:49:00"/>
    <x v="0"/>
    <x v="6"/>
    <x v="6"/>
    <n v="64"/>
    <n v="168.99999999999997"/>
    <x v="0"/>
  </r>
  <r>
    <n v="1"/>
    <s v="Cliente_446"/>
    <n v="2"/>
    <d v="2023-04-07T01:21:00"/>
    <d v="2023-04-07T02:52:00"/>
    <x v="4"/>
    <x v="0"/>
    <s v="Tarjeta de débito"/>
    <n v="24.12"/>
    <x v="2"/>
    <n v="749"/>
    <x v="4"/>
    <s v="Plato_8"/>
    <x v="5"/>
    <d v="2023-04-07T00:00:00"/>
    <d v="1899-12-30T01:21:00"/>
    <d v="1899-12-30T02:52:00"/>
    <d v="1899-12-30T01:46:00"/>
    <d v="1899-12-30T01:31:00"/>
    <d v="1899-12-30T00:08:00"/>
    <d v="1899-12-30T01:38:00"/>
    <x v="0"/>
    <x v="6"/>
    <x v="6"/>
    <n v="42"/>
    <n v="83"/>
    <x v="0"/>
  </r>
  <r>
    <n v="6"/>
    <s v="Cliente_304"/>
    <n v="4"/>
    <d v="2023-04-07T01:46:00"/>
    <d v="2023-04-07T03:00:00"/>
    <x v="1"/>
    <x v="0"/>
    <s v="Tarjeta de crédito"/>
    <n v="21.82"/>
    <x v="1"/>
    <n v="750"/>
    <x v="6"/>
    <s v="Plato_17, Plato_10"/>
    <x v="246"/>
    <d v="2023-04-07T00:00:00"/>
    <d v="1899-12-30T01:46:00"/>
    <d v="1899-12-30T03:00:00"/>
    <d v="1899-12-30T01:14:00"/>
    <d v="1899-12-30T01:14:00"/>
    <d v="1899-12-30T01:26:00"/>
    <d v="1899-12-30T00:00:00"/>
    <x v="1"/>
    <x v="6"/>
    <x v="6"/>
    <n v="72"/>
    <n v="-12.000000000000007"/>
    <x v="1"/>
  </r>
  <r>
    <n v="17"/>
    <s v="Cliente_157"/>
    <n v="6"/>
    <d v="2023-04-07T01:32:00"/>
    <d v="2023-04-07T03:10:00"/>
    <x v="2"/>
    <x v="1"/>
    <s v="Tarjeta de crédito"/>
    <n v="49.35"/>
    <x v="1"/>
    <n v="751"/>
    <x v="2"/>
    <s v="Plato_9, Plato_1, Plato_5"/>
    <x v="70"/>
    <d v="2023-04-07T00:00:00"/>
    <d v="1899-12-30T01:32:00"/>
    <d v="1899-12-30T03:10:00"/>
    <d v="1899-12-30T01:38:00"/>
    <d v="1899-12-30T01:38:00"/>
    <d v="1899-12-30T01:27:00"/>
    <d v="1899-12-30T00:11:00"/>
    <x v="0"/>
    <x v="6"/>
    <x v="6"/>
    <n v="101"/>
    <n v="11.000000000000011"/>
    <x v="0"/>
  </r>
  <r>
    <n v="3"/>
    <s v="Cliente_736"/>
    <n v="5"/>
    <d v="2023-04-07T02:05:00"/>
    <d v="2023-04-07T04:23:00"/>
    <x v="0"/>
    <x v="0"/>
    <s v="Tarjeta de crédito"/>
    <n v="46.27"/>
    <x v="1"/>
    <n v="752"/>
    <x v="4"/>
    <s v="Plato_2"/>
    <x v="71"/>
    <d v="2023-04-07T00:00:00"/>
    <d v="1899-12-30T02:05:00"/>
    <d v="1899-12-30T04:23:00"/>
    <d v="1899-12-30T02:18:00"/>
    <d v="1899-12-30T02:18:00"/>
    <d v="1899-12-30T00:30:00"/>
    <d v="1899-12-30T01:48:00"/>
    <x v="0"/>
    <x v="6"/>
    <x v="6"/>
    <n v="36"/>
    <n v="108"/>
    <x v="0"/>
  </r>
  <r>
    <n v="11"/>
    <s v="Cliente_827"/>
    <n v="4"/>
    <d v="2023-04-07T02:27:00"/>
    <d v="2023-04-07T04:38:00"/>
    <x v="4"/>
    <x v="0"/>
    <s v="Tarjeta de débito"/>
    <n v="26.24"/>
    <x v="1"/>
    <n v="753"/>
    <x v="9"/>
    <s v="Plato_15, Plato_14, Plato_7, Plato_19"/>
    <x v="90"/>
    <d v="2023-04-07T00:00:00"/>
    <d v="1899-12-30T02:27:00"/>
    <d v="1899-12-30T04:38:00"/>
    <d v="1899-12-30T02:11:00"/>
    <d v="1899-12-30T02:11:00"/>
    <d v="1899-12-30T02:08:00"/>
    <d v="1899-12-30T00:03:00"/>
    <x v="0"/>
    <x v="6"/>
    <x v="6"/>
    <n v="97"/>
    <n v="3.0000000000000093"/>
    <x v="0"/>
  </r>
  <r>
    <n v="8"/>
    <s v="Cliente_871"/>
    <n v="3"/>
    <d v="2023-04-07T03:21:00"/>
    <d v="2023-04-07T04:36:00"/>
    <x v="0"/>
    <x v="0"/>
    <s v="Tarjeta de crédito"/>
    <n v="42.74"/>
    <x v="0"/>
    <n v="754"/>
    <x v="0"/>
    <s v="Plato_7, Plato_6, Plato_16"/>
    <x v="92"/>
    <d v="2023-04-07T00:00:00"/>
    <d v="1899-12-30T03:21:00"/>
    <d v="1899-12-30T04:36:00"/>
    <d v="1899-12-30T01:15:00"/>
    <d v="1899-12-30T01:15:00"/>
    <d v="1899-12-30T01:29:00"/>
    <d v="1899-12-30T00:00:00"/>
    <x v="1"/>
    <x v="6"/>
    <x v="6"/>
    <n v="138"/>
    <n v="-13.999999999999989"/>
    <x v="1"/>
  </r>
  <r>
    <n v="12"/>
    <s v="Cliente_743"/>
    <n v="3"/>
    <d v="2023-04-07T02:01:00"/>
    <d v="2023-04-07T04:27:00"/>
    <x v="2"/>
    <x v="0"/>
    <s v="Tarjeta de crédito"/>
    <n v="26.65"/>
    <x v="2"/>
    <n v="755"/>
    <x v="2"/>
    <s v="Plato_13, Plato_1, Plato_12, Plato_9"/>
    <x v="29"/>
    <d v="2023-04-07T00:00:00"/>
    <d v="1899-12-30T02:01:00"/>
    <d v="1899-12-30T04:27:00"/>
    <d v="1899-12-30T02:41:00"/>
    <d v="1899-12-30T02:26:00"/>
    <d v="1899-12-30T01:49:00"/>
    <d v="1899-12-30T00:52:00"/>
    <x v="0"/>
    <x v="6"/>
    <x v="6"/>
    <n v="125"/>
    <n v="37.000000000000007"/>
    <x v="0"/>
  </r>
  <r>
    <n v="11"/>
    <s v="Cliente_428"/>
    <n v="1"/>
    <d v="2023-04-07T03:53:00"/>
    <d v="2023-04-07T07:51:00"/>
    <x v="1"/>
    <x v="2"/>
    <s v="Tarjeta de crédito"/>
    <n v="31.75"/>
    <x v="1"/>
    <n v="756"/>
    <x v="4"/>
    <s v="Plato_17, Plato_12"/>
    <x v="73"/>
    <d v="2023-04-07T00:00:00"/>
    <d v="1899-12-30T03:53:00"/>
    <d v="1899-12-30T07:51:00"/>
    <d v="1899-12-30T03:58:00"/>
    <d v="1899-12-30T03:58:00"/>
    <d v="1899-12-30T00:34:00"/>
    <d v="1899-12-30T03:24:00"/>
    <x v="0"/>
    <x v="6"/>
    <x v="6"/>
    <n v="30"/>
    <n v="204"/>
    <x v="0"/>
  </r>
  <r>
    <n v="3"/>
    <s v="Cliente_750"/>
    <n v="6"/>
    <d v="2023-04-07T01:47:00"/>
    <d v="2023-04-07T04:42:00"/>
    <x v="2"/>
    <x v="0"/>
    <s v="Tarjeta de débito"/>
    <n v="10.029999999999999"/>
    <x v="0"/>
    <n v="757"/>
    <x v="2"/>
    <s v="Plato_2"/>
    <x v="71"/>
    <d v="2023-04-07T00:00:00"/>
    <d v="1899-12-30T01:47:00"/>
    <d v="1899-12-30T04:42:00"/>
    <d v="1899-12-30T02:55:00"/>
    <d v="1899-12-30T02:55:00"/>
    <d v="1899-12-30T00:40:00"/>
    <d v="1899-12-30T02:15:00"/>
    <x v="0"/>
    <x v="6"/>
    <x v="6"/>
    <n v="36"/>
    <n v="135"/>
    <x v="0"/>
  </r>
  <r>
    <n v="18"/>
    <s v="Cliente_808"/>
    <n v="4"/>
    <d v="2023-04-07T00:17:00"/>
    <d v="2023-04-07T02:10:00"/>
    <x v="0"/>
    <x v="1"/>
    <s v="Efectivo"/>
    <n v="27.04"/>
    <x v="0"/>
    <n v="758"/>
    <x v="4"/>
    <s v="Plato_2, Plato_5"/>
    <x v="97"/>
    <d v="2023-04-07T00:00:00"/>
    <d v="1899-12-30T00:17:00"/>
    <d v="1899-12-30T02:10:00"/>
    <d v="1899-12-30T01:53:00"/>
    <d v="1899-12-30T01:53:00"/>
    <d v="1899-12-30T00:41:00"/>
    <d v="1899-12-30T01:12:00"/>
    <x v="0"/>
    <x v="6"/>
    <x v="6"/>
    <n v="31"/>
    <n v="72"/>
    <x v="0"/>
  </r>
  <r>
    <n v="20"/>
    <s v="Cliente_376"/>
    <n v="5"/>
    <d v="2023-04-07T00:40:00"/>
    <d v="2023-04-07T03:45:00"/>
    <x v="1"/>
    <x v="0"/>
    <s v="Tarjeta de crédito"/>
    <n v="13.7"/>
    <x v="0"/>
    <n v="759"/>
    <x v="10"/>
    <s v="Plato_11, Plato_6, Plato_1, Plato_9"/>
    <x v="247"/>
    <d v="2023-04-07T00:00:00"/>
    <d v="1899-12-30T00:40:00"/>
    <d v="1899-12-30T03:45:00"/>
    <d v="1899-12-30T03:05:00"/>
    <d v="1899-12-30T03:05:00"/>
    <d v="1899-12-30T03:16:00"/>
    <d v="1899-12-30T00:00:00"/>
    <x v="1"/>
    <x v="6"/>
    <x v="6"/>
    <n v="204"/>
    <n v="-11"/>
    <x v="1"/>
  </r>
  <r>
    <n v="5"/>
    <s v="Cliente_721"/>
    <n v="6"/>
    <d v="2023-04-07T00:25:00"/>
    <d v="2023-04-07T01:40:00"/>
    <x v="4"/>
    <x v="0"/>
    <s v="Tarjeta de crédito"/>
    <n v="39.42"/>
    <x v="1"/>
    <n v="760"/>
    <x v="10"/>
    <s v="Plato_8"/>
    <x v="98"/>
    <d v="2023-04-07T00:00:00"/>
    <d v="1899-12-30T00:25:00"/>
    <d v="1899-12-30T01:40:00"/>
    <d v="1899-12-30T01:15:00"/>
    <d v="1899-12-30T01:15:00"/>
    <d v="1899-12-30T00:20:00"/>
    <d v="1899-12-30T00:55:00"/>
    <x v="0"/>
    <x v="6"/>
    <x v="6"/>
    <n v="63"/>
    <n v="55.000000000000007"/>
    <x v="0"/>
  </r>
  <r>
    <n v="4"/>
    <s v="Cliente_782"/>
    <n v="4"/>
    <d v="2023-04-07T02:39:00"/>
    <d v="2023-04-07T03:42:00"/>
    <x v="0"/>
    <x v="1"/>
    <s v="Tarjeta de crédito"/>
    <n v="16.850000000000001"/>
    <x v="1"/>
    <n v="761"/>
    <x v="0"/>
    <s v="Plato_7, Plato_16, Plato_14"/>
    <x v="216"/>
    <d v="2023-04-07T00:00:00"/>
    <d v="1899-12-30T02:39:00"/>
    <d v="1899-12-30T03:42:00"/>
    <d v="1899-12-30T01:03:00"/>
    <d v="1899-12-30T01:03:00"/>
    <d v="1899-12-30T01:42:00"/>
    <d v="1899-12-30T00:00:00"/>
    <x v="1"/>
    <x v="6"/>
    <x v="6"/>
    <n v="102"/>
    <n v="-38.999999999999979"/>
    <x v="5"/>
  </r>
  <r>
    <n v="4"/>
    <s v="Cliente_729"/>
    <n v="3"/>
    <d v="2023-04-07T01:18:00"/>
    <d v="2023-04-07T03:25:00"/>
    <x v="3"/>
    <x v="1"/>
    <s v="Tarjeta de crédito"/>
    <n v="49.45"/>
    <x v="0"/>
    <n v="762"/>
    <x v="7"/>
    <s v="Plato_13, Plato_10"/>
    <x v="65"/>
    <d v="2023-04-07T00:00:00"/>
    <d v="1899-12-30T01:18:00"/>
    <d v="1899-12-30T03:25:00"/>
    <d v="1899-12-30T02:07:00"/>
    <d v="1899-12-30T02:07:00"/>
    <d v="1899-12-30T00:29:00"/>
    <d v="1899-12-30T01:38:00"/>
    <x v="0"/>
    <x v="6"/>
    <x v="6"/>
    <n v="58"/>
    <n v="97.999999999999986"/>
    <x v="0"/>
  </r>
  <r>
    <n v="18"/>
    <s v="Cliente_351"/>
    <n v="3"/>
    <d v="2023-04-07T03:49:00"/>
    <d v="2023-04-07T05:12:00"/>
    <x v="4"/>
    <x v="0"/>
    <s v="Tarjeta de crédito"/>
    <n v="22.88"/>
    <x v="0"/>
    <n v="763"/>
    <x v="10"/>
    <s v="Plato_11, Plato_12"/>
    <x v="194"/>
    <d v="2023-04-07T00:00:00"/>
    <d v="1899-12-30T03:49:00"/>
    <d v="1899-12-30T05:12:00"/>
    <d v="1899-12-30T01:23:00"/>
    <d v="1899-12-30T01:23:00"/>
    <d v="1899-12-30T00:32:00"/>
    <d v="1899-12-30T00:51:00"/>
    <x v="0"/>
    <x v="6"/>
    <x v="6"/>
    <n v="62"/>
    <n v="51.000000000000021"/>
    <x v="0"/>
  </r>
  <r>
    <n v="20"/>
    <s v="Cliente_227"/>
    <n v="1"/>
    <d v="2023-04-07T03:30:00"/>
    <d v="2023-04-07T05:46:00"/>
    <x v="4"/>
    <x v="2"/>
    <s v="Tarjeta de crédito"/>
    <n v="20.41"/>
    <x v="2"/>
    <n v="764"/>
    <x v="1"/>
    <s v="Plato_6, Plato_18, Plato_7"/>
    <x v="188"/>
    <d v="2023-04-07T00:00:00"/>
    <d v="1899-12-30T03:30:00"/>
    <d v="1899-12-30T05:46:00"/>
    <d v="1899-12-30T02:31:00"/>
    <d v="1899-12-30T02:16:00"/>
    <d v="1899-12-30T01:52:00"/>
    <d v="1899-12-30T00:39:00"/>
    <x v="0"/>
    <x v="6"/>
    <x v="6"/>
    <n v="50"/>
    <n v="23.999999999999993"/>
    <x v="0"/>
  </r>
  <r>
    <n v="20"/>
    <s v="Cliente_825"/>
    <n v="4"/>
    <d v="2023-04-07T00:24:00"/>
    <d v="2023-04-07T01:37:00"/>
    <x v="0"/>
    <x v="2"/>
    <s v="Tarjeta de crédito"/>
    <n v="30.77"/>
    <x v="1"/>
    <n v="765"/>
    <x v="9"/>
    <s v="Plato_10, Plato_16, Plato_13, Plato_19"/>
    <x v="22"/>
    <d v="2023-04-07T00:00:00"/>
    <d v="1899-12-30T00:24:00"/>
    <d v="1899-12-30T01:37:00"/>
    <d v="1899-12-30T01:13:00"/>
    <d v="1899-12-30T01:13:00"/>
    <d v="1899-12-30T02:44:00"/>
    <d v="1899-12-30T00:00:00"/>
    <x v="1"/>
    <x v="6"/>
    <x v="6"/>
    <n v="138"/>
    <n v="-91"/>
    <x v="4"/>
  </r>
  <r>
    <n v="17"/>
    <s v="Cliente_175"/>
    <n v="6"/>
    <d v="2023-04-07T01:34:00"/>
    <d v="2023-04-07T04:50:00"/>
    <x v="2"/>
    <x v="2"/>
    <s v="Tarjeta de crédito"/>
    <n v="12.57"/>
    <x v="0"/>
    <n v="766"/>
    <x v="10"/>
    <s v="Plato_2, Plato_12, Plato_3, Plato_14"/>
    <x v="115"/>
    <d v="2023-04-07T00:00:00"/>
    <d v="1899-12-30T01:34:00"/>
    <d v="1899-12-30T04:50:00"/>
    <d v="1899-12-30T03:16:00"/>
    <d v="1899-12-30T03:16:00"/>
    <d v="1899-12-30T02:14:00"/>
    <d v="1899-12-30T01:02:00"/>
    <x v="0"/>
    <x v="6"/>
    <x v="6"/>
    <n v="111"/>
    <n v="62.000000000000021"/>
    <x v="0"/>
  </r>
  <r>
    <n v="10"/>
    <s v="Cliente_757"/>
    <n v="3"/>
    <d v="2023-04-07T01:08:00"/>
    <d v="2023-04-07T03:57:00"/>
    <x v="2"/>
    <x v="1"/>
    <s v="Tarjeta de crédito"/>
    <n v="15.98"/>
    <x v="0"/>
    <n v="767"/>
    <x v="8"/>
    <s v="Plato_9, Plato_7, Plato_13"/>
    <x v="8"/>
    <d v="2023-04-07T00:00:00"/>
    <d v="1899-12-30T01:08:00"/>
    <d v="1899-12-30T03:57:00"/>
    <d v="1899-12-30T02:49:00"/>
    <d v="1899-12-30T02:49:00"/>
    <d v="1899-12-30T01:25:00"/>
    <d v="1899-12-30T01:24:00"/>
    <x v="0"/>
    <x v="6"/>
    <x v="6"/>
    <n v="101"/>
    <n v="83.99999999999998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AEBB46-2199-49EE-AC63-B74166D92EC3}" name="Propinas"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Tipo de servicio">
  <location ref="A71:B75" firstHeaderRow="1" firstDataRow="1" firstDataCol="1"/>
  <pivotFields count="28">
    <pivotField showAll="0"/>
    <pivotField showAll="0"/>
    <pivotField showAll="0"/>
    <pivotField showAll="0"/>
    <pivotField showAll="0"/>
    <pivotField showAll="0"/>
    <pivotField axis="axisRow" showAll="0">
      <items count="4">
        <item sd="0" x="1"/>
        <item sd="0" x="0"/>
        <item sd="0" x="2"/>
        <item t="default"/>
      </items>
    </pivotField>
    <pivotField showAll="0"/>
    <pivotField dataField="1" showAll="0"/>
    <pivotField showAll="0"/>
    <pivotField showAll="0"/>
    <pivotField showAll="0"/>
    <pivotField showAll="0"/>
    <pivotField showAll="0"/>
    <pivotField showAll="0"/>
    <pivotField numFmtId="164" showAll="0"/>
    <pivotField numFmtId="164" showAll="0"/>
    <pivotField showAll="0"/>
    <pivotField showAll="0"/>
    <pivotField showAll="0"/>
    <pivotField numFmtId="164" showAll="0"/>
    <pivotField showAll="0"/>
    <pivotField numFmtId="1" showAll="0"/>
    <pivotField showAll="0"/>
    <pivotField showAll="0"/>
    <pivotField numFmtId="168" showAll="0"/>
    <pivotField showAll="0"/>
    <pivotField dragToRow="0" dragToCol="0" dragToPage="0" showAll="0" defaultSubtotal="0"/>
  </pivotFields>
  <rowFields count="1">
    <field x="6"/>
  </rowFields>
  <rowItems count="4">
    <i>
      <x/>
    </i>
    <i>
      <x v="1"/>
    </i>
    <i>
      <x v="2"/>
    </i>
    <i t="grand">
      <x/>
    </i>
  </rowItems>
  <colItems count="1">
    <i/>
  </colItems>
  <dataFields count="1">
    <dataField name="Propinas" fld="8" baseField="0" baseItem="0" numFmtId="44"/>
  </dataFields>
  <formats count="1">
    <format dxfId="94">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0F27E2-0248-4B8D-B525-4F4509944615}" name="Impagos"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2" rowHeaderCaption="Tipo de servicio">
  <location ref="A60:B64" firstHeaderRow="1" firstDataRow="1" firstDataCol="1" rowPageCount="1" colPageCount="1"/>
  <pivotFields count="28">
    <pivotField showAll="0"/>
    <pivotField showAll="0"/>
    <pivotField showAll="0"/>
    <pivotField showAll="0"/>
    <pivotField showAll="0"/>
    <pivotField showAll="0"/>
    <pivotField axis="axisRow" showAll="0">
      <items count="4">
        <item sd="0" x="1"/>
        <item sd="0" x="0"/>
        <item sd="0" x="2"/>
        <item t="default"/>
      </items>
    </pivotField>
    <pivotField showAll="0"/>
    <pivotField showAll="0"/>
    <pivotField showAll="0"/>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multipleItemSelectionAllowed="1" showAll="0">
      <items count="3">
        <item x="1"/>
        <item h="1" x="0"/>
        <item t="default"/>
      </items>
    </pivotField>
    <pivotField showAll="0"/>
    <pivotField showAll="0"/>
    <pivotField showAll="0"/>
    <pivotField numFmtId="168" showAll="0"/>
    <pivotField showAll="0"/>
    <pivotField dragToRow="0" dragToCol="0" dragToPage="0" showAll="0" defaultSubtotal="0"/>
  </pivotFields>
  <rowFields count="1">
    <field x="6"/>
  </rowFields>
  <rowItems count="4">
    <i>
      <x/>
    </i>
    <i>
      <x v="1"/>
    </i>
    <i>
      <x v="2"/>
    </i>
    <i t="grand">
      <x/>
    </i>
  </rowItems>
  <colItems count="1">
    <i/>
  </colItems>
  <pageFields count="1">
    <pageField fld="21" hier="-1"/>
  </pageFields>
  <dataFields count="1">
    <dataField name="Importe no facturado" fld="13" baseField="6" baseItem="2" numFmtId="44"/>
  </dataFields>
  <formats count="1">
    <format dxfId="95">
      <pivotArea outline="0" collapsedLevelsAreSubtotals="1" fieldPosition="0"/>
    </format>
  </formats>
  <chartFormats count="4">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6" count="1" selected="0">
            <x v="0"/>
          </reference>
        </references>
      </pivotArea>
    </chartFormat>
    <chartFormat chart="11" format="7">
      <pivotArea type="data" outline="0" fieldPosition="0">
        <references count="2">
          <reference field="4294967294" count="1" selected="0">
            <x v="0"/>
          </reference>
          <reference field="6" count="1" selected="0">
            <x v="1"/>
          </reference>
        </references>
      </pivotArea>
    </chartFormat>
    <chartFormat chart="11" format="8">
      <pivotArea type="data" outline="0" fieldPosition="0">
        <references count="2">
          <reference field="4294967294" count="1" selected="0">
            <x v="0"/>
          </reference>
          <reference field="6" count="1" selected="0">
            <x v="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43BD4B-1207-44D7-B6F8-6E077A373931}" name="Órdenes meseros" cacheId="75" applyNumberFormats="0" applyBorderFormats="0" applyFontFormats="0" applyPatternFormats="0" applyAlignmentFormats="0" applyWidthHeightFormats="1" dataCaption="Valores" grandTotalCaption="Órdenes totales" updatedVersion="7" minRefreshableVersion="3" useAutoFormatting="1" itemPrintTitles="1" createdVersion="7" indent="0" outline="1" outlineData="1" multipleFieldFilters="0" chartFormat="14" rowHeaderCaption="Mesero" colHeaderCaption="Tipo de servicio">
  <location ref="A80:B86" firstHeaderRow="1" firstDataRow="1" firstDataCol="1"/>
  <pivotFields count="28">
    <pivotField showAll="0"/>
    <pivotField showAll="0"/>
    <pivotField showAll="0"/>
    <pivotField showAll="0"/>
    <pivotField showAll="0"/>
    <pivotField axis="axisRow" showAll="0">
      <items count="6">
        <item sd="0" x="1"/>
        <item sd="0" x="2"/>
        <item sd="0" x="0"/>
        <item sd="0" x="4"/>
        <item sd="0" x="3"/>
        <item t="default"/>
      </items>
    </pivotField>
    <pivotField showAll="0"/>
    <pivotField showAll="0"/>
    <pivotField showAll="0"/>
    <pivotField showAll="0"/>
    <pivotField dataField="1" showAll="0"/>
    <pivotField showAll="0"/>
    <pivotField showAll="0"/>
    <pivotField showAll="0"/>
    <pivotField showAll="0"/>
    <pivotField numFmtId="164" showAll="0"/>
    <pivotField numFmtId="164" showAll="0"/>
    <pivotField showAll="0"/>
    <pivotField showAll="0"/>
    <pivotField showAll="0"/>
    <pivotField numFmtId="164" showAll="0"/>
    <pivotField showAll="0"/>
    <pivotField numFmtId="1" showAll="0"/>
    <pivotField showAll="0"/>
    <pivotField showAll="0"/>
    <pivotField numFmtId="168" showAll="0"/>
    <pivotField showAll="0"/>
    <pivotField dragToRow="0" dragToCol="0" dragToPage="0" showAll="0" defaultSubtotal="0"/>
  </pivotFields>
  <rowFields count="1">
    <field x="5"/>
  </rowFields>
  <rowItems count="6">
    <i>
      <x/>
    </i>
    <i>
      <x v="1"/>
    </i>
    <i>
      <x v="2"/>
    </i>
    <i>
      <x v="3"/>
    </i>
    <i>
      <x v="4"/>
    </i>
    <i t="grand">
      <x/>
    </i>
  </rowItems>
  <colItems count="1">
    <i/>
  </colItems>
  <dataFields count="1">
    <dataField name="Cuenta de Número de Orden" fld="10" subtotal="count" baseField="5" baseItem="0"/>
  </dataFields>
  <chartFormats count="1">
    <chartFormat chart="13" format="2"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1D5675-6874-4169-BF95-98F370754EB5}" name="TablaDinámica4" cacheId="4" applyNumberFormats="0" applyBorderFormats="0" applyFontFormats="0" applyPatternFormats="0" applyAlignmentFormats="0" applyWidthHeightFormats="1" dataCaption="Valores" updatedVersion="7" minRefreshableVersion="3" useAutoFormatting="1" subtotalHiddenItems="1" itemPrintTitles="1" createdVersion="7" indent="0" outline="1" outlineData="1" multipleFieldFilters="0" chartFormat="11" rowHeaderCaption="Retraso en la preparación de la orden">
  <location ref="D60:E66" firstHeaderRow="1" firstDataRow="1" firstDataCol="1"/>
  <pivotFields count="2">
    <pivotField axis="axisRow" allDrilled="1" subtotalTop="0" showAll="0" defaultSubtotal="0" defaultAttributeDrillState="1">
      <items count="5">
        <item s="1" x="0"/>
        <item s="1" x="2"/>
        <item s="1" x="3"/>
        <item s="1" x="4"/>
        <item s="1" x="1"/>
      </items>
    </pivotField>
    <pivotField dataField="1" subtotalTop="0" showAll="0" defaultSubtotal="0"/>
  </pivotFields>
  <rowFields count="1">
    <field x="0"/>
  </rowFields>
  <rowItems count="6">
    <i>
      <x/>
    </i>
    <i>
      <x v="1"/>
    </i>
    <i>
      <x v="2"/>
    </i>
    <i>
      <x v="3"/>
    </i>
    <i>
      <x v="4"/>
    </i>
    <i t="grand">
      <x/>
    </i>
  </rowItems>
  <colItems count="1">
    <i/>
  </colItems>
  <dataFields count="1">
    <dataField name="Número de Orden" fld="1" subtotal="count" baseField="0" baseItem="3"/>
  </dataFields>
  <formats count="6">
    <format dxfId="101">
      <pivotArea field="0" type="button" dataOnly="0" labelOnly="1" outline="0" axis="axisRow" fieldPosition="0"/>
    </format>
    <format dxfId="100">
      <pivotArea dataOnly="0" labelOnly="1" outline="0" fieldPosition="0">
        <references count="1">
          <reference field="4294967294" count="1">
            <x v="0"/>
          </reference>
        </references>
      </pivotArea>
    </format>
    <format dxfId="99">
      <pivotArea field="0" type="button" dataOnly="0" labelOnly="1" outline="0" axis="axisRow" fieldPosition="0"/>
    </format>
    <format dxfId="98">
      <pivotArea dataOnly="0" labelOnly="1" outline="0" fieldPosition="0">
        <references count="1">
          <reference field="4294967294" count="1">
            <x v="0"/>
          </reference>
        </references>
      </pivotArea>
    </format>
    <format dxfId="97">
      <pivotArea field="0" type="button" dataOnly="0" labelOnly="1" outline="0" axis="axisRow" fieldPosition="0"/>
    </format>
    <format dxfId="96">
      <pivotArea dataOnly="0" labelOnly="1" outline="0" fieldPosition="0">
        <references count="1">
          <reference field="4294967294" count="1">
            <x v="0"/>
          </reference>
        </references>
      </pivotArea>
    </format>
  </formats>
  <chartFormats count="8">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0" count="1" selected="0">
            <x v="0"/>
          </reference>
        </references>
      </pivotArea>
    </chartFormat>
    <chartFormat chart="10" format="21">
      <pivotArea type="data" outline="0" fieldPosition="0">
        <references count="2">
          <reference field="4294967294" count="1" selected="0">
            <x v="0"/>
          </reference>
          <reference field="0" count="1" selected="0">
            <x v="1"/>
          </reference>
        </references>
      </pivotArea>
    </chartFormat>
    <chartFormat chart="10" format="22">
      <pivotArea type="data" outline="0" fieldPosition="0">
        <references count="2">
          <reference field="4294967294" count="1" selected="0">
            <x v="0"/>
          </reference>
          <reference field="0" count="1" selected="0">
            <x v="2"/>
          </reference>
        </references>
      </pivotArea>
    </chartFormat>
    <chartFormat chart="10" format="23">
      <pivotArea type="data" outline="0" fieldPosition="0">
        <references count="2">
          <reference field="4294967294" count="1" selected="0">
            <x v="0"/>
          </reference>
          <reference field="0" count="1" selected="0">
            <x v="3"/>
          </reference>
        </references>
      </pivotArea>
    </chartFormat>
    <chartFormat chart="10" format="24">
      <pivotArea type="data" outline="0" fieldPosition="0">
        <references count="2">
          <reference field="4294967294" count="1" selected="0">
            <x v="0"/>
          </reference>
          <reference field="0" count="1" selected="0">
            <x v="4"/>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Número de Orden"/>
    <pivotHierarchy dragToData="1"/>
    <pivotHierarchy dragToData="1"/>
    <pivotHierarchy dragToData="1"/>
    <pivotHierarchy dragToData="1"/>
    <pivotHierarchy dragToData="1"/>
    <pivotHierarchy dragToData="1"/>
    <pivotHierarchy dragToData="1" caption="Ganancia Neta"/>
    <pivotHierarchy dragToData="1"/>
    <pivotHierarchy dragToData="1"/>
    <pivotHierarchy dragToData="1" caption="Beneficio final"/>
    <pivotHierarchy dragToData="1"/>
  </pivotHierarchies>
  <pivotTableStyleInfo name="PivotStyleMedium3" showRowHeaders="1" showColHeaders="1" showRowStripes="0" showColStripes="0" showLastColumn="1"/>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1]"/>
        <x15:activeTabTopLevelEntity name="[Tabla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75712A-AF76-4FF0-A83E-81F29888B018}" name="Número de transacciones por método de pago" cacheId="2" applyNumberFormats="0" applyBorderFormats="0" applyFontFormats="0" applyPatternFormats="0" applyAlignmentFormats="0" applyWidthHeightFormats="1" dataCaption="Valores" updatedVersion="7" minRefreshableVersion="3" useAutoFormatting="1" subtotalHiddenItems="1" itemPrintTitles="1" createdVersion="7" indent="0" outline="1" outlineData="1" multipleFieldFilters="0" chartFormat="17" rowHeaderCaption="Método de pago">
  <location ref="A17:B21"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Nº de Órdenes" fld="0" subtotal="count" baseField="0" baseItem="0">
      <extLst>
        <ext xmlns:x15="http://schemas.microsoft.com/office/spreadsheetml/2010/11/main" uri="{FABC7310-3BB5-11E1-824E-6D434824019B}">
          <x15:dataField isCountDistinct="1"/>
        </ext>
      </extLst>
    </dataField>
  </dataFields>
  <chartFormats count="4">
    <chartFormat chart="16" format="17" series="1">
      <pivotArea type="data" outline="0" fieldPosition="0">
        <references count="1">
          <reference field="4294967294" count="1" selected="0">
            <x v="0"/>
          </reference>
        </references>
      </pivotArea>
    </chartFormat>
    <chartFormat chart="16" format="18">
      <pivotArea type="data" outline="0" fieldPosition="0">
        <references count="2">
          <reference field="4294967294" count="1" selected="0">
            <x v="0"/>
          </reference>
          <reference field="1" count="1" selected="0">
            <x v="0"/>
          </reference>
        </references>
      </pivotArea>
    </chartFormat>
    <chartFormat chart="16" format="19">
      <pivotArea type="data" outline="0" fieldPosition="0">
        <references count="2">
          <reference field="4294967294" count="1" selected="0">
            <x v="0"/>
          </reference>
          <reference field="1" count="1" selected="0">
            <x v="1"/>
          </reference>
        </references>
      </pivotArea>
    </chartFormat>
    <chartFormat chart="16" format="20">
      <pivotArea type="data" outline="0" fieldPosition="0">
        <references count="2">
          <reference field="4294967294" count="1" selected="0">
            <x v="0"/>
          </reference>
          <reference field="1" count="1" selected="0">
            <x v="2"/>
          </reference>
        </references>
      </pivotArea>
    </chartFormat>
  </chart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º de Órdenes"/>
    <pivotHierarchy dragToData="1"/>
    <pivotHierarchy dragToData="1" caption="Pes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jercicio de Excel.xlsx!Tabla1">
        <x15:activeTabTopLevelEntity name="[Tab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6C1E0E-B9BE-47F5-8DFB-624BDD32102C}" name="Ingresos por tipo de servicio"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33" rowHeaderCaption="Tipo de servicio">
  <location ref="A6:C10" firstHeaderRow="0" firstDataRow="1" firstDataCol="1" rowPageCount="1" colPageCount="1"/>
  <pivotFields count="28">
    <pivotField showAll="0"/>
    <pivotField showAll="0"/>
    <pivotField showAll="0"/>
    <pivotField showAll="0"/>
    <pivotField showAll="0"/>
    <pivotField showAll="0"/>
    <pivotField axis="axisRow" showAll="0">
      <items count="4">
        <item x="1"/>
        <item x="0"/>
        <item x="2"/>
        <item t="default"/>
      </items>
    </pivotField>
    <pivotField showAll="0"/>
    <pivotField dataField="1" showAll="0"/>
    <pivotField showAll="0"/>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numFmtId="1" showAll="0"/>
    <pivotField showAll="0"/>
    <pivotField showAll="0"/>
    <pivotField numFmtId="168" showAll="0"/>
    <pivotField showAll="0"/>
    <pivotField dragToRow="0" dragToCol="0" dragToPage="0" showAll="0" defaultSubtotal="0"/>
  </pivotFields>
  <rowFields count="1">
    <field x="6"/>
  </rowFields>
  <rowItems count="4">
    <i>
      <x/>
    </i>
    <i>
      <x v="1"/>
    </i>
    <i>
      <x v="2"/>
    </i>
    <i t="grand">
      <x/>
    </i>
  </rowItems>
  <colFields count="1">
    <field x="-2"/>
  </colFields>
  <colItems count="2">
    <i>
      <x/>
    </i>
    <i i="1">
      <x v="1"/>
    </i>
  </colItems>
  <pageFields count="1">
    <pageField fld="21" item="1" hier="-1"/>
  </pageFields>
  <dataFields count="2">
    <dataField name="Importe ticket cliente" fld="13" baseField="0" baseItem="0" numFmtId="44"/>
    <dataField name="S. Propina" fld="8" baseField="0" baseItem="0"/>
  </dataFields>
  <formats count="1">
    <format dxfId="102">
      <pivotArea outline="0" collapsedLevelsAreSubtotals="1" fieldPosition="0">
        <references count="1">
          <reference field="4294967294" count="1" selected="0">
            <x v="0"/>
          </reference>
        </references>
      </pivotArea>
    </format>
  </formats>
  <chartFormats count="18">
    <chartFormat chart="12"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6" count="1" selected="0">
            <x v="0"/>
          </reference>
        </references>
      </pivotArea>
    </chartFormat>
    <chartFormat chart="13" format="4">
      <pivotArea type="data" outline="0" fieldPosition="0">
        <references count="2">
          <reference field="4294967294" count="1" selected="0">
            <x v="0"/>
          </reference>
          <reference field="6" count="1" selected="0">
            <x v="1"/>
          </reference>
        </references>
      </pivotArea>
    </chartFormat>
    <chartFormat chart="13" format="5">
      <pivotArea type="data" outline="0" fieldPosition="0">
        <references count="2">
          <reference field="4294967294" count="1" selected="0">
            <x v="0"/>
          </reference>
          <reference field="6" count="1" selected="0">
            <x v="2"/>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6" count="1" selected="0">
            <x v="0"/>
          </reference>
        </references>
      </pivotArea>
    </chartFormat>
    <chartFormat chart="14" format="12">
      <pivotArea type="data" outline="0" fieldPosition="0">
        <references count="2">
          <reference field="4294967294" count="1" selected="0">
            <x v="0"/>
          </reference>
          <reference field="6" count="1" selected="0">
            <x v="1"/>
          </reference>
        </references>
      </pivotArea>
    </chartFormat>
    <chartFormat chart="14" format="13">
      <pivotArea type="data" outline="0" fieldPosition="0">
        <references count="2">
          <reference field="4294967294" count="1" selected="0">
            <x v="0"/>
          </reference>
          <reference field="6" count="1" selected="0">
            <x v="2"/>
          </reference>
        </references>
      </pivotArea>
    </chartFormat>
    <chartFormat chart="16"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4" format="1" series="1">
      <pivotArea type="data" outline="0" fieldPosition="0">
        <references count="1">
          <reference field="4294967294" count="1" selected="0">
            <x v="1"/>
          </reference>
        </references>
      </pivotArea>
    </chartFormat>
    <chartFormat chart="20" format="1" series="1">
      <pivotArea type="data" outline="0" fieldPosition="0">
        <references count="1">
          <reference field="4294967294" count="1" selected="0">
            <x v="1"/>
          </reference>
        </references>
      </pivotArea>
    </chartFormat>
    <chartFormat chart="28" format="6" series="1">
      <pivotArea type="data" outline="0" fieldPosition="0">
        <references count="1">
          <reference field="4294967294" count="1" selected="0">
            <x v="0"/>
          </reference>
        </references>
      </pivotArea>
    </chartFormat>
    <chartFormat chart="28" format="7"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8B403B-7733-479D-8EFF-B65737846038}" name="Ingresos por tipo de servicio y día"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5" rowHeaderCaption="Tipo de servicio" colHeaderCaption="Día de la semana">
  <location ref="A28:I33" firstHeaderRow="1" firstDataRow="2" firstDataCol="1" rowPageCount="1" colPageCount="1"/>
  <pivotFields count="28">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showAll="0"/>
    <pivotField axis="axisCol" showAll="0">
      <items count="8">
        <item x="2"/>
        <item x="3"/>
        <item x="4"/>
        <item x="5"/>
        <item x="6"/>
        <item x="0"/>
        <item x="1"/>
        <item t="default"/>
      </items>
    </pivotField>
    <pivotField showAll="0"/>
    <pivotField numFmtId="168" showAll="0"/>
    <pivotField showAll="0"/>
    <pivotField dragToRow="0" dragToCol="0" dragToPage="0" showAll="0" defaultSubtotal="0"/>
  </pivotFields>
  <rowFields count="1">
    <field x="6"/>
  </rowFields>
  <rowItems count="4">
    <i>
      <x/>
    </i>
    <i>
      <x v="1"/>
    </i>
    <i>
      <x v="2"/>
    </i>
    <i t="grand">
      <x/>
    </i>
  </rowItems>
  <colFields count="1">
    <field x="23"/>
  </colFields>
  <colItems count="8">
    <i>
      <x/>
    </i>
    <i>
      <x v="1"/>
    </i>
    <i>
      <x v="2"/>
    </i>
    <i>
      <x v="3"/>
    </i>
    <i>
      <x v="4"/>
    </i>
    <i>
      <x v="5"/>
    </i>
    <i>
      <x v="6"/>
    </i>
    <i t="grand">
      <x/>
    </i>
  </colItems>
  <pageFields count="1">
    <pageField fld="21" item="1" hier="-1"/>
  </pageFields>
  <dataFields count="1">
    <dataField name="Ingresos por servicio/dia" fld="13" baseField="0" baseItem="0"/>
  </dataFields>
  <formats count="2">
    <format dxfId="104">
      <pivotArea collapsedLevelsAreSubtotals="1" fieldPosition="0">
        <references count="1">
          <reference field="6" count="0"/>
        </references>
      </pivotArea>
    </format>
    <format dxfId="103">
      <pivotArea grandRow="1" outline="0" collapsedLevelsAreSubtotals="1" fieldPosition="0"/>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E3C10A-4481-485C-9E5C-9591C86D96A7}" name="Ingresos pais de origen"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1" rowHeaderCaption="País de origen">
  <location ref="A40:B52" firstHeaderRow="1" firstDataRow="1" firstDataCol="1" rowPageCount="1" colPageCount="1"/>
  <pivotFields count="28">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
        <item x="10"/>
        <item x="6"/>
        <item x="2"/>
        <item x="9"/>
        <item x="1"/>
        <item x="8"/>
        <item x="0"/>
        <item x="3"/>
        <item x="4"/>
        <item x="7"/>
        <item x="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showAll="0"/>
    <pivotField showAll="0"/>
    <pivotField showAll="0"/>
    <pivotField numFmtId="168" showAll="0"/>
    <pivotField showAll="0"/>
    <pivotField dragToRow="0" dragToCol="0" dragToPage="0" showAll="0" defaultSubtotal="0"/>
  </pivotFields>
  <rowFields count="1">
    <field x="11"/>
  </rowFields>
  <rowItems count="12">
    <i>
      <x v="3"/>
    </i>
    <i>
      <x/>
    </i>
    <i>
      <x v="7"/>
    </i>
    <i>
      <x v="4"/>
    </i>
    <i>
      <x v="6"/>
    </i>
    <i>
      <x v="8"/>
    </i>
    <i>
      <x v="9"/>
    </i>
    <i>
      <x v="2"/>
    </i>
    <i>
      <x v="10"/>
    </i>
    <i>
      <x v="1"/>
    </i>
    <i>
      <x v="5"/>
    </i>
    <i t="grand">
      <x/>
    </i>
  </rowItems>
  <colItems count="1">
    <i/>
  </colItems>
  <pageFields count="1">
    <pageField fld="21" item="1" hier="-1"/>
  </pageFields>
  <dataFields count="1">
    <dataField name="Ingresos" fld="13" baseField="0" baseItem="0" numFmtId="44"/>
  </dataFields>
  <formats count="2">
    <format dxfId="24">
      <pivotArea collapsedLevelsAreSubtotals="1" fieldPosition="0">
        <references count="1">
          <reference field="11" count="0"/>
        </references>
      </pivotArea>
    </format>
    <format dxfId="25">
      <pivotArea outline="0" collapsedLevelsAreSubtotals="1" fieldPosition="0"/>
    </format>
  </formats>
  <chartFormats count="2">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DA1D6F-130B-4475-AC1C-A7ADD9C9F60C}" name="TablaDinámica21"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6" rowHeaderCaption="Tipo de servicio">
  <location ref="G91:J100"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showAll="0">
      <items count="12">
        <item x="10"/>
        <item x="6"/>
        <item x="2"/>
        <item x="9"/>
        <item x="1"/>
        <item x="8"/>
        <item x="0"/>
        <item x="3"/>
        <item x="4"/>
        <item x="7"/>
        <item x="5"/>
        <item t="default"/>
      </items>
    </pivotField>
    <pivotField showAll="0"/>
    <pivotField dataField="1" showAll="0">
      <items count="249">
        <item x="159"/>
        <item x="211"/>
        <item x="91"/>
        <item x="33"/>
        <item x="204"/>
        <item x="240"/>
        <item x="99"/>
        <item x="164"/>
        <item x="197"/>
        <item x="133"/>
        <item x="15"/>
        <item x="77"/>
        <item x="32"/>
        <item x="152"/>
        <item x="156"/>
        <item x="23"/>
        <item x="105"/>
        <item x="198"/>
        <item x="134"/>
        <item x="174"/>
        <item x="223"/>
        <item x="172"/>
        <item x="129"/>
        <item x="127"/>
        <item x="51"/>
        <item x="202"/>
        <item x="73"/>
        <item x="97"/>
        <item x="183"/>
        <item x="40"/>
        <item x="54"/>
        <item x="121"/>
        <item x="66"/>
        <item x="1"/>
        <item x="177"/>
        <item x="71"/>
        <item x="25"/>
        <item x="69"/>
        <item x="111"/>
        <item x="212"/>
        <item x="162"/>
        <item x="4"/>
        <item x="88"/>
        <item x="154"/>
        <item x="5"/>
        <item x="102"/>
        <item x="85"/>
        <item x="157"/>
        <item x="63"/>
        <item x="45"/>
        <item x="86"/>
        <item x="171"/>
        <item x="215"/>
        <item x="18"/>
        <item x="64"/>
        <item x="52"/>
        <item x="138"/>
        <item x="116"/>
        <item x="188"/>
        <item x="173"/>
        <item x="12"/>
        <item x="10"/>
        <item x="126"/>
        <item x="136"/>
        <item x="213"/>
        <item x="169"/>
        <item x="26"/>
        <item x="208"/>
        <item x="143"/>
        <item x="151"/>
        <item x="187"/>
        <item x="65"/>
        <item x="193"/>
        <item x="199"/>
        <item x="37"/>
        <item x="219"/>
        <item x="194"/>
        <item x="98"/>
        <item x="104"/>
        <item x="243"/>
        <item x="35"/>
        <item x="42"/>
        <item x="245"/>
        <item x="227"/>
        <item x="28"/>
        <item x="192"/>
        <item x="166"/>
        <item x="168"/>
        <item x="165"/>
        <item x="61"/>
        <item x="246"/>
        <item x="109"/>
        <item x="68"/>
        <item x="39"/>
        <item x="74"/>
        <item x="89"/>
        <item x="24"/>
        <item x="182"/>
        <item x="13"/>
        <item x="214"/>
        <item x="209"/>
        <item x="120"/>
        <item x="237"/>
        <item x="95"/>
        <item x="62"/>
        <item x="16"/>
        <item x="0"/>
        <item x="83"/>
        <item x="41"/>
        <item x="87"/>
        <item x="149"/>
        <item x="196"/>
        <item x="122"/>
        <item x="96"/>
        <item x="218"/>
        <item x="189"/>
        <item x="9"/>
        <item x="217"/>
        <item x="119"/>
        <item x="206"/>
        <item x="128"/>
        <item x="79"/>
        <item x="130"/>
        <item x="207"/>
        <item x="125"/>
        <item x="106"/>
        <item x="43"/>
        <item x="75"/>
        <item x="53"/>
        <item x="185"/>
        <item x="141"/>
        <item x="90"/>
        <item x="195"/>
        <item x="2"/>
        <item x="82"/>
        <item x="153"/>
        <item x="8"/>
        <item x="70"/>
        <item x="84"/>
        <item x="6"/>
        <item x="27"/>
        <item x="216"/>
        <item x="178"/>
        <item x="80"/>
        <item x="132"/>
        <item x="19"/>
        <item x="226"/>
        <item x="145"/>
        <item x="114"/>
        <item x="108"/>
        <item x="3"/>
        <item x="101"/>
        <item x="115"/>
        <item x="44"/>
        <item x="49"/>
        <item x="81"/>
        <item x="155"/>
        <item x="113"/>
        <item x="139"/>
        <item x="150"/>
        <item x="146"/>
        <item x="56"/>
        <item x="221"/>
        <item x="205"/>
        <item x="239"/>
        <item x="201"/>
        <item x="170"/>
        <item x="140"/>
        <item x="38"/>
        <item x="36"/>
        <item x="135"/>
        <item x="107"/>
        <item x="190"/>
        <item x="72"/>
        <item x="94"/>
        <item x="57"/>
        <item x="29"/>
        <item x="117"/>
        <item x="21"/>
        <item x="31"/>
        <item x="244"/>
        <item x="175"/>
        <item x="191"/>
        <item x="59"/>
        <item x="210"/>
        <item x="142"/>
        <item x="100"/>
        <item x="180"/>
        <item x="14"/>
        <item x="46"/>
        <item x="118"/>
        <item x="225"/>
        <item x="148"/>
        <item x="231"/>
        <item x="184"/>
        <item x="22"/>
        <item x="60"/>
        <item x="34"/>
        <item x="235"/>
        <item x="92"/>
        <item x="112"/>
        <item x="103"/>
        <item x="200"/>
        <item x="7"/>
        <item x="131"/>
        <item x="222"/>
        <item x="147"/>
        <item x="242"/>
        <item x="176"/>
        <item x="167"/>
        <item x="17"/>
        <item x="78"/>
        <item x="50"/>
        <item x="58"/>
        <item x="110"/>
        <item x="144"/>
        <item x="47"/>
        <item x="238"/>
        <item x="230"/>
        <item x="48"/>
        <item x="186"/>
        <item x="93"/>
        <item x="137"/>
        <item x="123"/>
        <item x="160"/>
        <item x="20"/>
        <item x="224"/>
        <item x="181"/>
        <item x="220"/>
        <item x="228"/>
        <item x="232"/>
        <item x="55"/>
        <item x="179"/>
        <item x="203"/>
        <item x="229"/>
        <item x="76"/>
        <item x="158"/>
        <item x="163"/>
        <item x="30"/>
        <item x="67"/>
        <item x="124"/>
        <item x="234"/>
        <item x="11"/>
        <item x="161"/>
        <item x="233"/>
        <item x="247"/>
        <item x="236"/>
        <item x="241"/>
        <item t="default"/>
      </items>
    </pivotField>
    <pivotField showAll="0"/>
    <pivotField numFmtId="164" showAll="0"/>
    <pivotField numFmtId="164" showAll="0"/>
    <pivotField showAll="0"/>
    <pivotField showAll="0"/>
    <pivotField showAll="0"/>
    <pivotField numFmtId="164" showAll="0"/>
    <pivotField axis="axisCol" multipleItemSelectionAllowed="1" showAll="0">
      <items count="3">
        <item x="1"/>
        <item x="0"/>
        <item t="default"/>
      </items>
    </pivotField>
    <pivotField showAll="0">
      <items count="8">
        <item x="2"/>
        <item x="3"/>
        <item x="4"/>
        <item x="5"/>
        <item x="6"/>
        <item x="0"/>
        <item x="1"/>
        <item t="default"/>
      </items>
    </pivotField>
    <pivotField axis="axisRow" showAll="0">
      <items count="8">
        <item x="2"/>
        <item x="3"/>
        <item x="4"/>
        <item x="5"/>
        <item x="6"/>
        <item x="0"/>
        <item x="1"/>
        <item t="default"/>
      </items>
    </pivotField>
    <pivotField showAll="0"/>
    <pivotField numFmtId="168" showAll="0"/>
    <pivotField showAll="0"/>
    <pivotField dragToRow="0" dragToCol="0" dragToPage="0" showAll="0" defaultSubtotal="0"/>
  </pivotFields>
  <rowFields count="1">
    <field x="23"/>
  </rowFields>
  <rowItems count="8">
    <i>
      <x/>
    </i>
    <i>
      <x v="1"/>
    </i>
    <i>
      <x v="2"/>
    </i>
    <i>
      <x v="3"/>
    </i>
    <i>
      <x v="4"/>
    </i>
    <i>
      <x v="5"/>
    </i>
    <i>
      <x v="6"/>
    </i>
    <i t="grand">
      <x/>
    </i>
  </rowItems>
  <colFields count="1">
    <field x="21"/>
  </colFields>
  <colItems count="3">
    <i>
      <x/>
    </i>
    <i>
      <x v="1"/>
    </i>
    <i t="grand">
      <x/>
    </i>
  </colItems>
  <dataFields count="1">
    <dataField name="Importe no facturado" fld="13" baseField="6" baseItem="2" numFmtId="44"/>
  </dataFields>
  <formats count="1">
    <format dxfId="3">
      <pivotArea outline="0" collapsedLevelsAreSubtotals="1" fieldPosition="0"/>
    </format>
  </formats>
  <chartFormats count="1">
    <chartFormat chart="15" format="8" series="1">
      <pivotArea type="data" outline="0" fieldPosition="0">
        <references count="1">
          <reference field="4294967294"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82779B-AED4-49B1-B814-B64D2D8E039A}" name="TablaDinámica19" cacheId="56" applyNumberFormats="0" applyBorderFormats="0" applyFontFormats="0" applyPatternFormats="0" applyAlignmentFormats="0" applyWidthHeightFormats="1" dataCaption="Valores" updatedVersion="7" minRefreshableVersion="3" useAutoFormatting="1" subtotalHiddenItems="1" itemPrintTitles="1" createdVersion="7" indent="0" outline="1" outlineData="1" multipleFieldFilters="0" chartFormat="4" rowHeaderCaption="Método de pago">
  <location ref="G17:K30" firstHeaderRow="1" firstDataRow="2" firstDataCol="1"/>
  <pivotFields count="3">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1">
        <item x="0"/>
        <item x="1"/>
        <item x="2"/>
        <item x="3"/>
        <item x="4"/>
        <item x="5"/>
        <item x="6"/>
        <item x="7"/>
        <item x="8"/>
        <item x="9"/>
        <item x="10"/>
      </items>
    </pivotField>
  </pivotFields>
  <rowFields count="1">
    <field x="2"/>
  </rowFields>
  <rowItems count="12">
    <i>
      <x/>
    </i>
    <i>
      <x v="1"/>
    </i>
    <i>
      <x v="2"/>
    </i>
    <i>
      <x v="3"/>
    </i>
    <i>
      <x v="4"/>
    </i>
    <i>
      <x v="5"/>
    </i>
    <i>
      <x v="6"/>
    </i>
    <i>
      <x v="7"/>
    </i>
    <i>
      <x v="8"/>
    </i>
    <i>
      <x v="9"/>
    </i>
    <i>
      <x v="10"/>
    </i>
    <i t="grand">
      <x/>
    </i>
  </rowItems>
  <colFields count="1">
    <field x="1"/>
  </colFields>
  <colItems count="4">
    <i>
      <x/>
    </i>
    <i>
      <x v="1"/>
    </i>
    <i>
      <x v="2"/>
    </i>
    <i t="grand">
      <x/>
    </i>
  </colItems>
  <dataFields count="1">
    <dataField name="Nº de Órdenes" fld="0" subtotal="count" showDataAs="percentOfRow" baseField="1" baseItem="0" numFmtId="10">
      <extLst>
        <ext xmlns:x15="http://schemas.microsoft.com/office/spreadsheetml/2010/11/main" uri="{FABC7310-3BB5-11E1-824E-6D434824019B}">
          <x15:dataField isCountDistinct="1"/>
        </ext>
      </extLst>
    </dataField>
  </dataFields>
  <formats count="4">
    <format dxfId="9">
      <pivotArea collapsedLevelsAreSubtotals="1" fieldPosition="0">
        <references count="2">
          <reference field="1" count="1" selected="0">
            <x v="0"/>
          </reference>
          <reference field="2" count="1">
            <x v="9"/>
          </reference>
        </references>
      </pivotArea>
    </format>
    <format dxfId="8">
      <pivotArea collapsedLevelsAreSubtotals="1" fieldPosition="0">
        <references count="2">
          <reference field="1" count="1" selected="0">
            <x v="0"/>
          </reference>
          <reference field="2" count="1">
            <x v="0"/>
          </reference>
        </references>
      </pivotArea>
    </format>
    <format dxfId="7">
      <pivotArea collapsedLevelsAreSubtotals="1" fieldPosition="0">
        <references count="2">
          <reference field="1" count="1" selected="0">
            <x v="1"/>
          </reference>
          <reference field="2" count="1">
            <x v="10"/>
          </reference>
        </references>
      </pivotArea>
    </format>
    <format dxfId="6">
      <pivotArea outline="0" collapsedLevelsAreSubtotals="1" fieldPosition="0">
        <references count="1">
          <reference field="1" count="2" selected="0">
            <x v="0"/>
            <x v="1"/>
          </reference>
        </references>
      </pivotArea>
    </format>
  </formats>
  <conditionalFormats count="1">
    <conditionalFormat priority="8">
      <pivotAreas count="1">
        <pivotArea type="data" outline="0" collapsedLevelsAreSubtotals="1" fieldPosition="0">
          <references count="1">
            <reference field="4294967294" count="1" selected="0">
              <x v="0"/>
            </reference>
          </references>
        </pivotArea>
      </pivotAreas>
    </conditionalFormat>
  </conditional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º de Órdenes"/>
    <pivotHierarchy dragToData="1"/>
    <pivotHierarchy dragToData="1" caption="Pes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 showRowHeaders="1" showColHeaders="1" showRowStripes="0" showColStripes="0" showLastColumn="1"/>
  <rowHierarchiesUsage count="1">
    <rowHierarchyUsage hierarchyUsage="36"/>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jercicio de Excel.xlsx!Tabla1">
        <x15:activeTabTopLevelEntity name="[Tab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5DEED2-7EF8-41F8-B6E6-F48A2084E778}" name="TablaDinámica18" cacheId="74" applyNumberFormats="0" applyBorderFormats="0" applyFontFormats="0" applyPatternFormats="0" applyAlignmentFormats="0" applyWidthHeightFormats="1" dataCaption="Valores" updatedVersion="7" minRefreshableVersion="3" useAutoFormatting="1" subtotalHiddenItems="1" itemPrintTitles="1" createdVersion="7" indent="0" outline="1" outlineData="1" multipleFieldFilters="0" chartFormat="4" rowHeaderCaption="Método de pago">
  <location ref="A25:E30"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s>
  <rowFields count="1">
    <field x="1"/>
  </rowFields>
  <rowItems count="4">
    <i>
      <x/>
    </i>
    <i>
      <x v="1"/>
    </i>
    <i>
      <x v="2"/>
    </i>
    <i t="grand">
      <x/>
    </i>
  </rowItems>
  <colFields count="1">
    <field x="2"/>
  </colFields>
  <colItems count="4">
    <i>
      <x/>
    </i>
    <i>
      <x v="1"/>
    </i>
    <i>
      <x v="2"/>
    </i>
    <i t="grand">
      <x/>
    </i>
  </colItems>
  <dataFields count="1">
    <dataField name="Nº de Órdenes" fld="0" subtotal="count" showDataAs="percentOfRow" baseField="0" baseItem="0" numFmtId="10">
      <extLst>
        <ext xmlns:x15="http://schemas.microsoft.com/office/spreadsheetml/2010/11/main" uri="{FABC7310-3BB5-11E1-824E-6D434824019B}">
          <x15:dataField isCountDistinct="1"/>
        </ext>
      </extLst>
    </dataField>
  </dataFields>
  <conditionalFormats count="1">
    <conditionalFormat priority="7">
      <pivotAreas count="1">
        <pivotArea type="data" outline="0" collapsedLevelsAreSubtotals="1" fieldPosition="0">
          <references count="1">
            <reference field="4294967294" count="1" selected="0">
              <x v="0"/>
            </reference>
          </references>
        </pivotArea>
      </pivotAreas>
    </conditionalFormat>
  </conditional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º de Órdenes"/>
    <pivotHierarchy dragToData="1"/>
    <pivotHierarchy dragToData="1" caption="Pes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 showRowHeaders="1" showColHeaders="1" showRowStripes="0" showColStripes="0" showLastColumn="1"/>
  <rowHierarchiesUsage count="1">
    <rowHierarchyUsage hierarchyUsage="31"/>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jercicio de Excel.xlsx!Tabla1">
        <x15:activeTabTopLevelEntity name="[Tabla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750E27D-F0A4-4873-BA16-1D9B1AA63FCF}" name="TablaDinámica16"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7" rowHeaderCaption="Tipo de servicio">
  <location ref="E6:G10" firstHeaderRow="0" firstDataRow="1" firstDataCol="1" rowPageCount="1" colPageCount="1"/>
  <pivotFields count="28">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numFmtId="1" showAll="0"/>
    <pivotField showAll="0"/>
    <pivotField showAll="0"/>
    <pivotField numFmtId="168" showAll="0"/>
    <pivotField showAll="0"/>
    <pivotField dragToRow="0" dragToCol="0" dragToPage="0" showAll="0" defaultSubtotal="0"/>
  </pivotFields>
  <rowFields count="1">
    <field x="6"/>
  </rowFields>
  <rowItems count="4">
    <i>
      <x/>
    </i>
    <i>
      <x v="1"/>
    </i>
    <i>
      <x v="2"/>
    </i>
    <i t="grand">
      <x/>
    </i>
  </rowItems>
  <colFields count="1">
    <field x="-2"/>
  </colFields>
  <colItems count="2">
    <i>
      <x/>
    </i>
    <i i="1">
      <x v="1"/>
    </i>
  </colItems>
  <pageFields count="1">
    <pageField fld="21" hier="-1"/>
  </pageFields>
  <dataFields count="2">
    <dataField name="Ingresos totales facturados" fld="13" baseField="0" baseItem="0" numFmtId="44"/>
    <dataField name="Peso" fld="13" showDataAs="percentOfTotal" baseField="6" baseItem="0" numFmtId="10"/>
  </dataFields>
  <formats count="1">
    <format dxfId="14">
      <pivotArea outline="0" collapsedLevelsAreSubtotals="1" fieldPosition="0">
        <references count="1">
          <reference field="4294967294" count="1" selected="0">
            <x v="0"/>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78ACA7A-2A3F-4F04-B7AF-ABC2BC559151}" name="TablaDinámica15"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Tipo de servicio">
  <location ref="F133:I145" firstHeaderRow="0" firstDataRow="1" firstDataCol="1" rowPageCount="1" colPageCount="1"/>
  <pivotFields count="28">
    <pivotField showAll="0"/>
    <pivotField showAll="0"/>
    <pivotField showAll="0"/>
    <pivotField showAll="0"/>
    <pivotField showAll="0"/>
    <pivotField showAll="0"/>
    <pivotField showAll="0">
      <items count="4">
        <item sd="0" x="1"/>
        <item sd="0" x="0"/>
        <item sd="0" x="2"/>
        <item t="default"/>
      </items>
    </pivotField>
    <pivotField showAll="0"/>
    <pivotField dataField="1" showAll="0"/>
    <pivotField showAll="0"/>
    <pivotField showAll="0"/>
    <pivotField axis="axisRow" showAll="0" sortType="descending">
      <items count="12">
        <item x="10"/>
        <item x="6"/>
        <item x="2"/>
        <item x="9"/>
        <item x="1"/>
        <item x="8"/>
        <item x="0"/>
        <item x="3"/>
        <item x="4"/>
        <item x="7"/>
        <item x="5"/>
        <item t="default"/>
      </items>
      <autoSortScope>
        <pivotArea dataOnly="0" outline="0" fieldPosition="0">
          <references count="1">
            <reference field="4294967294" count="1" selected="0">
              <x v="2"/>
            </reference>
          </references>
        </pivotArea>
      </autoSortScope>
    </pivotField>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numFmtId="1" showAll="0"/>
    <pivotField showAll="0"/>
    <pivotField showAll="0"/>
    <pivotField numFmtId="168" showAll="0"/>
    <pivotField showAll="0"/>
    <pivotField dataField="1" dragToRow="0" dragToCol="0" dragToPage="0" showAll="0" defaultSubtotal="0"/>
  </pivotFields>
  <rowFields count="1">
    <field x="11"/>
  </rowFields>
  <rowItems count="12">
    <i>
      <x v="5"/>
    </i>
    <i>
      <x v="8"/>
    </i>
    <i>
      <x/>
    </i>
    <i>
      <x v="1"/>
    </i>
    <i>
      <x v="6"/>
    </i>
    <i>
      <x v="9"/>
    </i>
    <i>
      <x v="2"/>
    </i>
    <i>
      <x v="7"/>
    </i>
    <i>
      <x v="3"/>
    </i>
    <i>
      <x v="10"/>
    </i>
    <i>
      <x v="4"/>
    </i>
    <i t="grand">
      <x/>
    </i>
  </rowItems>
  <colFields count="1">
    <field x="-2"/>
  </colFields>
  <colItems count="3">
    <i>
      <x/>
    </i>
    <i i="1">
      <x v="1"/>
    </i>
    <i i="2">
      <x v="2"/>
    </i>
  </colItems>
  <pageFields count="1">
    <pageField fld="21" item="1" hier="-1"/>
  </pageFields>
  <dataFields count="3">
    <dataField name="Propinas" fld="8" baseField="0" baseItem="0" numFmtId="44"/>
    <dataField name="Suma de Monto Total de la Cuenta" fld="13" baseField="0" baseItem="0"/>
    <dataField name="Suma de Propina/Facturación" fld="27" baseField="0" baseItem="0" numFmtId="10"/>
  </dataFields>
  <formats count="3">
    <format dxfId="17">
      <pivotArea outline="0" collapsedLevelsAreSubtotals="1" fieldPosition="0"/>
    </format>
    <format dxfId="16">
      <pivotArea outline="0" collapsedLevelsAreSubtotals="1" fieldPosition="0">
        <references count="1">
          <reference field="4294967294" count="1" selected="0">
            <x v="2"/>
          </reference>
        </references>
      </pivotArea>
    </format>
    <format dxfId="15">
      <pivotArea dataOnly="0" labelOnly="1" outline="0" fieldPosition="0">
        <references count="1">
          <reference field="4294967294" count="1">
            <x v="2"/>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A4AD96-F074-4079-9712-4C0C1A9D94FA}" name="TablaDinámica13" cacheId="75" applyNumberFormats="0" applyBorderFormats="0" applyFontFormats="0" applyPatternFormats="0" applyAlignmentFormats="0" applyWidthHeightFormats="1" dataCaption="Valores" grandTotalCaption="Órdenes totales" updatedVersion="7" minRefreshableVersion="3" useAutoFormatting="1" itemPrintTitles="1" createdVersion="7" indent="0" outline="1" outlineData="1" multipleFieldFilters="0" chartFormat="8" rowHeaderCaption="Mesero" colHeaderCaption="Tipo de servicio">
  <location ref="A158:D165" firstHeaderRow="1" firstDataRow="2" firstDataCol="1"/>
  <pivotFields count="28">
    <pivotField showAll="0"/>
    <pivotField showAll="0"/>
    <pivotField showAll="0"/>
    <pivotField showAll="0"/>
    <pivotField showAll="0"/>
    <pivotField axis="axisRow" showAll="0">
      <items count="6">
        <item sd="0" x="1"/>
        <item sd="0" x="2"/>
        <item sd="0" x="0"/>
        <item sd="0" x="4"/>
        <item sd="0" x="3"/>
        <item t="default"/>
      </items>
    </pivotField>
    <pivotField showAll="0">
      <items count="4">
        <item sd="0" x="1"/>
        <item sd="0" x="0"/>
        <item sd="0" x="2"/>
        <item t="default"/>
      </items>
    </pivotField>
    <pivotField showAll="0"/>
    <pivotField showAll="0"/>
    <pivotField showAll="0"/>
    <pivotField dataField="1" showAll="0"/>
    <pivotField showAll="0"/>
    <pivotField showAll="0"/>
    <pivotField showAll="0"/>
    <pivotField showAll="0"/>
    <pivotField numFmtId="164" showAll="0"/>
    <pivotField numFmtId="164" showAll="0"/>
    <pivotField showAll="0"/>
    <pivotField showAll="0"/>
    <pivotField showAll="0"/>
    <pivotField numFmtId="164" showAll="0"/>
    <pivotField axis="axisCol" showAll="0">
      <items count="3">
        <item x="1"/>
        <item x="0"/>
        <item t="default"/>
      </items>
    </pivotField>
    <pivotField numFmtId="1" showAll="0"/>
    <pivotField showAll="0"/>
    <pivotField showAll="0"/>
    <pivotField numFmtId="168" showAll="0"/>
    <pivotField showAll="0"/>
    <pivotField dragToRow="0" dragToCol="0" dragToPage="0" showAll="0" defaultSubtotal="0"/>
  </pivotFields>
  <rowFields count="1">
    <field x="5"/>
  </rowFields>
  <rowItems count="6">
    <i>
      <x/>
    </i>
    <i>
      <x v="1"/>
    </i>
    <i>
      <x v="2"/>
    </i>
    <i>
      <x v="3"/>
    </i>
    <i>
      <x v="4"/>
    </i>
    <i t="grand">
      <x/>
    </i>
  </rowItems>
  <colFields count="1">
    <field x="21"/>
  </colFields>
  <colItems count="3">
    <i>
      <x/>
    </i>
    <i>
      <x v="1"/>
    </i>
    <i t="grand">
      <x/>
    </i>
  </colItems>
  <dataFields count="1">
    <dataField name="Cuenta de Número de Orden" fld="10" subtotal="count" baseField="5" baseItem="0"/>
  </dataField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0401B50-F8BB-4455-A2A1-1B55639FA4E8}" name="TablaDinámica12"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Tipo de servicio">
  <location ref="A134:D140" firstHeaderRow="0" firstDataRow="1" firstDataCol="1" rowPageCount="1" colPageCount="1"/>
  <pivotFields count="28">
    <pivotField showAll="0"/>
    <pivotField showAll="0"/>
    <pivotField showAll="0"/>
    <pivotField showAll="0"/>
    <pivotField showAll="0"/>
    <pivotField axis="axisRow" showAll="0" sortType="descending">
      <items count="6">
        <item x="1"/>
        <item x="2"/>
        <item x="0"/>
        <item x="4"/>
        <item x="3"/>
        <item t="default"/>
      </items>
      <autoSortScope>
        <pivotArea dataOnly="0" outline="0" fieldPosition="0">
          <references count="1">
            <reference field="4294967294" count="1" selected="0">
              <x v="2"/>
            </reference>
          </references>
        </pivotArea>
      </autoSortScope>
    </pivotField>
    <pivotField showAll="0">
      <items count="4">
        <item sd="0" x="1"/>
        <item sd="0" x="0"/>
        <item sd="0" x="2"/>
        <item t="default"/>
      </items>
    </pivotField>
    <pivotField showAll="0"/>
    <pivotField dataField="1" showAll="0"/>
    <pivotField showAll="0"/>
    <pivotField showAll="0"/>
    <pivotField showAll="0">
      <items count="12">
        <item x="10"/>
        <item x="6"/>
        <item x="2"/>
        <item x="9"/>
        <item x="1"/>
        <item x="8"/>
        <item x="0"/>
        <item x="3"/>
        <item x="4"/>
        <item x="7"/>
        <item x="5"/>
        <item t="default"/>
      </items>
    </pivotField>
    <pivotField showAll="0"/>
    <pivotField dataField="1" showAll="0">
      <items count="249">
        <item x="159"/>
        <item x="211"/>
        <item x="91"/>
        <item x="33"/>
        <item x="204"/>
        <item x="240"/>
        <item x="99"/>
        <item x="164"/>
        <item x="197"/>
        <item x="133"/>
        <item x="15"/>
        <item x="77"/>
        <item x="32"/>
        <item x="152"/>
        <item x="156"/>
        <item x="23"/>
        <item x="105"/>
        <item x="198"/>
        <item x="134"/>
        <item x="174"/>
        <item x="223"/>
        <item x="172"/>
        <item x="129"/>
        <item x="127"/>
        <item x="51"/>
        <item x="202"/>
        <item x="73"/>
        <item x="97"/>
        <item x="183"/>
        <item x="40"/>
        <item x="54"/>
        <item x="121"/>
        <item x="66"/>
        <item x="1"/>
        <item x="177"/>
        <item x="71"/>
        <item x="25"/>
        <item x="69"/>
        <item x="111"/>
        <item x="212"/>
        <item x="162"/>
        <item x="4"/>
        <item x="88"/>
        <item x="154"/>
        <item x="5"/>
        <item x="102"/>
        <item x="85"/>
        <item x="157"/>
        <item x="63"/>
        <item x="45"/>
        <item x="86"/>
        <item x="171"/>
        <item x="215"/>
        <item x="18"/>
        <item x="64"/>
        <item x="52"/>
        <item x="138"/>
        <item x="116"/>
        <item x="188"/>
        <item x="173"/>
        <item x="12"/>
        <item x="10"/>
        <item x="126"/>
        <item x="136"/>
        <item x="213"/>
        <item x="169"/>
        <item x="26"/>
        <item x="208"/>
        <item x="143"/>
        <item x="151"/>
        <item x="187"/>
        <item x="65"/>
        <item x="193"/>
        <item x="199"/>
        <item x="37"/>
        <item x="219"/>
        <item x="194"/>
        <item x="98"/>
        <item x="104"/>
        <item x="243"/>
        <item x="35"/>
        <item x="42"/>
        <item x="245"/>
        <item x="227"/>
        <item x="28"/>
        <item x="192"/>
        <item x="166"/>
        <item x="168"/>
        <item x="165"/>
        <item x="61"/>
        <item x="246"/>
        <item x="109"/>
        <item x="68"/>
        <item x="39"/>
        <item x="74"/>
        <item x="89"/>
        <item x="24"/>
        <item x="182"/>
        <item x="13"/>
        <item x="214"/>
        <item x="209"/>
        <item x="120"/>
        <item x="237"/>
        <item x="95"/>
        <item x="62"/>
        <item x="16"/>
        <item x="0"/>
        <item x="83"/>
        <item x="41"/>
        <item x="87"/>
        <item x="149"/>
        <item x="196"/>
        <item x="122"/>
        <item x="96"/>
        <item x="218"/>
        <item x="189"/>
        <item x="9"/>
        <item x="217"/>
        <item x="119"/>
        <item x="206"/>
        <item x="128"/>
        <item x="79"/>
        <item x="130"/>
        <item x="207"/>
        <item x="125"/>
        <item x="106"/>
        <item x="43"/>
        <item x="75"/>
        <item x="53"/>
        <item x="185"/>
        <item x="141"/>
        <item x="90"/>
        <item x="195"/>
        <item x="2"/>
        <item x="82"/>
        <item x="153"/>
        <item x="8"/>
        <item x="70"/>
        <item x="84"/>
        <item x="6"/>
        <item x="27"/>
        <item x="216"/>
        <item x="178"/>
        <item x="80"/>
        <item x="132"/>
        <item x="19"/>
        <item x="226"/>
        <item x="145"/>
        <item x="114"/>
        <item x="108"/>
        <item x="3"/>
        <item x="101"/>
        <item x="115"/>
        <item x="44"/>
        <item x="49"/>
        <item x="81"/>
        <item x="155"/>
        <item x="113"/>
        <item x="139"/>
        <item x="150"/>
        <item x="146"/>
        <item x="56"/>
        <item x="221"/>
        <item x="205"/>
        <item x="239"/>
        <item x="201"/>
        <item x="170"/>
        <item x="140"/>
        <item x="38"/>
        <item x="36"/>
        <item x="135"/>
        <item x="107"/>
        <item x="190"/>
        <item x="72"/>
        <item x="94"/>
        <item x="57"/>
        <item x="29"/>
        <item x="117"/>
        <item x="21"/>
        <item x="31"/>
        <item x="244"/>
        <item x="175"/>
        <item x="191"/>
        <item x="59"/>
        <item x="210"/>
        <item x="142"/>
        <item x="100"/>
        <item x="180"/>
        <item x="14"/>
        <item x="46"/>
        <item x="118"/>
        <item x="225"/>
        <item x="148"/>
        <item x="231"/>
        <item x="184"/>
        <item x="22"/>
        <item x="60"/>
        <item x="34"/>
        <item x="235"/>
        <item x="92"/>
        <item x="112"/>
        <item x="103"/>
        <item x="200"/>
        <item x="7"/>
        <item x="131"/>
        <item x="222"/>
        <item x="147"/>
        <item x="242"/>
        <item x="176"/>
        <item x="167"/>
        <item x="17"/>
        <item x="78"/>
        <item x="50"/>
        <item x="58"/>
        <item x="110"/>
        <item x="144"/>
        <item x="47"/>
        <item x="238"/>
        <item x="230"/>
        <item x="48"/>
        <item x="186"/>
        <item x="93"/>
        <item x="137"/>
        <item x="123"/>
        <item x="160"/>
        <item x="20"/>
        <item x="224"/>
        <item x="181"/>
        <item x="220"/>
        <item x="228"/>
        <item x="232"/>
        <item x="55"/>
        <item x="179"/>
        <item x="203"/>
        <item x="229"/>
        <item x="76"/>
        <item x="158"/>
        <item x="163"/>
        <item x="30"/>
        <item x="67"/>
        <item x="124"/>
        <item x="234"/>
        <item x="11"/>
        <item x="161"/>
        <item x="233"/>
        <item x="247"/>
        <item x="236"/>
        <item x="241"/>
        <item t="default"/>
      </items>
    </pivotField>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numFmtId="1" showAll="0"/>
    <pivotField showAll="0"/>
    <pivotField showAll="0"/>
    <pivotField numFmtId="168" showAll="0"/>
    <pivotField showAll="0"/>
    <pivotField dataField="1" dragToRow="0" dragToCol="0" dragToPage="0" showAll="0" defaultSubtotal="0"/>
  </pivotFields>
  <rowFields count="1">
    <field x="5"/>
  </rowFields>
  <rowItems count="6">
    <i>
      <x v="3"/>
    </i>
    <i>
      <x v="2"/>
    </i>
    <i>
      <x v="1"/>
    </i>
    <i>
      <x v="4"/>
    </i>
    <i>
      <x/>
    </i>
    <i t="grand">
      <x/>
    </i>
  </rowItems>
  <colFields count="1">
    <field x="-2"/>
  </colFields>
  <colItems count="3">
    <i>
      <x/>
    </i>
    <i i="1">
      <x v="1"/>
    </i>
    <i i="2">
      <x v="2"/>
    </i>
  </colItems>
  <pageFields count="1">
    <pageField fld="21" item="1" hier="-1"/>
  </pageFields>
  <dataFields count="3">
    <dataField name="Propinas" fld="8" baseField="0" baseItem="0" numFmtId="44"/>
    <dataField name="Suma de Monto Total de la Cuenta" fld="13" baseField="0" baseItem="0"/>
    <dataField name="% Propina/Facturación" fld="27" baseField="0" baseItem="0" numFmtId="10"/>
  </dataFields>
  <formats count="2">
    <format dxfId="21">
      <pivotArea outline="0" collapsedLevelsAreSubtotals="1" fieldPosition="0"/>
    </format>
    <format dxfId="20">
      <pivotArea outline="0" collapsedLevelsAreSubtotals="1" fieldPosition="0">
        <references count="1">
          <reference field="4294967294" count="1" selected="0">
            <x v="2"/>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C179CA0-7BD7-4DD4-98F7-AE8DCAEB4C87}" name="TablaDinámica11"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Tipo de servicio">
  <location ref="F116:H128" firstHeaderRow="0" firstDataRow="1" firstDataCol="1" rowPageCount="1" colPageCount="1"/>
  <pivotFields count="28">
    <pivotField showAll="0"/>
    <pivotField showAll="0"/>
    <pivotField showAll="0"/>
    <pivotField showAll="0"/>
    <pivotField showAll="0"/>
    <pivotField showAll="0"/>
    <pivotField showAll="0">
      <items count="4">
        <item sd="0" x="1"/>
        <item sd="0" x="0"/>
        <item sd="0" x="2"/>
        <item t="default"/>
      </items>
    </pivotField>
    <pivotField showAll="0"/>
    <pivotField dataField="1" showAll="0"/>
    <pivotField showAll="0"/>
    <pivotField showAll="0"/>
    <pivotField axis="axisRow" showAll="0" sortType="descending">
      <items count="12">
        <item x="10"/>
        <item x="6"/>
        <item x="2"/>
        <item x="9"/>
        <item x="1"/>
        <item x="8"/>
        <item x="0"/>
        <item x="3"/>
        <item x="4"/>
        <item x="7"/>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numFmtId="1" showAll="0"/>
    <pivotField showAll="0"/>
    <pivotField showAll="0"/>
    <pivotField numFmtId="168" showAll="0"/>
    <pivotField showAll="0"/>
    <pivotField dragToRow="0" dragToCol="0" dragToPage="0" showAll="0" defaultSubtotal="0"/>
  </pivotFields>
  <rowFields count="1">
    <field x="11"/>
  </rowFields>
  <rowItems count="12">
    <i>
      <x/>
    </i>
    <i>
      <x v="8"/>
    </i>
    <i>
      <x v="3"/>
    </i>
    <i>
      <x v="6"/>
    </i>
    <i>
      <x v="9"/>
    </i>
    <i>
      <x v="7"/>
    </i>
    <i>
      <x v="2"/>
    </i>
    <i>
      <x v="1"/>
    </i>
    <i>
      <x v="4"/>
    </i>
    <i>
      <x v="5"/>
    </i>
    <i>
      <x v="10"/>
    </i>
    <i t="grand">
      <x/>
    </i>
  </rowItems>
  <colFields count="1">
    <field x="-2"/>
  </colFields>
  <colItems count="2">
    <i>
      <x/>
    </i>
    <i i="1">
      <x v="1"/>
    </i>
  </colItems>
  <pageFields count="1">
    <pageField fld="21" item="1" hier="-1"/>
  </pageFields>
  <dataFields count="2">
    <dataField name="Propinas" fld="8" baseField="0" baseItem="0" numFmtId="44"/>
    <dataField name="Peso" fld="8" showDataAs="percentOfTotal" baseField="6" baseItem="0" numFmtId="10"/>
  </dataFields>
  <formats count="2">
    <format dxfId="22">
      <pivotArea outline="0" collapsedLevelsAreSubtotals="1" fieldPosition="0"/>
    </format>
    <format dxfId="23">
      <pivotArea outline="0" fieldPosition="0">
        <references count="1">
          <reference field="4294967294" count="1">
            <x v="1"/>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BA826CE-DD25-4009-B8D1-0072D7A2B2FD}" name="TablaDinámica10"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País de origen">
  <location ref="E60:G72" firstHeaderRow="0" firstDataRow="1" firstDataCol="1" rowPageCount="1" colPageCount="1"/>
  <pivotFields count="28">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
        <item x="10"/>
        <item x="6"/>
        <item x="2"/>
        <item x="9"/>
        <item x="1"/>
        <item x="8"/>
        <item x="0"/>
        <item x="3"/>
        <item x="4"/>
        <item x="7"/>
        <item x="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showAll="0"/>
    <pivotField showAll="0"/>
    <pivotField showAll="0"/>
    <pivotField numFmtId="168" showAll="0"/>
    <pivotField showAll="0"/>
    <pivotField dragToRow="0" dragToCol="0" dragToPage="0" showAll="0" defaultSubtotal="0"/>
  </pivotFields>
  <rowFields count="1">
    <field x="11"/>
  </rowFields>
  <rowItems count="12">
    <i>
      <x v="3"/>
    </i>
    <i>
      <x v="1"/>
    </i>
    <i>
      <x v="4"/>
    </i>
    <i>
      <x v="9"/>
    </i>
    <i>
      <x v="8"/>
    </i>
    <i>
      <x/>
    </i>
    <i>
      <x v="6"/>
    </i>
    <i>
      <x v="7"/>
    </i>
    <i>
      <x v="10"/>
    </i>
    <i>
      <x v="2"/>
    </i>
    <i>
      <x v="5"/>
    </i>
    <i t="grand">
      <x/>
    </i>
  </rowItems>
  <colFields count="1">
    <field x="-2"/>
  </colFields>
  <colItems count="2">
    <i>
      <x/>
    </i>
    <i i="1">
      <x v="1"/>
    </i>
  </colItems>
  <pageFields count="1">
    <pageField fld="21" hier="-1"/>
  </pageFields>
  <dataFields count="2">
    <dataField name="Ingresos" fld="13" baseField="0" baseItem="0" numFmtId="44"/>
    <dataField name="Peso" fld="13" showDataAs="percentOfTotal" baseField="11" baseItem="7" numFmtId="10"/>
  </dataFields>
  <formats count="4">
    <format dxfId="26">
      <pivotArea collapsedLevelsAreSubtotals="1" fieldPosition="0">
        <references count="1">
          <reference field="11" count="0"/>
        </references>
      </pivotArea>
    </format>
    <format dxfId="27">
      <pivotArea outline="0" collapsedLevelsAreSubtotals="1" fieldPosition="0"/>
    </format>
    <format dxfId="28">
      <pivotArea dataOnly="0" labelOnly="1" outline="0" axis="axisValues" fieldPosition="0"/>
    </format>
    <format dxfId="29">
      <pivotArea outline="0" fieldPosition="0">
        <references count="1">
          <reference field="4294967294" count="1">
            <x v="1"/>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D535FBA-EFFC-4309-B8AA-1B095A739626}" name="TablaDinámica9"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8" rowHeaderCaption="Tipo de servicio">
  <location ref="N97:Q110" firstHeaderRow="1" firstDataRow="2" firstDataCol="1"/>
  <pivotFields count="28">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
        <item x="6"/>
        <item x="5"/>
        <item x="7"/>
        <item x="9"/>
        <item x="8"/>
        <item x="4"/>
        <item x="0"/>
        <item x="1"/>
        <item x="2"/>
        <item x="10"/>
        <item x="3"/>
        <item t="default"/>
      </items>
      <autoSortScope>
        <pivotArea dataOnly="0" outline="0" fieldPosition="0">
          <references count="2">
            <reference field="4294967294" count="1" selected="0">
              <x v="0"/>
            </reference>
            <reference field="21" count="1" selected="0">
              <x v="0"/>
            </reference>
          </references>
        </pivotArea>
      </autoSortScope>
    </pivotField>
    <pivotField showAll="0"/>
    <pivotField dataField="1" showAll="0"/>
    <pivotField showAll="0"/>
    <pivotField numFmtId="164" showAll="0"/>
    <pivotField numFmtId="164" showAll="0"/>
    <pivotField showAll="0"/>
    <pivotField showAll="0"/>
    <pivotField showAll="0"/>
    <pivotField numFmtId="164" showAll="0"/>
    <pivotField axis="axisCol" multipleItemSelectionAllowed="1" showAll="0">
      <items count="3">
        <item x="0"/>
        <item x="1"/>
        <item t="default"/>
      </items>
    </pivotField>
    <pivotField showAll="0"/>
    <pivotField showAll="0"/>
    <pivotField showAll="0"/>
    <pivotField numFmtId="168" showAll="0"/>
    <pivotField showAll="0"/>
    <pivotField dragToRow="0" dragToCol="0" dragToPage="0" showAll="0" defaultSubtotal="0"/>
  </pivotFields>
  <rowFields count="1">
    <field x="11"/>
  </rowFields>
  <rowItems count="12">
    <i>
      <x v="3"/>
    </i>
    <i>
      <x v="9"/>
    </i>
    <i>
      <x v="10"/>
    </i>
    <i>
      <x v="7"/>
    </i>
    <i>
      <x v="6"/>
    </i>
    <i>
      <x v="5"/>
    </i>
    <i>
      <x v="2"/>
    </i>
    <i>
      <x v="8"/>
    </i>
    <i>
      <x v="1"/>
    </i>
    <i>
      <x/>
    </i>
    <i>
      <x v="4"/>
    </i>
    <i t="grand">
      <x/>
    </i>
  </rowItems>
  <colFields count="1">
    <field x="21"/>
  </colFields>
  <colItems count="3">
    <i>
      <x/>
    </i>
    <i>
      <x v="1"/>
    </i>
    <i t="grand">
      <x/>
    </i>
  </colItems>
  <dataFields count="1">
    <dataField name="Importe no facturado" fld="13" baseField="6" baseItem="2" numFmtId="44"/>
  </dataFields>
  <formats count="4">
    <format dxfId="30">
      <pivotArea outline="0" collapsedLevelsAreSubtotals="1" fieldPosition="0"/>
    </format>
    <format dxfId="31">
      <pivotArea dataOnly="0" fieldPosition="0">
        <references count="1">
          <reference field="11" count="1">
            <x v="0"/>
          </reference>
        </references>
      </pivotArea>
    </format>
    <format dxfId="5">
      <pivotArea collapsedLevelsAreSubtotals="1" fieldPosition="0">
        <references count="1">
          <reference field="11" count="1">
            <x v="10"/>
          </reference>
        </references>
      </pivotArea>
    </format>
    <format dxfId="4">
      <pivotArea dataOnly="0" labelOnly="1" fieldPosition="0">
        <references count="1">
          <reference field="11" count="1">
            <x v="10"/>
          </reference>
        </references>
      </pivotArea>
    </format>
  </formats>
  <chartFormats count="2">
    <chartFormat chart="16" format="8" series="1">
      <pivotArea type="data" outline="0" fieldPosition="0">
        <references count="2">
          <reference field="4294967294" count="1" selected="0">
            <x v="0"/>
          </reference>
          <reference field="21" count="1" selected="0">
            <x v="0"/>
          </reference>
        </references>
      </pivotArea>
    </chartFormat>
    <chartFormat chart="16" format="9" series="1">
      <pivotArea type="data" outline="0" fieldPosition="0">
        <references count="2">
          <reference field="4294967294" count="1" selected="0">
            <x v="0"/>
          </reference>
          <reference field="21"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68C8E39-1877-42F2-9299-DA89F9470324}" name="TablaDinámica8"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6" rowHeaderCaption="Tipo de servicio">
  <location ref="A90:E97" firstHeaderRow="1" firstDataRow="2" firstDataCol="1" rowPageCount="1" colPageCount="1"/>
  <pivotFields count="28">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items count="4">
        <item x="1"/>
        <item x="2"/>
        <item x="0"/>
        <item t="default"/>
      </items>
    </pivotField>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multipleItemSelectionAllowed="1" showAll="0">
      <items count="3">
        <item x="1"/>
        <item h="1" x="0"/>
        <item t="default"/>
      </items>
    </pivotField>
    <pivotField showAll="0"/>
    <pivotField showAll="0"/>
    <pivotField showAll="0"/>
    <pivotField numFmtId="168" showAll="0"/>
    <pivotField axis="axisRow" showAll="0">
      <items count="7">
        <item x="0"/>
        <item x="1"/>
        <item x="4"/>
        <item x="3"/>
        <item x="5"/>
        <item x="2"/>
        <item t="default"/>
      </items>
    </pivotField>
    <pivotField dragToRow="0" dragToCol="0" dragToPage="0" showAll="0" defaultSubtotal="0"/>
  </pivotFields>
  <rowFields count="1">
    <field x="26"/>
  </rowFields>
  <rowItems count="6">
    <i>
      <x v="1"/>
    </i>
    <i>
      <x v="2"/>
    </i>
    <i>
      <x v="3"/>
    </i>
    <i>
      <x v="4"/>
    </i>
    <i>
      <x v="5"/>
    </i>
    <i t="grand">
      <x/>
    </i>
  </rowItems>
  <colFields count="1">
    <field x="6"/>
  </colFields>
  <colItems count="4">
    <i>
      <x/>
    </i>
    <i>
      <x v="1"/>
    </i>
    <i>
      <x v="2"/>
    </i>
    <i t="grand">
      <x/>
    </i>
  </colItems>
  <pageFields count="1">
    <pageField fld="21" hier="-1"/>
  </pageFields>
  <dataFields count="1">
    <dataField name="Peso Importe no facturado" fld="13" baseField="6" baseItem="1"/>
  </dataFields>
  <formats count="2">
    <format dxfId="32">
      <pivotArea outline="0" collapsedLevelsAreSubtotals="1" fieldPosition="0"/>
    </format>
    <format dxfId="18">
      <pivotArea outline="0" fieldPosition="0">
        <references count="1">
          <reference field="4294967294" count="1">
            <x v="0"/>
          </reference>
        </references>
      </pivotArea>
    </format>
  </formats>
  <chartFormats count="3">
    <chartFormat chart="5" format="6" series="1">
      <pivotArea type="data" outline="0" fieldPosition="0">
        <references count="2">
          <reference field="4294967294" count="1" selected="0">
            <x v="0"/>
          </reference>
          <reference field="6" count="1" selected="0">
            <x v="1"/>
          </reference>
        </references>
      </pivotArea>
    </chartFormat>
    <chartFormat chart="5" format="7" series="1">
      <pivotArea type="data" outline="0" fieldPosition="0">
        <references count="2">
          <reference field="4294967294" count="1" selected="0">
            <x v="0"/>
          </reference>
          <reference field="6" count="1" selected="0">
            <x v="2"/>
          </reference>
        </references>
      </pivotArea>
    </chartFormat>
    <chartFormat chart="5" format="8" series="1">
      <pivotArea type="data" outline="0" fieldPosition="0">
        <references count="2">
          <reference field="4294967294" count="1" selected="0">
            <x v="0"/>
          </reference>
          <reference field="6" count="1" selected="0">
            <x v="0"/>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94354DA-D334-459D-B289-D1516764E966}" name="TablaDinámica6"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Tipo de servicio">
  <location ref="A125:D129" firstHeaderRow="0" firstDataRow="1" firstDataCol="1" rowPageCount="1" colPageCount="1"/>
  <pivotFields count="28">
    <pivotField showAll="0"/>
    <pivotField showAll="0"/>
    <pivotField showAll="0"/>
    <pivotField showAll="0"/>
    <pivotField showAll="0"/>
    <pivotField showAll="0"/>
    <pivotField axis="axisRow" showAll="0">
      <items count="4">
        <item sd="0" x="1"/>
        <item sd="0" x="0"/>
        <item sd="0" x="2"/>
        <item t="default"/>
      </items>
    </pivotField>
    <pivotField showAll="0"/>
    <pivotField dataField="1" showAll="0"/>
    <pivotField showAll="0"/>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numFmtId="1" showAll="0"/>
    <pivotField showAll="0"/>
    <pivotField showAll="0"/>
    <pivotField numFmtId="168" showAll="0"/>
    <pivotField showAll="0"/>
    <pivotField dataField="1" dragToRow="0" dragToCol="0" dragToPage="0" showAll="0" defaultSubtotal="0"/>
  </pivotFields>
  <rowFields count="1">
    <field x="6"/>
  </rowFields>
  <rowItems count="4">
    <i>
      <x/>
    </i>
    <i>
      <x v="1"/>
    </i>
    <i>
      <x v="2"/>
    </i>
    <i t="grand">
      <x/>
    </i>
  </rowItems>
  <colFields count="1">
    <field x="-2"/>
  </colFields>
  <colItems count="3">
    <i>
      <x/>
    </i>
    <i i="1">
      <x v="1"/>
    </i>
    <i i="2">
      <x v="2"/>
    </i>
  </colItems>
  <pageFields count="1">
    <pageField fld="21" item="1" hier="-1"/>
  </pageFields>
  <dataFields count="3">
    <dataField name="Propinas" fld="8" baseField="0" baseItem="0" numFmtId="44"/>
    <dataField name="Suma de Monto Total de la Cuenta" fld="13" baseField="0" baseItem="0"/>
    <dataField name="% Propina/Facturación" fld="27" baseField="0" baseItem="0" numFmtId="9"/>
  </dataFields>
  <formats count="4">
    <format dxfId="35">
      <pivotArea outline="0" collapsedLevelsAreSubtotals="1" fieldPosition="0"/>
    </format>
    <format dxfId="34">
      <pivotArea collapsedLevelsAreSubtotals="1" fieldPosition="0">
        <references count="2">
          <reference field="4294967294" count="1" selected="0">
            <x v="2"/>
          </reference>
          <reference field="6" count="1">
            <x v="0"/>
          </reference>
        </references>
      </pivotArea>
    </format>
    <format dxfId="33">
      <pivotArea outline="0" collapsedLevelsAreSubtotals="1" fieldPosition="0">
        <references count="1">
          <reference field="4294967294" count="1" selected="0">
            <x v="2"/>
          </reference>
        </references>
      </pivotArea>
    </format>
    <format dxfId="19">
      <pivotArea dataOnly="0" labelOnly="1" outline="0" fieldPosition="0">
        <references count="1">
          <reference field="4294967294" count="1">
            <x v="2"/>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5FC2325-0EBC-4B46-98F4-92424C7F0B09}" name="TablaDinámica4"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6" rowHeaderCaption="Tipo de servicio">
  <location ref="A103:C107" firstHeaderRow="0" firstDataRow="1" firstDataCol="1" rowPageCount="1" colPageCount="1"/>
  <pivotFields count="28">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multipleItemSelectionAllowed="1" showAll="0">
      <items count="3">
        <item x="1"/>
        <item h="1" x="0"/>
        <item t="default"/>
      </items>
    </pivotField>
    <pivotField showAll="0"/>
    <pivotField showAll="0"/>
    <pivotField showAll="0"/>
    <pivotField numFmtId="168" showAll="0"/>
    <pivotField showAll="0"/>
    <pivotField dragToRow="0" dragToCol="0" dragToPage="0" showAll="0" defaultSubtotal="0"/>
  </pivotFields>
  <rowFields count="1">
    <field x="9"/>
  </rowFields>
  <rowItems count="4">
    <i>
      <x/>
    </i>
    <i>
      <x v="1"/>
    </i>
    <i>
      <x v="2"/>
    </i>
    <i t="grand">
      <x/>
    </i>
  </rowItems>
  <colFields count="1">
    <field x="-2"/>
  </colFields>
  <colItems count="2">
    <i>
      <x/>
    </i>
    <i i="1">
      <x v="1"/>
    </i>
  </colItems>
  <pageFields count="1">
    <pageField fld="21" hier="-1"/>
  </pageFields>
  <dataFields count="2">
    <dataField name="Importe no facturado" fld="13" baseField="6" baseItem="2" numFmtId="44"/>
    <dataField name="Peso" fld="13" showDataAs="percentOfTotal" baseField="6" baseItem="1" numFmtId="10"/>
  </dataFields>
  <formats count="2">
    <format dxfId="38">
      <pivotArea outline="0" collapsedLevelsAreSubtotals="1" fieldPosition="0"/>
    </format>
    <format dxfId="39">
      <pivotArea outline="0" fieldPosition="0">
        <references count="1">
          <reference field="4294967294" count="1">
            <x v="1"/>
          </reference>
        </references>
      </pivotArea>
    </format>
  </formats>
  <chartFormats count="8">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9" count="1" selected="0">
            <x v="0"/>
          </reference>
        </references>
      </pivotArea>
    </chartFormat>
    <chartFormat chart="5" format="12">
      <pivotArea type="data" outline="0" fieldPosition="0">
        <references count="2">
          <reference field="4294967294" count="1" selected="0">
            <x v="0"/>
          </reference>
          <reference field="9" count="1" selected="0">
            <x v="1"/>
          </reference>
        </references>
      </pivotArea>
    </chartFormat>
    <chartFormat chart="5" format="13">
      <pivotArea type="data" outline="0" fieldPosition="0">
        <references count="2">
          <reference field="4294967294" count="1" selected="0">
            <x v="0"/>
          </reference>
          <reference field="9" count="1" selected="0">
            <x v="2"/>
          </reference>
        </references>
      </pivotArea>
    </chartFormat>
    <chartFormat chart="5" format="14" series="1">
      <pivotArea type="data" outline="0" fieldPosition="0">
        <references count="1">
          <reference field="4294967294" count="1" selected="0">
            <x v="1"/>
          </reference>
        </references>
      </pivotArea>
    </chartFormat>
    <chartFormat chart="5" format="15">
      <pivotArea type="data" outline="0" fieldPosition="0">
        <references count="2">
          <reference field="4294967294" count="1" selected="0">
            <x v="1"/>
          </reference>
          <reference field="9" count="1" selected="0">
            <x v="0"/>
          </reference>
        </references>
      </pivotArea>
    </chartFormat>
    <chartFormat chart="5" format="16">
      <pivotArea type="data" outline="0" fieldPosition="0">
        <references count="2">
          <reference field="4294967294" count="1" selected="0">
            <x v="1"/>
          </reference>
          <reference field="9" count="1" selected="0">
            <x v="1"/>
          </reference>
        </references>
      </pivotArea>
    </chartFormat>
    <chartFormat chart="5" format="17">
      <pivotArea type="data" outline="0" fieldPosition="0">
        <references count="2">
          <reference field="4294967294" count="1" selected="0">
            <x v="1"/>
          </reference>
          <reference field="9" count="1" selected="0">
            <x v="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5765FFB-7299-4825-850F-352AD7E0AED3}" name="TablaDinámica3"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6" rowHeaderCaption="Tipo de servicio">
  <location ref="N81:P93" firstHeaderRow="0" firstDataRow="1" firstDataCol="1" rowPageCount="1" colPageCount="1"/>
  <pivotFields count="28">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
        <item x="10"/>
        <item x="6"/>
        <item x="2"/>
        <item x="9"/>
        <item x="1"/>
        <item x="8"/>
        <item x="0"/>
        <item x="3"/>
        <item x="4"/>
        <item x="7"/>
        <item x="5"/>
        <item t="default"/>
      </items>
      <autoSortScope>
        <pivotArea dataOnly="0" outline="0" fieldPosition="0">
          <references count="1">
            <reference field="4294967294" count="1" selected="0">
              <x v="1"/>
            </reference>
          </references>
        </pivotArea>
      </autoSortScope>
    </pivotField>
    <pivotField showAll="0"/>
    <pivotField dataField="1" showAll="0"/>
    <pivotField showAll="0"/>
    <pivotField numFmtId="164" showAll="0"/>
    <pivotField numFmtId="164" showAll="0"/>
    <pivotField showAll="0"/>
    <pivotField showAll="0"/>
    <pivotField showAll="0"/>
    <pivotField numFmtId="164" showAll="0"/>
    <pivotField axis="axisPage" multipleItemSelectionAllowed="1" showAll="0">
      <items count="3">
        <item x="1"/>
        <item h="1" x="0"/>
        <item t="default"/>
      </items>
    </pivotField>
    <pivotField showAll="0"/>
    <pivotField showAll="0"/>
    <pivotField showAll="0"/>
    <pivotField numFmtId="168" showAll="0"/>
    <pivotField showAll="0"/>
    <pivotField dragToRow="0" dragToCol="0" dragToPage="0" showAll="0" defaultSubtotal="0"/>
  </pivotFields>
  <rowFields count="1">
    <field x="11"/>
  </rowFields>
  <rowItems count="12">
    <i>
      <x v="1"/>
    </i>
    <i>
      <x v="3"/>
    </i>
    <i>
      <x v="9"/>
    </i>
    <i>
      <x v="10"/>
    </i>
    <i>
      <x v="8"/>
    </i>
    <i>
      <x v="4"/>
    </i>
    <i>
      <x v="6"/>
    </i>
    <i>
      <x v="5"/>
    </i>
    <i>
      <x/>
    </i>
    <i>
      <x v="2"/>
    </i>
    <i>
      <x v="7"/>
    </i>
    <i t="grand">
      <x/>
    </i>
  </rowItems>
  <colFields count="1">
    <field x="-2"/>
  </colFields>
  <colItems count="2">
    <i>
      <x/>
    </i>
    <i i="1">
      <x v="1"/>
    </i>
  </colItems>
  <pageFields count="1">
    <pageField fld="21" hier="-1"/>
  </pageFields>
  <dataFields count="2">
    <dataField name="Importe no facturado" fld="13" baseField="6" baseItem="2" numFmtId="44"/>
    <dataField name="Peso facturación perdida" fld="13" showDataAs="percentOfTotal" baseField="6" baseItem="1" numFmtId="10"/>
  </dataFields>
  <formats count="3">
    <format dxfId="11">
      <pivotArea outline="0" collapsedLevelsAreSubtotals="1" fieldPosition="0"/>
    </format>
    <format dxfId="12">
      <pivotArea outline="0" fieldPosition="0">
        <references count="1">
          <reference field="4294967294" count="1">
            <x v="1"/>
          </reference>
        </references>
      </pivotArea>
    </format>
    <format dxfId="13">
      <pivotArea dataOnly="0" fieldPosition="0">
        <references count="1">
          <reference field="11" count="1">
            <x v="1"/>
          </reference>
        </references>
      </pivotArea>
    </format>
  </formats>
  <chartFormats count="2">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F56E53D-BB56-4F2E-9EB5-23616992CEFE}" name="Órdenes meseros" cacheId="75" applyNumberFormats="0" applyBorderFormats="0" applyFontFormats="0" applyPatternFormats="0" applyAlignmentFormats="0" applyWidthHeightFormats="1" dataCaption="Valores" grandTotalCaption="Órdenes totales" updatedVersion="7" minRefreshableVersion="3" useAutoFormatting="1" itemPrintTitles="1" createdVersion="7" indent="0" outline="1" outlineData="1" multipleFieldFilters="0" chartFormat="8" rowHeaderCaption="Mesero" colHeaderCaption="Tipo de servicio">
  <location ref="A148:E155" firstHeaderRow="1" firstDataRow="2" firstDataCol="1"/>
  <pivotFields count="28">
    <pivotField showAll="0"/>
    <pivotField showAll="0"/>
    <pivotField showAll="0"/>
    <pivotField showAll="0"/>
    <pivotField showAll="0"/>
    <pivotField axis="axisRow" showAll="0">
      <items count="6">
        <item sd="0" x="1"/>
        <item sd="0" x="2"/>
        <item sd="0" x="0"/>
        <item sd="0" x="4"/>
        <item sd="0" x="3"/>
        <item t="default"/>
      </items>
    </pivotField>
    <pivotField axis="axisCol" showAll="0">
      <items count="4">
        <item sd="0" x="1"/>
        <item sd="0" x="0"/>
        <item sd="0" x="2"/>
        <item t="default"/>
      </items>
    </pivotField>
    <pivotField showAll="0"/>
    <pivotField showAll="0"/>
    <pivotField showAll="0"/>
    <pivotField dataField="1" showAll="0"/>
    <pivotField showAll="0"/>
    <pivotField showAll="0"/>
    <pivotField showAll="0"/>
    <pivotField showAll="0"/>
    <pivotField numFmtId="164" showAll="0"/>
    <pivotField numFmtId="164" showAll="0"/>
    <pivotField showAll="0"/>
    <pivotField showAll="0"/>
    <pivotField showAll="0"/>
    <pivotField numFmtId="164" showAll="0"/>
    <pivotField showAll="0"/>
    <pivotField numFmtId="1" showAll="0"/>
    <pivotField showAll="0"/>
    <pivotField showAll="0"/>
    <pivotField numFmtId="168" showAll="0"/>
    <pivotField showAll="0"/>
    <pivotField dragToRow="0" dragToCol="0" dragToPage="0" showAll="0" defaultSubtotal="0"/>
  </pivotFields>
  <rowFields count="1">
    <field x="5"/>
  </rowFields>
  <rowItems count="6">
    <i>
      <x/>
    </i>
    <i>
      <x v="1"/>
    </i>
    <i>
      <x v="2"/>
    </i>
    <i>
      <x v="3"/>
    </i>
    <i>
      <x v="4"/>
    </i>
    <i t="grand">
      <x/>
    </i>
  </rowItems>
  <colFields count="1">
    <field x="6"/>
  </colFields>
  <colItems count="4">
    <i>
      <x/>
    </i>
    <i>
      <x v="1"/>
    </i>
    <i>
      <x v="2"/>
    </i>
    <i t="grand">
      <x/>
    </i>
  </colItems>
  <dataFields count="1">
    <dataField name="Cuenta de Número de Orden" fld="10" subtotal="count" baseField="5" baseItem="0"/>
  </dataFields>
  <conditionalFormats count="2">
    <conditionalFormat priority="6">
      <pivotAreas count="1">
        <pivotArea type="data" grandCol="1" outline="0" collapsedLevelsAreSubtotals="1" fieldPosition="0">
          <references count="1">
            <reference field="4294967294" count="1" selected="0">
              <x v="0"/>
            </reference>
          </references>
        </pivotArea>
      </pivotAreas>
    </conditionalFormat>
    <conditionalFormat priority="5">
      <pivotAreas count="1">
        <pivotArea type="data" grandCol="1" outline="0" collapsedLevelsAreSubtotals="1" fieldPosition="0">
          <references count="1">
            <reference field="4294967294" count="1" selected="0">
              <x v="0"/>
            </reference>
          </references>
        </pivotArea>
      </pivotAreas>
    </conditionalFormat>
  </conditional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95AEC49-729A-4451-ABCE-8DDD471F2C70}" name="Propinas"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Tipo de servicio">
  <location ref="A116:C120" firstHeaderRow="0" firstDataRow="1" firstDataCol="1" rowPageCount="1" colPageCount="1"/>
  <pivotFields count="28">
    <pivotField showAll="0"/>
    <pivotField showAll="0"/>
    <pivotField showAll="0"/>
    <pivotField showAll="0"/>
    <pivotField showAll="0"/>
    <pivotField showAll="0"/>
    <pivotField axis="axisRow" showAll="0">
      <items count="4">
        <item sd="0" x="1"/>
        <item sd="0" x="0"/>
        <item sd="0" x="2"/>
        <item t="default"/>
      </items>
    </pivotField>
    <pivotField showAll="0"/>
    <pivotField dataField="1" showAll="0"/>
    <pivotField showAll="0"/>
    <pivotField showAll="0"/>
    <pivotField showAll="0"/>
    <pivotField showAll="0"/>
    <pivotField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numFmtId="1" showAll="0"/>
    <pivotField showAll="0"/>
    <pivotField showAll="0"/>
    <pivotField numFmtId="168" showAll="0"/>
    <pivotField showAll="0"/>
    <pivotField dragToRow="0" dragToCol="0" dragToPage="0" showAll="0" defaultSubtotal="0"/>
  </pivotFields>
  <rowFields count="1">
    <field x="6"/>
  </rowFields>
  <rowItems count="4">
    <i>
      <x/>
    </i>
    <i>
      <x v="1"/>
    </i>
    <i>
      <x v="2"/>
    </i>
    <i t="grand">
      <x/>
    </i>
  </rowItems>
  <colFields count="1">
    <field x="-2"/>
  </colFields>
  <colItems count="2">
    <i>
      <x/>
    </i>
    <i i="1">
      <x v="1"/>
    </i>
  </colItems>
  <pageFields count="1">
    <pageField fld="21" item="1" hier="-1"/>
  </pageFields>
  <dataFields count="2">
    <dataField name="Propinas" fld="8" baseField="0" baseItem="0" numFmtId="44"/>
    <dataField name="Peso" fld="8" showDataAs="percentOfTotal" baseField="6" baseItem="0" numFmtId="10"/>
  </dataFields>
  <formats count="2">
    <format dxfId="77">
      <pivotArea outline="0" collapsedLevelsAreSubtotals="1" fieldPosition="0"/>
    </format>
    <format dxfId="76">
      <pivotArea outline="0" fieldPosition="0">
        <references count="1">
          <reference field="4294967294" count="1">
            <x v="1"/>
          </reference>
        </references>
      </pivotArea>
    </format>
  </formats>
  <conditionalFormats count="1">
    <conditionalFormat priority="37">
      <pivotAreas count="1">
        <pivotArea type="data" collapsedLevelsAreSubtotals="1" fieldPosition="0">
          <references count="2">
            <reference field="4294967294" count="1" selected="0">
              <x v="1"/>
            </reference>
            <reference field="6" count="3">
              <x v="0"/>
              <x v="1"/>
              <x v="2"/>
            </reference>
          </references>
        </pivotArea>
      </pivotAreas>
    </conditionalFormat>
  </conditionalFormats>
  <chartFormats count="1">
    <chartFormat chart="0" format="3" series="1">
      <pivotArea type="data" outline="0" fieldPosition="0">
        <references count="1">
          <reference field="4294967294" count="1" selected="0">
            <x v="0"/>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3A45CC3-03DE-40A2-A011-5B3A40E30788}" name="Ingresos pais de origen"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2" rowHeaderCaption="País de origen">
  <location ref="A60:C72" firstHeaderRow="0" firstDataRow="1" firstDataCol="1" rowPageCount="1" colPageCount="1"/>
  <pivotFields count="28">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2">
        <item x="10"/>
        <item x="6"/>
        <item x="2"/>
        <item x="9"/>
        <item x="1"/>
        <item x="8"/>
        <item x="0"/>
        <item x="3"/>
        <item x="4"/>
        <item x="7"/>
        <item x="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showAll="0"/>
    <pivotField showAll="0"/>
    <pivotField showAll="0"/>
    <pivotField numFmtId="168" showAll="0"/>
    <pivotField showAll="0"/>
    <pivotField dragToRow="0" dragToCol="0" dragToPage="0" showAll="0" defaultSubtotal="0"/>
  </pivotFields>
  <rowFields count="1">
    <field x="11"/>
  </rowFields>
  <rowItems count="12">
    <i>
      <x v="3"/>
    </i>
    <i>
      <x/>
    </i>
    <i>
      <x v="7"/>
    </i>
    <i>
      <x v="4"/>
    </i>
    <i>
      <x v="6"/>
    </i>
    <i>
      <x v="8"/>
    </i>
    <i>
      <x v="9"/>
    </i>
    <i>
      <x v="2"/>
    </i>
    <i>
      <x v="10"/>
    </i>
    <i>
      <x v="1"/>
    </i>
    <i>
      <x v="5"/>
    </i>
    <i t="grand">
      <x/>
    </i>
  </rowItems>
  <colFields count="1">
    <field x="-2"/>
  </colFields>
  <colItems count="2">
    <i>
      <x/>
    </i>
    <i i="1">
      <x v="1"/>
    </i>
  </colItems>
  <pageFields count="1">
    <pageField fld="21" item="1" hier="-1"/>
  </pageFields>
  <dataFields count="2">
    <dataField name="Ingresos" fld="13" baseField="0" baseItem="0" numFmtId="44"/>
    <dataField name="Peso" fld="13" showDataAs="percentOfTotal" baseField="11" baseItem="7" numFmtId="10"/>
  </dataFields>
  <formats count="4">
    <format dxfId="81">
      <pivotArea collapsedLevelsAreSubtotals="1" fieldPosition="0">
        <references count="1">
          <reference field="11" count="0"/>
        </references>
      </pivotArea>
    </format>
    <format dxfId="80">
      <pivotArea outline="0" collapsedLevelsAreSubtotals="1" fieldPosition="0"/>
    </format>
    <format dxfId="79">
      <pivotArea dataOnly="0" labelOnly="1" outline="0" axis="axisValues" fieldPosition="0"/>
    </format>
    <format dxfId="78">
      <pivotArea outline="0" fieldPosition="0">
        <references count="1">
          <reference field="4294967294" count="1">
            <x v="1"/>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8B2C5A62-2318-46AC-9DD3-C1B88DD50C92}" name="TablaDinámica2" cacheId="3" applyNumberFormats="0" applyBorderFormats="0" applyFontFormats="0" applyPatternFormats="0" applyAlignmentFormats="0" applyWidthHeightFormats="1" dataCaption="Valores" updatedVersion="7" minRefreshableVersion="3" useAutoFormatting="1" subtotalHiddenItems="1" itemPrintTitles="1" createdVersion="7" indent="0" outline="1" outlineData="1" multipleFieldFilters="0" chartFormat="7" rowHeaderCaption="Retraso en la preparación de la orden">
  <location ref="E78:H85" firstHeaderRow="0" firstDataRow="1" firstDataCol="1"/>
  <pivotFields count="4">
    <pivotField axis="axisRow" allDrilled="1" subtotalTop="0" showAll="0" defaultSubtotal="0" defaultAttributeDrillState="1">
      <items count="6">
        <item x="0"/>
        <item x="1"/>
        <item x="3"/>
        <item x="4"/>
        <item x="5"/>
        <item x="2"/>
      </items>
    </pivotField>
    <pivotField dataField="1" subtotalTop="0" showAll="0" defaultSubtotal="0"/>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3">
    <i>
      <x/>
    </i>
    <i i="1">
      <x v="1"/>
    </i>
    <i i="2">
      <x v="2"/>
    </i>
  </colItems>
  <dataFields count="3">
    <dataField name="Beneficio/pérdida actual" fld="2" baseField="0" baseItem="0"/>
    <dataField name="Beneficio potencial" fld="1" baseField="0" baseItem="0"/>
    <dataField name="Número de Órdenes" fld="3" subtotal="count" baseField="0" baseItem="3"/>
  </dataFields>
  <formats count="9">
    <format dxfId="90">
      <pivotArea collapsedLevelsAreSubtotals="1" fieldPosition="0">
        <references count="2">
          <reference field="4294967294" count="2" selected="0">
            <x v="0"/>
            <x v="1"/>
          </reference>
          <reference field="0" count="0"/>
        </references>
      </pivotArea>
    </format>
    <format dxfId="89">
      <pivotArea field="0" type="button" dataOnly="0" labelOnly="1" outline="0" axis="axisRow" fieldPosition="0"/>
    </format>
    <format dxfId="88">
      <pivotArea dataOnly="0" labelOnly="1" outline="0" fieldPosition="0">
        <references count="1">
          <reference field="4294967294" count="3">
            <x v="0"/>
            <x v="1"/>
            <x v="2"/>
          </reference>
        </references>
      </pivotArea>
    </format>
    <format dxfId="87">
      <pivotArea field="0" type="button" dataOnly="0" labelOnly="1" outline="0" axis="axisRow" fieldPosition="0"/>
    </format>
    <format dxfId="86">
      <pivotArea dataOnly="0" labelOnly="1" outline="0" fieldPosition="0">
        <references count="1">
          <reference field="4294967294" count="2">
            <x v="1"/>
            <x v="2"/>
          </reference>
        </references>
      </pivotArea>
    </format>
    <format dxfId="85">
      <pivotArea dataOnly="0" labelOnly="1" outline="0" fieldPosition="0">
        <references count="1">
          <reference field="4294967294" count="1">
            <x v="0"/>
          </reference>
        </references>
      </pivotArea>
    </format>
    <format dxfId="84">
      <pivotArea field="0" type="button" dataOnly="0" labelOnly="1" outline="0" axis="axisRow" fieldPosition="0"/>
    </format>
    <format dxfId="83">
      <pivotArea dataOnly="0" labelOnly="1" outline="0" fieldPosition="0">
        <references count="1">
          <reference field="4294967294" count="3">
            <x v="0"/>
            <x v="1"/>
            <x v="2"/>
          </reference>
        </references>
      </pivotArea>
    </format>
    <format dxfId="82">
      <pivotArea field="0" grandRow="1" outline="0" collapsedLevelsAreSubtotals="1" axis="axisRow" fieldPosition="0">
        <references count="1">
          <reference field="4294967294" count="2" selected="0">
            <x v="0"/>
            <x v="1"/>
          </reference>
        </references>
      </pivotArea>
    </format>
  </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Número de Órdenes"/>
    <pivotHierarchy dragToData="1"/>
    <pivotHierarchy dragToData="1"/>
    <pivotHierarchy dragToData="1"/>
    <pivotHierarchy dragToData="1"/>
    <pivotHierarchy dragToData="1"/>
    <pivotHierarchy dragToData="1"/>
    <pivotHierarchy dragToData="1" caption="Beneficio potencial"/>
    <pivotHierarchy dragToData="1"/>
    <pivotHierarchy dragToData="1"/>
    <pivotHierarchy dragToData="1" caption="Beneficio/pérdida actual"/>
    <pivotHierarchy dragToData="1"/>
  </pivotHierarchies>
  <pivotTableStyleInfo name="PivotStyleMedium3" showRowHeaders="1" showColHeaders="1" showRowStripes="0" showColStripes="0" showLastColumn="1"/>
  <rowHierarchiesUsage count="1">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a1]"/>
        <x15:activeTabTopLevelEntity name="[Tabla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4B7C809-402A-4A7B-813D-7462834C923B}" name="Ingresos por tipo de servicio y día"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0" rowHeaderCaption="Tipo de servicio" colHeaderCaption="Día de la semana">
  <location ref="A37:E46" firstHeaderRow="1" firstDataRow="2" firstDataCol="1" rowPageCount="1" colPageCount="1"/>
  <pivotFields count="28">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showAll="0"/>
    <pivotField axis="axisRow" showAll="0">
      <items count="8">
        <item x="2"/>
        <item x="3"/>
        <item x="4"/>
        <item x="5"/>
        <item x="6"/>
        <item x="0"/>
        <item x="1"/>
        <item t="default"/>
      </items>
    </pivotField>
    <pivotField showAll="0"/>
    <pivotField numFmtId="168" showAll="0"/>
    <pivotField showAll="0"/>
    <pivotField dragToRow="0" dragToCol="0" dragToPage="0" showAll="0" defaultSubtotal="0"/>
  </pivotFields>
  <rowFields count="1">
    <field x="23"/>
  </rowFields>
  <rowItems count="8">
    <i>
      <x/>
    </i>
    <i>
      <x v="1"/>
    </i>
    <i>
      <x v="2"/>
    </i>
    <i>
      <x v="3"/>
    </i>
    <i>
      <x v="4"/>
    </i>
    <i>
      <x v="5"/>
    </i>
    <i>
      <x v="6"/>
    </i>
    <i t="grand">
      <x/>
    </i>
  </rowItems>
  <colFields count="1">
    <field x="6"/>
  </colFields>
  <colItems count="4">
    <i>
      <x/>
    </i>
    <i>
      <x v="1"/>
    </i>
    <i>
      <x v="2"/>
    </i>
    <i t="grand">
      <x/>
    </i>
  </colItems>
  <pageFields count="1">
    <pageField fld="21" item="1" hier="-1"/>
  </pageFields>
  <dataFields count="1">
    <dataField name="Ingresos por servicio/dia" fld="13" baseField="0" baseItem="0"/>
  </dataFields>
  <formats count="2">
    <format dxfId="36">
      <pivotArea collapsedLevelsAreSubtotals="1" fieldPosition="0">
        <references count="1">
          <reference field="6" count="0"/>
        </references>
      </pivotArea>
    </format>
    <format dxfId="37">
      <pivotArea grandRow="1" outline="0" collapsedLevelsAreSubtotals="1" fieldPosition="0"/>
    </format>
  </formats>
  <chartFormats count="6">
    <chartFormat chart="7" format="13" series="1">
      <pivotArea type="data" outline="0" fieldPosition="0">
        <references count="2">
          <reference field="4294967294" count="1" selected="0">
            <x v="0"/>
          </reference>
          <reference field="6" count="1" selected="0">
            <x v="0"/>
          </reference>
        </references>
      </pivotArea>
    </chartFormat>
    <chartFormat chart="7" format="14" series="1">
      <pivotArea type="data" outline="0" fieldPosition="0">
        <references count="2">
          <reference field="4294967294" count="1" selected="0">
            <x v="0"/>
          </reference>
          <reference field="6" count="1" selected="0">
            <x v="1"/>
          </reference>
        </references>
      </pivotArea>
    </chartFormat>
    <chartFormat chart="7" format="15" series="1">
      <pivotArea type="data" outline="0" fieldPosition="0">
        <references count="2">
          <reference field="4294967294" count="1" selected="0">
            <x v="0"/>
          </reference>
          <reference field="6" count="1" selected="0">
            <x v="2"/>
          </reference>
        </references>
      </pivotArea>
    </chartFormat>
    <chartFormat chart="9" format="19" series="1">
      <pivotArea type="data" outline="0" fieldPosition="0">
        <references count="2">
          <reference field="4294967294" count="1" selected="0">
            <x v="0"/>
          </reference>
          <reference field="6" count="1" selected="0">
            <x v="0"/>
          </reference>
        </references>
      </pivotArea>
    </chartFormat>
    <chartFormat chart="9" format="20" series="1">
      <pivotArea type="data" outline="0" fieldPosition="0">
        <references count="2">
          <reference field="4294967294" count="1" selected="0">
            <x v="0"/>
          </reference>
          <reference field="6" count="1" selected="0">
            <x v="1"/>
          </reference>
        </references>
      </pivotArea>
    </chartFormat>
    <chartFormat chart="9" format="21" series="1">
      <pivotArea type="data" outline="0" fieldPosition="0">
        <references count="2">
          <reference field="4294967294" count="1" selected="0">
            <x v="0"/>
          </reference>
          <reference field="6"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86ED45CC-2F2A-47C1-89D1-44E4DCAD823B}" name="Ingresos por tipo de servicio"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17" rowHeaderCaption="Tipo de servicio">
  <location ref="A6:C10" firstHeaderRow="0" firstDataRow="1" firstDataCol="1" rowPageCount="1" colPageCount="1"/>
  <pivotFields count="28">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showAll="0">
      <items count="3">
        <item x="1"/>
        <item x="0"/>
        <item t="default"/>
      </items>
    </pivotField>
    <pivotField numFmtId="1" showAll="0"/>
    <pivotField showAll="0"/>
    <pivotField showAll="0"/>
    <pivotField numFmtId="168" showAll="0"/>
    <pivotField showAll="0"/>
    <pivotField dragToRow="0" dragToCol="0" dragToPage="0" showAll="0" defaultSubtotal="0"/>
  </pivotFields>
  <rowFields count="1">
    <field x="6"/>
  </rowFields>
  <rowItems count="4">
    <i>
      <x/>
    </i>
    <i>
      <x v="1"/>
    </i>
    <i>
      <x v="2"/>
    </i>
    <i t="grand">
      <x/>
    </i>
  </rowItems>
  <colFields count="1">
    <field x="-2"/>
  </colFields>
  <colItems count="2">
    <i>
      <x/>
    </i>
    <i i="1">
      <x v="1"/>
    </i>
  </colItems>
  <pageFields count="1">
    <pageField fld="21" item="1" hier="-1"/>
  </pageFields>
  <dataFields count="2">
    <dataField name="Ingresos totales facturados" fld="13" baseField="0" baseItem="0" numFmtId="44"/>
    <dataField name="Peso" fld="13" showDataAs="percentOfTotal" baseField="6" baseItem="0" numFmtId="10"/>
  </dataFields>
  <formats count="1">
    <format dxfId="91">
      <pivotArea outline="0" collapsedLevelsAreSubtotals="1" fieldPosition="0">
        <references count="1">
          <reference field="4294967294" count="1" selected="0">
            <x v="0"/>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59ACA3A-55D8-46CA-8F77-78311D15D3E7}" name="Impagos" cacheId="75"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7" rowHeaderCaption="Tipo de servicio">
  <location ref="A80:C84" firstHeaderRow="0" firstDataRow="1" firstDataCol="1" rowPageCount="1" colPageCount="1"/>
  <pivotFields count="28">
    <pivotField showAll="0"/>
    <pivotField showAll="0"/>
    <pivotField showAll="0"/>
    <pivotField showAll="0"/>
    <pivotField showAll="0"/>
    <pivotField showAll="0"/>
    <pivotField axis="axisRow" showAll="0">
      <items count="4">
        <item sd="0" x="1"/>
        <item sd="0" x="0"/>
        <item sd="0" x="2"/>
        <item t="default"/>
      </items>
    </pivotField>
    <pivotField showAll="0"/>
    <pivotField showAll="0"/>
    <pivotField showAll="0"/>
    <pivotField showAll="0"/>
    <pivotField showAll="0"/>
    <pivotField showAll="0"/>
    <pivotField dataField="1" showAll="0"/>
    <pivotField showAll="0"/>
    <pivotField numFmtId="164" showAll="0"/>
    <pivotField numFmtId="164" showAll="0"/>
    <pivotField showAll="0"/>
    <pivotField showAll="0"/>
    <pivotField showAll="0"/>
    <pivotField numFmtId="164" showAll="0"/>
    <pivotField axis="axisPage" multipleItemSelectionAllowed="1" showAll="0">
      <items count="3">
        <item x="1"/>
        <item h="1" x="0"/>
        <item t="default"/>
      </items>
    </pivotField>
    <pivotField showAll="0"/>
    <pivotField showAll="0"/>
    <pivotField showAll="0"/>
    <pivotField numFmtId="168" showAll="0"/>
    <pivotField showAll="0"/>
    <pivotField dragToRow="0" dragToCol="0" dragToPage="0" showAll="0" defaultSubtotal="0"/>
  </pivotFields>
  <rowFields count="1">
    <field x="6"/>
  </rowFields>
  <rowItems count="4">
    <i>
      <x/>
    </i>
    <i>
      <x v="1"/>
    </i>
    <i>
      <x v="2"/>
    </i>
    <i t="grand">
      <x/>
    </i>
  </rowItems>
  <colFields count="1">
    <field x="-2"/>
  </colFields>
  <colItems count="2">
    <i>
      <x/>
    </i>
    <i i="1">
      <x v="1"/>
    </i>
  </colItems>
  <pageFields count="1">
    <pageField fld="21" hier="-1"/>
  </pageFields>
  <dataFields count="2">
    <dataField name="Importe no facturado" fld="13" baseField="6" baseItem="2" numFmtId="44"/>
    <dataField name="Peso" fld="13" showDataAs="percentOfTotal" baseField="6" baseItem="1" numFmtId="10"/>
  </dataFields>
  <formats count="2">
    <format dxfId="93">
      <pivotArea outline="0" collapsedLevelsAreSubtotals="1" fieldPosition="0"/>
    </format>
    <format dxfId="92">
      <pivotArea outline="0" fieldPosition="0">
        <references count="1">
          <reference field="4294967294" count="1">
            <x v="1"/>
          </reference>
        </references>
      </pivotArea>
    </format>
  </formats>
  <chartFormats count="8">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6" count="1" selected="0">
            <x v="0"/>
          </reference>
        </references>
      </pivotArea>
    </chartFormat>
    <chartFormat chart="6" format="12">
      <pivotArea type="data" outline="0" fieldPosition="0">
        <references count="2">
          <reference field="4294967294" count="1" selected="0">
            <x v="0"/>
          </reference>
          <reference field="6" count="1" selected="0">
            <x v="1"/>
          </reference>
        </references>
      </pivotArea>
    </chartFormat>
    <chartFormat chart="6" format="13">
      <pivotArea type="data" outline="0" fieldPosition="0">
        <references count="2">
          <reference field="4294967294" count="1" selected="0">
            <x v="0"/>
          </reference>
          <reference field="6" count="1" selected="0">
            <x v="2"/>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6" count="1" selected="0">
            <x v="0"/>
          </reference>
        </references>
      </pivotArea>
    </chartFormat>
    <chartFormat chart="6" format="16">
      <pivotArea type="data" outline="0" fieldPosition="0">
        <references count="2">
          <reference field="4294967294" count="1" selected="0">
            <x v="1"/>
          </reference>
          <reference field="6" count="1" selected="0">
            <x v="1"/>
          </reference>
        </references>
      </pivotArea>
    </chartFormat>
    <chartFormat chart="6" format="17">
      <pivotArea type="data" outline="0" fieldPosition="0">
        <references count="2">
          <reference field="4294967294" count="1" selected="0">
            <x v="1"/>
          </reference>
          <reference field="6" count="1" selected="0">
            <x v="2"/>
          </reference>
        </references>
      </pivotArea>
    </chartFormat>
  </chart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FBA0F8A-BAF7-42F1-B9DF-FABDABF8BC53}" name="Número de transacciones por método de pago" cacheId="1" applyNumberFormats="0" applyBorderFormats="0" applyFontFormats="0" applyPatternFormats="0" applyAlignmentFormats="0" applyWidthHeightFormats="1" dataCaption="Valores" updatedVersion="7" minRefreshableVersion="3" useAutoFormatting="1" subtotalHiddenItems="1" itemPrintTitles="1" createdVersion="7" indent="0" outline="1" outlineData="1" multipleFieldFilters="0" chartFormat="4" rowHeaderCaption="Método de pago">
  <location ref="A17:C21" firstHeaderRow="0"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2"/>
  </colFields>
  <colItems count="2">
    <i>
      <x/>
    </i>
    <i i="1">
      <x v="1"/>
    </i>
  </colItems>
  <dataFields count="2">
    <dataField name="Nº de Órdenes" fld="0" subtotal="count" baseField="0" baseItem="0">
      <extLst>
        <ext xmlns:x15="http://schemas.microsoft.com/office/spreadsheetml/2010/11/main" uri="{FABC7310-3BB5-11E1-824E-6D434824019B}">
          <x15:dataField isCountDistinct="1"/>
        </ext>
      </extLst>
    </dataField>
    <dataField name="Peso" fld="2" subtotal="count" showDataAs="percentOfCol" baseField="1" baseItem="0" numFmtId="10"/>
  </dataFields>
  <conditionalFormats count="1">
    <conditionalFormat priority="44">
      <pivotAreas count="1">
        <pivotArea type="data" collapsedLevelsAreSubtotals="1" fieldPosition="0">
          <references count="2">
            <reference field="4294967294" count="1" selected="0">
              <x v="1"/>
            </reference>
            <reference field="1" count="3">
              <x v="0"/>
              <x v="1"/>
              <x v="2"/>
            </reference>
          </references>
        </pivotArea>
      </pivotAreas>
    </conditionalFormat>
  </conditionalFormats>
  <pivotHierarchies count="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º de Órdenes"/>
    <pivotHierarchy dragToData="1"/>
    <pivotHierarchy dragToData="1" caption="Peso"/>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jercicio de Excel.xlsx!Tabla1">
        <x15:activeTabTopLevelEntity name="[Tabla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B2CDAF-6B75-4C67-AF47-94393C5FE62C}" name="Sala" displayName="Sala" ref="A1:AB768" totalsRowShown="0" headerRowDxfId="75">
  <autoFilter ref="A1:AB768" xr:uid="{13B2CDAF-6B75-4C67-AF47-94393C5FE62C}"/>
  <tableColumns count="28">
    <tableColumn id="1" xr3:uid="{71A94719-C249-43B2-BAE7-457D58146B03}" name="Número de Mesa" dataDxfId="74"/>
    <tableColumn id="2" xr3:uid="{976C36E5-BF59-4011-B666-FD5C620406CE}" name="Nombre del Cliente" dataDxfId="73"/>
    <tableColumn id="3" xr3:uid="{18225B5B-8346-46F8-88AF-2A8CEE63603B}" name="Número de Comensales" dataDxfId="72"/>
    <tableColumn id="4" xr3:uid="{BD6918C3-26A2-4C2A-B635-F2B39C2CE1A7}" name="Hora de Llegada" dataDxfId="71"/>
    <tableColumn id="5" xr3:uid="{F964D250-4756-4CA0-AB27-7844BF106FAC}" name="Hora de Salida" dataDxfId="70"/>
    <tableColumn id="6" xr3:uid="{C2F77215-5DA4-4B45-B66A-9C2EF25BC5D5}" name="Mesero Asignado" dataDxfId="69"/>
    <tableColumn id="7" xr3:uid="{677A90FF-8956-4CB5-B748-4DD2771E25C2}" name="Tipo de Servicio" dataDxfId="68"/>
    <tableColumn id="8" xr3:uid="{41617958-A9B1-4748-9B32-D790D2CAD9B1}" name="Método de Pago" dataDxfId="67"/>
    <tableColumn id="9" xr3:uid="{48A7F1B0-E503-4049-94D3-AA285816CE88}" name="Propina" dataCellStyle="Moneda"/>
    <tableColumn id="24" xr3:uid="{9F8096ED-232C-4BC7-A0CF-A63193778F55}" name="Propinas reales" dataDxfId="10" dataCellStyle="Moneda">
      <calculatedColumnFormula>IF(Sala[[#This Row],[Orden cobrada (Sin tiempo espera)]]="si",Sala[[#This Row],[Propina]],0)</calculatedColumnFormula>
    </tableColumn>
    <tableColumn id="10" xr3:uid="{E156246D-24C9-45CC-8CB5-6EA206CC0818}" name="Estado de la Mesa" dataDxfId="66"/>
    <tableColumn id="11" xr3:uid="{CD6D6187-4C83-48F7-9538-FCF8DC4A2FED}" name="Número de Orden" dataDxfId="65"/>
    <tableColumn id="12" xr3:uid="{01FA54F5-3783-4673-AE4B-F4EEE8C5AA73}" name="País de Origen" dataDxfId="64"/>
    <tableColumn id="13" xr3:uid="{7BC391E1-E964-4D0B-B25B-53DC75F6C1DD}" name="Platos Ordenados" dataDxfId="63"/>
    <tableColumn id="14" xr3:uid="{40A4B89A-D991-4F04-A801-0F8256AE0F3E}" name="Monto Total de la Cuenta" dataCellStyle="Moneda">
      <calculatedColumnFormula>SUMIF('Cocina'!A:A,Sala!L2,'Cocina'!M:M)</calculatedColumnFormula>
    </tableColumn>
    <tableColumn id="16" xr3:uid="{2900BAEA-99FE-4BDF-AE4B-969DE7DC4F75}" name="Fecha de Factura" dataDxfId="62"/>
    <tableColumn id="17" xr3:uid="{2B3A68A7-BB49-49EA-AD78-3044BF32E36D}" name="Hora Llegada" dataDxfId="61"/>
    <tableColumn id="18" xr3:uid="{6A524BAB-9EDF-4226-A48F-F141435FBF10}" name="Hora salida" dataDxfId="60"/>
    <tableColumn id="19" xr3:uid="{3E26A889-2DB0-4177-B231-33576FDD54F6}" name="Tiempo de permanencia" dataDxfId="59">
      <calculatedColumnFormula>IF(K2="Ocupada",R2-Q2+Datos!$B$2,R2-Q2)</calculatedColumnFormula>
    </tableColumn>
    <tableColumn id="20" xr3:uid="{EF0ED0C8-0B86-4C61-ACB9-3BD7F6C99F07}" name="Tiempo en mesa" dataDxfId="58">
      <calculatedColumnFormula>R2-Q2</calculatedColumnFormula>
    </tableColumn>
    <tableColumn id="21" xr3:uid="{9F4C057A-AF09-4CF7-851D-C044ADBED667}" name="Tiempo de Preparación (Horas)" dataDxfId="57">
      <calculatedColumnFormula>(SUMIF('Cocina'!A:A,Sala!L2,'Cocina'!H:H))/60/24</calculatedColumnFormula>
    </tableColumn>
    <tableColumn id="23" xr3:uid="{27A04E6F-EDBB-4FE0-A671-A4554C2C28E9}" name="Tiempo degustación" dataDxfId="56">
      <calculatedColumnFormula>IF(U2&gt;T2,0,S2-U2)</calculatedColumnFormula>
    </tableColumn>
    <tableColumn id="25" xr3:uid="{6FAC0AD8-53E7-458C-B819-9D06DD81A2D5}" name="Orden cobrada (Sin tiempo espera)" dataDxfId="55">
      <calculatedColumnFormula>IF(V2=0,"No","Si")</calculatedColumnFormula>
    </tableColumn>
    <tableColumn id="26" xr3:uid="{F558587D-90EA-4D87-909B-CDE0377AAD12}" name="Diasem" dataDxfId="54">
      <calculatedColumnFormula>WEEKDAY(P2,2)</calculatedColumnFormula>
    </tableColumn>
    <tableColumn id="27" xr3:uid="{4E86D6E9-85F0-4A66-A2D0-29F66872F120}" name="Dia" dataDxfId="53">
      <calculatedColumnFormula array="1">_xlfn.IFS(X2=1,"Lunes",X2=2,"Martes",X2=3,"Miercoles",X2=4,"Jueves",X2=5,"Viernes",X2=6,"Sabado",X2=7,"Domingo")</calculatedColumnFormula>
    </tableColumn>
    <tableColumn id="28" xr3:uid="{6C4FECD0-1371-41DD-AD72-65826657EC64}" name="Coste total" dataDxfId="52">
      <calculatedColumnFormula>SUMIF('Cocina'!A:A,Sala[[#This Row],[Número de Orden]],'Cocina'!K:K)</calculatedColumnFormula>
    </tableColumn>
    <tableColumn id="15" xr3:uid="{D9912320-1570-4E97-8AF0-C29FCADB18F3}" name="Dif tiempo en mesa - tiempo de preparación" dataDxfId="51">
      <calculatedColumnFormula>(Sala[[#This Row],[Tiempo en mesa]]-Sala[[#This Row],[Tiempo de Preparación (Horas)]])*1440</calculatedColumnFormula>
    </tableColumn>
    <tableColumn id="22" xr3:uid="{13C18FBF-C235-4C4F-8FBF-E583BEF9E6AA}" name="Categoría tiempo excedido" dataDxfId="50">
      <calculatedColumnFormula array="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07C53C-1152-46EE-9174-A7450A16DC34}" name="Cocina" displayName="Cocina" ref="A1:O1903" totalsRowShown="0" headerRowDxfId="49">
  <autoFilter ref="A1:O1903" xr:uid="{5007C53C-1152-46EE-9174-A7450A16DC34}"/>
  <tableColumns count="15">
    <tableColumn id="1" xr3:uid="{FD62E873-33F9-44CD-8DE4-BAB862BA3C8D}" name="Número de Orden" dataDxfId="48"/>
    <tableColumn id="2" xr3:uid="{34E49259-53A1-4687-8D54-FDC0AFAD54DF}" name="Número de Mesa" dataDxfId="47"/>
    <tableColumn id="3" xr3:uid="{9D79F318-70A5-4158-806E-0B086E65AA80}" name="Nombre del Plato" dataDxfId="46"/>
    <tableColumn id="4" xr3:uid="{CD20ECEF-5EB5-416E-8C47-251847CB0CD1}" name="Descripción del Plato" dataDxfId="45"/>
    <tableColumn id="5" xr3:uid="{E07993ED-58FD-4AB3-BCA6-D42DAAA02D4D}" name="Costo Unitario" dataCellStyle="Moneda"/>
    <tableColumn id="6" xr3:uid="{39DB9250-E2D9-4FB0-8842-4E4CA35C5B82}" name="Precio Unitario" dataCellStyle="Moneda"/>
    <tableColumn id="7" xr3:uid="{95AA39B9-E6A7-4E03-B890-8AF0A2AE825A}" name="Cantidad Ordenada" dataDxfId="44"/>
    <tableColumn id="8" xr3:uid="{3DF0643A-FEB1-4DA7-B5BF-E1E53EEC8883}" name="Tiempo de Preparación" dataDxfId="43"/>
    <tableColumn id="9" xr3:uid="{251E57AB-6AA2-42D1-B545-5AA8ED470955}" name="Observaciones" dataDxfId="42"/>
    <tableColumn id="10" xr3:uid="{CAF7EF79-BFDD-4830-8D96-9D8D3722F8C8}" name="Estado de la Orden"/>
    <tableColumn id="11" xr3:uid="{FE19E5F9-FCD4-4982-8105-A880BBDFC3E9}" name="Total del Pedido" dataCellStyle="Moneda">
      <calculatedColumnFormula>E2*G2</calculatedColumnFormula>
    </tableColumn>
    <tableColumn id="12" xr3:uid="{4B175E04-7E36-4419-891E-37C6255F578F}" name="Ganancia Neta" dataCellStyle="Moneda">
      <calculatedColumnFormula>(F2-E2)*G2</calculatedColumnFormula>
    </tableColumn>
    <tableColumn id="13" xr3:uid="{35128953-4E1D-4BA0-A4DB-094C352B5F21}" name="Ganancia Bruta" dataCellStyle="Moneda">
      <calculatedColumnFormula>F2*G2</calculatedColumnFormula>
    </tableColumn>
    <tableColumn id="14" xr3:uid="{6A6C0230-CD61-4998-84D8-D05482600FE3}" name="Porcentaje de Ganancia" dataDxfId="41" dataCellStyle="Porcentaje">
      <calculatedColumnFormula>(M2-K2)/K2</calculatedColumnFormula>
    </tableColumn>
    <tableColumn id="15" xr3:uid="{D4C52390-DC3D-4392-A881-FBDEE9AD13CD}" name="Beneficio final" dataDxfId="40" dataCellStyle="Moneda">
      <calculatedColumnFormula>IF(VLOOKUP(Cocina[[#This Row],[Número de Orden]],Sala[[Número de Orden]:[Orden cobrada (Sin tiempo espera)]],12,FALSE)="Si",Cocina[[#This Row],[Ganancia Neta]],-Cocina[[#This Row],[Total del Pedido]])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18" Type="http://schemas.openxmlformats.org/officeDocument/2006/relationships/pivotTable" Target="../pivotTables/pivotTable26.xml"/><Relationship Id="rId3" Type="http://schemas.openxmlformats.org/officeDocument/2006/relationships/pivotTable" Target="../pivotTables/pivotTable11.xml"/><Relationship Id="rId21" Type="http://schemas.openxmlformats.org/officeDocument/2006/relationships/pivotTable" Target="../pivotTables/pivotTable29.xml"/><Relationship Id="rId7" Type="http://schemas.openxmlformats.org/officeDocument/2006/relationships/pivotTable" Target="../pivotTables/pivotTable15.xml"/><Relationship Id="rId12" Type="http://schemas.openxmlformats.org/officeDocument/2006/relationships/pivotTable" Target="../pivotTables/pivotTable20.xml"/><Relationship Id="rId17" Type="http://schemas.openxmlformats.org/officeDocument/2006/relationships/pivotTable" Target="../pivotTables/pivotTable25.xml"/><Relationship Id="rId2" Type="http://schemas.openxmlformats.org/officeDocument/2006/relationships/pivotTable" Target="../pivotTables/pivotTable10.xml"/><Relationship Id="rId16" Type="http://schemas.openxmlformats.org/officeDocument/2006/relationships/pivotTable" Target="../pivotTables/pivotTable24.xml"/><Relationship Id="rId20" Type="http://schemas.openxmlformats.org/officeDocument/2006/relationships/pivotTable" Target="../pivotTables/pivotTable28.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24" Type="http://schemas.openxmlformats.org/officeDocument/2006/relationships/drawing" Target="../drawings/drawing6.xml"/><Relationship Id="rId5" Type="http://schemas.openxmlformats.org/officeDocument/2006/relationships/pivotTable" Target="../pivotTables/pivotTable13.xml"/><Relationship Id="rId15" Type="http://schemas.openxmlformats.org/officeDocument/2006/relationships/pivotTable" Target="../pivotTables/pivotTable23.xml"/><Relationship Id="rId23" Type="http://schemas.openxmlformats.org/officeDocument/2006/relationships/printerSettings" Target="../printerSettings/printerSettings3.bin"/><Relationship Id="rId10" Type="http://schemas.openxmlformats.org/officeDocument/2006/relationships/pivotTable" Target="../pivotTables/pivotTable18.xml"/><Relationship Id="rId19" Type="http://schemas.openxmlformats.org/officeDocument/2006/relationships/pivotTable" Target="../pivotTables/pivotTable27.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 Id="rId22" Type="http://schemas.openxmlformats.org/officeDocument/2006/relationships/pivotTable" Target="../pivotTables/pivotTable30.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746B0-B004-4DC5-AD4C-BEAF24C630BD}">
  <sheetPr codeName="Hoja1"/>
  <dimension ref="A2:N86"/>
  <sheetViews>
    <sheetView topLeftCell="A58" workbookViewId="0">
      <selection activeCell="D61" sqref="D61:E65"/>
    </sheetView>
  </sheetViews>
  <sheetFormatPr baseColWidth="10" defaultRowHeight="14.4" x14ac:dyDescent="0.3"/>
  <cols>
    <col min="1" max="1" width="31.5546875" bestFit="1" customWidth="1"/>
    <col min="2" max="2" width="11.88671875" bestFit="1" customWidth="1"/>
    <col min="3" max="4" width="10.88671875" bestFit="1" customWidth="1"/>
    <col min="5" max="8" width="11.88671875" bestFit="1" customWidth="1"/>
    <col min="9" max="9" width="12.21875" bestFit="1" customWidth="1"/>
    <col min="10" max="10" width="21.77734375" bestFit="1" customWidth="1"/>
    <col min="11" max="11" width="9.33203125" bestFit="1" customWidth="1"/>
    <col min="12" max="12" width="5.21875" bestFit="1" customWidth="1"/>
    <col min="13" max="13" width="12.21875" bestFit="1" customWidth="1"/>
    <col min="14" max="14" width="12.5546875" bestFit="1" customWidth="1"/>
    <col min="15" max="15" width="15.21875" bestFit="1" customWidth="1"/>
    <col min="16" max="16" width="12.88671875" bestFit="1" customWidth="1"/>
    <col min="17" max="17" width="12.77734375" bestFit="1" customWidth="1"/>
    <col min="18" max="18" width="9" bestFit="1" customWidth="1"/>
    <col min="19" max="19" width="15.44140625" bestFit="1" customWidth="1"/>
    <col min="20" max="20" width="12.77734375" bestFit="1" customWidth="1"/>
    <col min="21" max="21" width="9" bestFit="1" customWidth="1"/>
    <col min="22" max="22" width="15.44140625" bestFit="1" customWidth="1"/>
    <col min="23" max="23" width="12.21875" bestFit="1" customWidth="1"/>
    <col min="24" max="24" width="5.21875" bestFit="1" customWidth="1"/>
    <col min="25" max="25" width="15.44140625" bestFit="1" customWidth="1"/>
    <col min="26" max="26" width="12.77734375" bestFit="1" customWidth="1"/>
    <col min="27" max="27" width="9.33203125" bestFit="1" customWidth="1"/>
    <col min="28" max="28" width="5.21875" bestFit="1" customWidth="1"/>
    <col min="29" max="29" width="15.44140625" bestFit="1" customWidth="1"/>
    <col min="30" max="30" width="12.21875" bestFit="1" customWidth="1"/>
    <col min="31" max="73" width="3" bestFit="1" customWidth="1"/>
    <col min="74" max="249" width="4" bestFit="1" customWidth="1"/>
    <col min="250" max="250" width="10.6640625" bestFit="1" customWidth="1"/>
    <col min="251" max="251" width="12.21875" bestFit="1" customWidth="1"/>
  </cols>
  <sheetData>
    <row r="2" spans="1:3" ht="17.399999999999999" x14ac:dyDescent="0.3">
      <c r="A2" s="8" t="s">
        <v>1173</v>
      </c>
    </row>
    <row r="4" spans="1:3" x14ac:dyDescent="0.3">
      <c r="A4" s="4" t="s">
        <v>1172</v>
      </c>
      <c r="B4" t="s">
        <v>1179</v>
      </c>
    </row>
    <row r="6" spans="1:3" x14ac:dyDescent="0.3">
      <c r="A6" s="4" t="s">
        <v>1190</v>
      </c>
      <c r="B6" t="s">
        <v>1218</v>
      </c>
      <c r="C6" t="s">
        <v>1217</v>
      </c>
    </row>
    <row r="7" spans="1:3" x14ac:dyDescent="0.3">
      <c r="A7" s="5" t="s">
        <v>15</v>
      </c>
      <c r="B7" s="11">
        <v>16887</v>
      </c>
      <c r="C7" s="6">
        <v>3561.71</v>
      </c>
    </row>
    <row r="8" spans="1:3" x14ac:dyDescent="0.3">
      <c r="A8" s="5" t="s">
        <v>10</v>
      </c>
      <c r="B8" s="11">
        <v>48796</v>
      </c>
      <c r="C8" s="6">
        <v>11799.180000000004</v>
      </c>
    </row>
    <row r="9" spans="1:3" x14ac:dyDescent="0.3">
      <c r="A9" s="5" t="s">
        <v>32</v>
      </c>
      <c r="B9" s="11">
        <v>18684</v>
      </c>
      <c r="C9" s="6">
        <v>4010.1600000000008</v>
      </c>
    </row>
    <row r="10" spans="1:3" x14ac:dyDescent="0.3">
      <c r="A10" s="5" t="s">
        <v>1171</v>
      </c>
      <c r="B10" s="11">
        <v>84367</v>
      </c>
      <c r="C10" s="6">
        <v>19371.050000000003</v>
      </c>
    </row>
    <row r="12" spans="1:3" hidden="1" x14ac:dyDescent="0.3">
      <c r="C12" s="7">
        <v>1</v>
      </c>
    </row>
    <row r="14" spans="1:3" ht="17.399999999999999" x14ac:dyDescent="0.3">
      <c r="A14" s="8" t="s">
        <v>1174</v>
      </c>
    </row>
    <row r="15" spans="1:3" ht="17.399999999999999" hidden="1" x14ac:dyDescent="0.3">
      <c r="A15" s="8"/>
      <c r="C15">
        <v>1</v>
      </c>
    </row>
    <row r="16" spans="1:3" ht="17.399999999999999" x14ac:dyDescent="0.3">
      <c r="A16" s="8"/>
    </row>
    <row r="17" spans="1:9" x14ac:dyDescent="0.3">
      <c r="A17" s="4" t="s">
        <v>1192</v>
      </c>
      <c r="B17" t="s">
        <v>1191</v>
      </c>
    </row>
    <row r="18" spans="1:9" x14ac:dyDescent="0.3">
      <c r="A18" s="5" t="s">
        <v>16</v>
      </c>
      <c r="B18" s="6">
        <v>92</v>
      </c>
    </row>
    <row r="19" spans="1:9" x14ac:dyDescent="0.3">
      <c r="A19" s="5" t="s">
        <v>1134</v>
      </c>
      <c r="B19" s="6">
        <v>525</v>
      </c>
    </row>
    <row r="20" spans="1:9" x14ac:dyDescent="0.3">
      <c r="A20" s="5" t="s">
        <v>1136</v>
      </c>
      <c r="B20" s="6">
        <v>150</v>
      </c>
    </row>
    <row r="21" spans="1:9" x14ac:dyDescent="0.3">
      <c r="A21" s="5" t="s">
        <v>1171</v>
      </c>
      <c r="B21" s="6">
        <v>767</v>
      </c>
    </row>
    <row r="24" spans="1:9" ht="17.399999999999999" x14ac:dyDescent="0.3">
      <c r="A24" s="8" t="s">
        <v>1175</v>
      </c>
    </row>
    <row r="25" spans="1:9" ht="17.399999999999999" x14ac:dyDescent="0.3">
      <c r="A25" s="8"/>
    </row>
    <row r="26" spans="1:9" x14ac:dyDescent="0.3">
      <c r="A26" s="4" t="s">
        <v>1172</v>
      </c>
      <c r="B26" t="s">
        <v>1179</v>
      </c>
    </row>
    <row r="28" spans="1:9" x14ac:dyDescent="0.3">
      <c r="A28" s="4" t="s">
        <v>1204</v>
      </c>
      <c r="B28" s="4" t="s">
        <v>1193</v>
      </c>
    </row>
    <row r="29" spans="1:9" x14ac:dyDescent="0.3">
      <c r="A29" s="4" t="s">
        <v>1190</v>
      </c>
      <c r="B29" t="s">
        <v>1196</v>
      </c>
      <c r="C29" t="s">
        <v>1197</v>
      </c>
      <c r="D29" t="s">
        <v>1198</v>
      </c>
      <c r="E29" t="s">
        <v>1199</v>
      </c>
      <c r="F29" t="s">
        <v>1200</v>
      </c>
      <c r="G29" t="s">
        <v>1194</v>
      </c>
      <c r="H29" t="s">
        <v>1195</v>
      </c>
      <c r="I29" t="s">
        <v>1171</v>
      </c>
    </row>
    <row r="30" spans="1:9" x14ac:dyDescent="0.3">
      <c r="A30" s="5" t="s">
        <v>15</v>
      </c>
      <c r="B30" s="11">
        <v>2026</v>
      </c>
      <c r="C30" s="11">
        <v>2260</v>
      </c>
      <c r="D30" s="11">
        <v>797</v>
      </c>
      <c r="E30" s="11">
        <v>4074</v>
      </c>
      <c r="F30" s="11">
        <v>2676</v>
      </c>
      <c r="G30" s="11">
        <v>2566</v>
      </c>
      <c r="H30" s="11">
        <v>2488</v>
      </c>
      <c r="I30" s="11">
        <v>16887</v>
      </c>
    </row>
    <row r="31" spans="1:9" x14ac:dyDescent="0.3">
      <c r="A31" s="5" t="s">
        <v>10</v>
      </c>
      <c r="B31" s="11">
        <v>2993</v>
      </c>
      <c r="C31" s="11">
        <v>2850</v>
      </c>
      <c r="D31" s="11">
        <v>6027</v>
      </c>
      <c r="E31" s="11">
        <v>10949</v>
      </c>
      <c r="F31" s="11">
        <v>8636</v>
      </c>
      <c r="G31" s="11">
        <v>8184</v>
      </c>
      <c r="H31" s="11">
        <v>9157</v>
      </c>
      <c r="I31" s="11">
        <v>48796</v>
      </c>
    </row>
    <row r="32" spans="1:9" x14ac:dyDescent="0.3">
      <c r="A32" s="5" t="s">
        <v>32</v>
      </c>
      <c r="B32" s="11">
        <v>677</v>
      </c>
      <c r="C32" s="11">
        <v>1689</v>
      </c>
      <c r="D32" s="11">
        <v>1992</v>
      </c>
      <c r="E32" s="11">
        <v>5010</v>
      </c>
      <c r="F32" s="11">
        <v>3302</v>
      </c>
      <c r="G32" s="11">
        <v>2900</v>
      </c>
      <c r="H32" s="11">
        <v>3114</v>
      </c>
      <c r="I32" s="11">
        <v>18684</v>
      </c>
    </row>
    <row r="33" spans="1:14" x14ac:dyDescent="0.3">
      <c r="A33" s="5" t="s">
        <v>1171</v>
      </c>
      <c r="B33" s="11">
        <v>5696</v>
      </c>
      <c r="C33" s="11">
        <v>6799</v>
      </c>
      <c r="D33" s="11">
        <v>8816</v>
      </c>
      <c r="E33" s="11">
        <v>20033</v>
      </c>
      <c r="F33" s="11">
        <v>14614</v>
      </c>
      <c r="G33" s="11">
        <v>13650</v>
      </c>
      <c r="H33" s="11">
        <v>14759</v>
      </c>
      <c r="I33" s="11">
        <v>84367</v>
      </c>
    </row>
    <row r="36" spans="1:14" ht="33" customHeight="1" x14ac:dyDescent="0.3">
      <c r="A36" s="8" t="s">
        <v>1180</v>
      </c>
    </row>
    <row r="37" spans="1:14" ht="33" customHeight="1" x14ac:dyDescent="0.3">
      <c r="A37" s="8"/>
    </row>
    <row r="38" spans="1:14" x14ac:dyDescent="0.3">
      <c r="A38" s="4" t="s">
        <v>1172</v>
      </c>
      <c r="B38" t="s">
        <v>1179</v>
      </c>
    </row>
    <row r="39" spans="1:14" ht="17.399999999999999" x14ac:dyDescent="0.3">
      <c r="A39" s="8"/>
    </row>
    <row r="40" spans="1:14" x14ac:dyDescent="0.3">
      <c r="A40" s="4" t="s">
        <v>1202</v>
      </c>
      <c r="B40" s="11" t="s">
        <v>1203</v>
      </c>
    </row>
    <row r="41" spans="1:14" x14ac:dyDescent="0.3">
      <c r="A41" s="5" t="s">
        <v>64</v>
      </c>
      <c r="B41" s="11">
        <v>9110</v>
      </c>
      <c r="N41" s="11"/>
    </row>
    <row r="42" spans="1:14" x14ac:dyDescent="0.3">
      <c r="A42" s="5" t="s">
        <v>83</v>
      </c>
      <c r="B42" s="11">
        <v>8377</v>
      </c>
      <c r="N42" s="11"/>
    </row>
    <row r="43" spans="1:14" x14ac:dyDescent="0.3">
      <c r="A43" s="5" t="s">
        <v>26</v>
      </c>
      <c r="B43" s="11">
        <v>8270</v>
      </c>
      <c r="N43" s="11"/>
    </row>
    <row r="44" spans="1:14" x14ac:dyDescent="0.3">
      <c r="A44" s="5" t="s">
        <v>17</v>
      </c>
      <c r="B44" s="11">
        <v>8141</v>
      </c>
      <c r="N44" s="11"/>
    </row>
    <row r="45" spans="1:14" x14ac:dyDescent="0.3">
      <c r="A45" s="5" t="s">
        <v>1137</v>
      </c>
      <c r="B45" s="11">
        <v>7775</v>
      </c>
      <c r="N45" s="11"/>
    </row>
    <row r="46" spans="1:14" x14ac:dyDescent="0.3">
      <c r="A46" s="5" t="s">
        <v>1135</v>
      </c>
      <c r="B46" s="11">
        <v>7757</v>
      </c>
      <c r="N46" s="11"/>
    </row>
    <row r="47" spans="1:14" x14ac:dyDescent="0.3">
      <c r="A47" s="5" t="s">
        <v>44</v>
      </c>
      <c r="B47" s="11">
        <v>7661</v>
      </c>
      <c r="N47" s="11"/>
    </row>
    <row r="48" spans="1:14" x14ac:dyDescent="0.3">
      <c r="A48" s="5" t="s">
        <v>22</v>
      </c>
      <c r="B48" s="11">
        <v>7236</v>
      </c>
      <c r="N48" s="11"/>
    </row>
    <row r="49" spans="1:14" x14ac:dyDescent="0.3">
      <c r="A49" s="5" t="s">
        <v>36</v>
      </c>
      <c r="B49" s="11">
        <v>7171</v>
      </c>
      <c r="N49" s="11"/>
    </row>
    <row r="50" spans="1:14" x14ac:dyDescent="0.3">
      <c r="A50" s="5" t="s">
        <v>41</v>
      </c>
      <c r="B50" s="11">
        <v>6992</v>
      </c>
      <c r="N50" s="11"/>
    </row>
    <row r="51" spans="1:14" x14ac:dyDescent="0.3">
      <c r="A51" s="5" t="s">
        <v>59</v>
      </c>
      <c r="B51" s="11">
        <v>5877</v>
      </c>
      <c r="N51" s="11"/>
    </row>
    <row r="52" spans="1:14" x14ac:dyDescent="0.3">
      <c r="A52" s="5" t="s">
        <v>1171</v>
      </c>
      <c r="B52" s="11">
        <v>84367</v>
      </c>
      <c r="N52" s="11"/>
    </row>
    <row r="55" spans="1:14" ht="17.399999999999999" x14ac:dyDescent="0.3">
      <c r="A55" s="8" t="s">
        <v>1181</v>
      </c>
    </row>
    <row r="56" spans="1:14" ht="17.399999999999999" x14ac:dyDescent="0.3">
      <c r="A56" s="8"/>
    </row>
    <row r="57" spans="1:14" ht="17.399999999999999" hidden="1" x14ac:dyDescent="0.3">
      <c r="A57" s="8"/>
      <c r="C57">
        <v>1</v>
      </c>
    </row>
    <row r="58" spans="1:14" x14ac:dyDescent="0.3">
      <c r="A58" s="4" t="s">
        <v>1172</v>
      </c>
      <c r="B58" t="s">
        <v>1178</v>
      </c>
    </row>
    <row r="60" spans="1:14" ht="28.8" x14ac:dyDescent="0.3">
      <c r="A60" s="4" t="s">
        <v>1190</v>
      </c>
      <c r="B60" t="s">
        <v>1205</v>
      </c>
      <c r="D60" s="41" t="s">
        <v>1232</v>
      </c>
      <c r="E60" t="s">
        <v>1132</v>
      </c>
    </row>
    <row r="61" spans="1:14" x14ac:dyDescent="0.3">
      <c r="A61" s="5" t="s">
        <v>15</v>
      </c>
      <c r="B61" s="11">
        <v>3967</v>
      </c>
      <c r="D61" s="5" t="s">
        <v>1227</v>
      </c>
      <c r="E61" s="6">
        <v>38</v>
      </c>
    </row>
    <row r="62" spans="1:14" x14ac:dyDescent="0.3">
      <c r="A62" s="5" t="s">
        <v>10</v>
      </c>
      <c r="B62" s="11">
        <v>13985</v>
      </c>
      <c r="D62" s="5" t="s">
        <v>1229</v>
      </c>
      <c r="E62" s="6">
        <v>23</v>
      </c>
    </row>
    <row r="63" spans="1:14" x14ac:dyDescent="0.3">
      <c r="A63" s="5" t="s">
        <v>32</v>
      </c>
      <c r="B63" s="11">
        <v>4008</v>
      </c>
      <c r="D63" s="5" t="s">
        <v>1230</v>
      </c>
      <c r="E63" s="6">
        <v>19</v>
      </c>
    </row>
    <row r="64" spans="1:14" x14ac:dyDescent="0.3">
      <c r="A64" s="5" t="s">
        <v>1171</v>
      </c>
      <c r="B64" s="11">
        <v>21960</v>
      </c>
      <c r="D64" s="5" t="s">
        <v>1231</v>
      </c>
      <c r="E64" s="6">
        <v>12</v>
      </c>
    </row>
    <row r="65" spans="1:5" x14ac:dyDescent="0.3">
      <c r="D65" s="5" t="s">
        <v>1228</v>
      </c>
      <c r="E65" s="6">
        <v>19</v>
      </c>
    </row>
    <row r="66" spans="1:5" x14ac:dyDescent="0.3">
      <c r="D66" s="5" t="s">
        <v>1171</v>
      </c>
      <c r="E66" s="6">
        <v>111</v>
      </c>
    </row>
    <row r="68" spans="1:5" ht="17.399999999999999" x14ac:dyDescent="0.3">
      <c r="A68" s="8" t="s">
        <v>1182</v>
      </c>
    </row>
    <row r="69" spans="1:5" hidden="1" x14ac:dyDescent="0.3">
      <c r="C69" s="19">
        <v>1</v>
      </c>
    </row>
    <row r="70" spans="1:5" x14ac:dyDescent="0.3">
      <c r="C70" s="19"/>
    </row>
    <row r="71" spans="1:5" x14ac:dyDescent="0.3">
      <c r="A71" s="4" t="s">
        <v>1190</v>
      </c>
      <c r="B71" t="s">
        <v>1206</v>
      </c>
    </row>
    <row r="72" spans="1:5" x14ac:dyDescent="0.3">
      <c r="A72" s="5" t="s">
        <v>15</v>
      </c>
      <c r="B72" s="11">
        <v>4182.7599999999993</v>
      </c>
    </row>
    <row r="73" spans="1:5" x14ac:dyDescent="0.3">
      <c r="A73" s="5" t="s">
        <v>10</v>
      </c>
      <c r="B73" s="11">
        <v>13963.560000000014</v>
      </c>
    </row>
    <row r="74" spans="1:5" x14ac:dyDescent="0.3">
      <c r="A74" s="5" t="s">
        <v>32</v>
      </c>
      <c r="B74" s="11">
        <v>4680.920000000001</v>
      </c>
    </row>
    <row r="75" spans="1:5" x14ac:dyDescent="0.3">
      <c r="A75" s="5" t="s">
        <v>1171</v>
      </c>
      <c r="B75" s="11">
        <v>22827.240000000016</v>
      </c>
    </row>
    <row r="78" spans="1:5" ht="17.399999999999999" x14ac:dyDescent="0.3">
      <c r="A78" s="8" t="s">
        <v>1183</v>
      </c>
    </row>
    <row r="80" spans="1:5" x14ac:dyDescent="0.3">
      <c r="A80" s="4" t="s">
        <v>1207</v>
      </c>
      <c r="B80" t="s">
        <v>1187</v>
      </c>
    </row>
    <row r="81" spans="1:2" x14ac:dyDescent="0.3">
      <c r="A81" s="5" t="s">
        <v>14</v>
      </c>
      <c r="B81" s="6">
        <v>138</v>
      </c>
    </row>
    <row r="82" spans="1:2" x14ac:dyDescent="0.3">
      <c r="A82" s="5" t="s">
        <v>20</v>
      </c>
      <c r="B82" s="6">
        <v>192</v>
      </c>
    </row>
    <row r="83" spans="1:2" x14ac:dyDescent="0.3">
      <c r="A83" s="5" t="s">
        <v>9</v>
      </c>
      <c r="B83" s="6">
        <v>158</v>
      </c>
    </row>
    <row r="84" spans="1:2" x14ac:dyDescent="0.3">
      <c r="A84" s="5" t="s">
        <v>29</v>
      </c>
      <c r="B84" s="6">
        <v>149</v>
      </c>
    </row>
    <row r="85" spans="1:2" x14ac:dyDescent="0.3">
      <c r="A85" s="5" t="s">
        <v>25</v>
      </c>
      <c r="B85" s="6">
        <v>130</v>
      </c>
    </row>
    <row r="86" spans="1:2" x14ac:dyDescent="0.3">
      <c r="A86" s="5" t="s">
        <v>1208</v>
      </c>
      <c r="B86" s="6">
        <v>767</v>
      </c>
    </row>
  </sheetData>
  <conditionalFormatting sqref="C15:C17">
    <cfRule type="dataBar" priority="12">
      <dataBar>
        <cfvo type="min"/>
        <cfvo type="max"/>
        <color rgb="FF638EC6"/>
      </dataBar>
      <extLst>
        <ext xmlns:x14="http://schemas.microsoft.com/office/spreadsheetml/2009/9/main" uri="{B025F937-C7B1-47D3-B67F-A62EFF666E3E}">
          <x14:id>{6C038F9E-0903-4FA4-92DC-AA9D458B9DE0}</x14:id>
        </ext>
      </extLst>
    </cfRule>
  </conditionalFormatting>
  <conditionalFormatting sqref="C12">
    <cfRule type="dataBar" priority="11">
      <dataBar>
        <cfvo type="min"/>
        <cfvo type="max"/>
        <color rgb="FF638EC6"/>
      </dataBar>
      <extLst>
        <ext xmlns:x14="http://schemas.microsoft.com/office/spreadsheetml/2009/9/main" uri="{B025F937-C7B1-47D3-B67F-A62EFF666E3E}">
          <x14:id>{5C048BC2-0118-4BD4-8A90-0EE3114FC46C}</x14:id>
        </ext>
      </extLst>
    </cfRule>
  </conditionalFormatting>
  <conditionalFormatting sqref="C15">
    <cfRule type="dataBar" priority="9">
      <dataBar>
        <cfvo type="min"/>
        <cfvo type="max"/>
        <color theme="2" tint="-0.499984740745262"/>
      </dataBar>
      <extLst>
        <ext xmlns:x14="http://schemas.microsoft.com/office/spreadsheetml/2009/9/main" uri="{B025F937-C7B1-47D3-B67F-A62EFF666E3E}">
          <x14:id>{ED46B2DD-D110-4E7B-90A8-639F5473CFA4}</x14:id>
        </ext>
      </extLst>
    </cfRule>
    <cfRule type="dataBar" priority="10">
      <dataBar>
        <cfvo type="min"/>
        <cfvo type="max"/>
        <color theme="2" tint="-9.9978637043366805E-2"/>
      </dataBar>
      <extLst>
        <ext xmlns:x14="http://schemas.microsoft.com/office/spreadsheetml/2009/9/main" uri="{B025F937-C7B1-47D3-B67F-A62EFF666E3E}">
          <x14:id>{E6CE920F-383B-4AB8-B27E-90496E13A669}</x14:id>
        </ext>
      </extLst>
    </cfRule>
  </conditionalFormatting>
  <conditionalFormatting sqref="D73:D74 C69:C70">
    <cfRule type="dataBar" priority="7">
      <dataBar>
        <cfvo type="min"/>
        <cfvo type="max"/>
        <color rgb="FF63C384"/>
      </dataBar>
      <extLst>
        <ext xmlns:x14="http://schemas.microsoft.com/office/spreadsheetml/2009/9/main" uri="{B025F937-C7B1-47D3-B67F-A62EFF666E3E}">
          <x14:id>{94E00ACF-0911-4B96-A2BB-1BFCB1E36B8A}</x14:id>
        </ext>
      </extLst>
    </cfRule>
  </conditionalFormatting>
  <conditionalFormatting sqref="C57:C60">
    <cfRule type="dataBar" priority="6">
      <dataBar>
        <cfvo type="min"/>
        <cfvo type="max"/>
        <color theme="5"/>
      </dataBar>
      <extLst>
        <ext xmlns:x14="http://schemas.microsoft.com/office/spreadsheetml/2009/9/main" uri="{B025F937-C7B1-47D3-B67F-A62EFF666E3E}">
          <x14:id>{EC3CB25C-3F61-41B6-ADF4-D87DAD19A245}</x14:id>
        </ext>
      </extLst>
    </cfRule>
  </conditionalFormatting>
  <conditionalFormatting sqref="C56:C63">
    <cfRule type="dataBar" priority="5">
      <dataBar>
        <cfvo type="min"/>
        <cfvo type="max"/>
        <color theme="5"/>
      </dataBar>
      <extLst>
        <ext xmlns:x14="http://schemas.microsoft.com/office/spreadsheetml/2009/9/main" uri="{B025F937-C7B1-47D3-B67F-A62EFF666E3E}">
          <x14:id>{766CA133-07F4-4881-8067-6618BA4C3C3A}</x14:id>
        </ext>
      </extLst>
    </cfRule>
  </conditionalFormatting>
  <conditionalFormatting sqref="C14:C17">
    <cfRule type="dataBar" priority="4">
      <dataBar>
        <cfvo type="min"/>
        <cfvo type="max"/>
        <color theme="0" tint="-0.499984740745262"/>
      </dataBar>
      <extLst>
        <ext xmlns:x14="http://schemas.microsoft.com/office/spreadsheetml/2009/9/main" uri="{B025F937-C7B1-47D3-B67F-A62EFF666E3E}">
          <x14:id>{848A28E1-5874-42CC-9D60-24C689CEE0F0}</x14:id>
        </ext>
      </extLst>
    </cfRule>
  </conditionalFormatting>
  <conditionalFormatting sqref="C3:C6">
    <cfRule type="dataBar" priority="14">
      <dataBar>
        <cfvo type="min"/>
        <cfvo type="max"/>
        <color rgb="FF638EC6"/>
      </dataBar>
      <extLst>
        <ext xmlns:x14="http://schemas.microsoft.com/office/spreadsheetml/2009/9/main" uri="{B025F937-C7B1-47D3-B67F-A62EFF666E3E}">
          <x14:id>{2080B486-32E2-497E-BFE8-89AEAC333AAB}</x14:id>
        </ext>
      </extLst>
    </cfRule>
  </conditionalFormatting>
  <conditionalFormatting sqref="C12">
    <cfRule type="dataBar" priority="3">
      <dataBar>
        <cfvo type="min"/>
        <cfvo type="max"/>
        <color rgb="FF638EC6"/>
      </dataBar>
      <extLst>
        <ext xmlns:x14="http://schemas.microsoft.com/office/spreadsheetml/2009/9/main" uri="{B025F937-C7B1-47D3-B67F-A62EFF666E3E}">
          <x14:id>{B1A6F725-CFCB-41D6-BAEC-58CE73A22267}</x14:id>
        </ext>
      </extLst>
    </cfRule>
  </conditionalFormatting>
  <conditionalFormatting sqref="C18:C20 C15">
    <cfRule type="dataBar" priority="2">
      <dataBar>
        <cfvo type="min"/>
        <cfvo type="max"/>
        <color theme="0" tint="-0.499984740745262"/>
      </dataBar>
      <extLst>
        <ext xmlns:x14="http://schemas.microsoft.com/office/spreadsheetml/2009/9/main" uri="{B025F937-C7B1-47D3-B67F-A62EFF666E3E}">
          <x14:id>{9BF3DD65-552A-41B9-BD85-17DD8424ACD9}</x14:id>
        </ext>
      </extLst>
    </cfRule>
  </conditionalFormatting>
  <conditionalFormatting sqref="C72:C74 C69">
    <cfRule type="dataBar" priority="1">
      <dataBar>
        <cfvo type="min"/>
        <cfvo type="max"/>
        <color rgb="FF63C384"/>
      </dataBar>
      <extLst>
        <ext xmlns:x14="http://schemas.microsoft.com/office/spreadsheetml/2009/9/main" uri="{B025F937-C7B1-47D3-B67F-A62EFF666E3E}">
          <x14:id>{DEC64310-FE7D-4704-8DE3-4D4DE5D430E4}</x14:id>
        </ext>
      </extLst>
    </cfRule>
  </conditionalFormatting>
  <pageMargins left="0.7" right="0.7" top="0.75" bottom="0.75" header="0.3" footer="0.3"/>
  <pageSetup paperSize="9" orientation="portrait" horizontalDpi="4294967293" verticalDpi="0" r:id="rId9"/>
  <extLst>
    <ext xmlns:x14="http://schemas.microsoft.com/office/spreadsheetml/2009/9/main" uri="{78C0D931-6437-407d-A8EE-F0AAD7539E65}">
      <x14:conditionalFormattings>
        <x14:conditionalFormatting xmlns:xm="http://schemas.microsoft.com/office/excel/2006/main">
          <x14:cfRule type="dataBar" id="{6C038F9E-0903-4FA4-92DC-AA9D458B9DE0}">
            <x14:dataBar minLength="0" maxLength="100" border="1" negativeBarBorderColorSameAsPositive="0">
              <x14:cfvo type="autoMin"/>
              <x14:cfvo type="autoMax"/>
              <x14:borderColor rgb="FF638EC6"/>
              <x14:negativeFillColor rgb="FFFF0000"/>
              <x14:negativeBorderColor rgb="FFFF0000"/>
              <x14:axisColor rgb="FF000000"/>
            </x14:dataBar>
          </x14:cfRule>
          <xm:sqref>C15:C17</xm:sqref>
        </x14:conditionalFormatting>
        <x14:conditionalFormatting xmlns:xm="http://schemas.microsoft.com/office/excel/2006/main">
          <x14:cfRule type="dataBar" id="{5C048BC2-0118-4BD4-8A90-0EE3114FC46C}">
            <x14:dataBar minLength="0" maxLength="100" border="1" negativeBarBorderColorSameAsPositive="0">
              <x14:cfvo type="autoMin"/>
              <x14:cfvo type="autoMax"/>
              <x14:borderColor rgb="FF638EC6"/>
              <x14:negativeFillColor rgb="FFFF0000"/>
              <x14:negativeBorderColor rgb="FFFF0000"/>
              <x14:axisColor rgb="FF000000"/>
            </x14:dataBar>
          </x14:cfRule>
          <xm:sqref>C12</xm:sqref>
        </x14:conditionalFormatting>
        <x14:conditionalFormatting xmlns:xm="http://schemas.microsoft.com/office/excel/2006/main">
          <x14:cfRule type="dataBar" id="{ED46B2DD-D110-4E7B-90A8-639F5473CFA4}">
            <x14:dataBar minLength="0" maxLength="100">
              <x14:cfvo type="autoMin"/>
              <x14:cfvo type="autoMax"/>
              <x14:negativeFillColor rgb="FFFF0000"/>
              <x14:axisColor rgb="FF000000"/>
            </x14:dataBar>
          </x14:cfRule>
          <x14:cfRule type="dataBar" id="{E6CE920F-383B-4AB8-B27E-90496E13A669}">
            <x14:dataBar minLength="0" maxLength="100">
              <x14:cfvo type="autoMin"/>
              <x14:cfvo type="autoMax"/>
              <x14:negativeFillColor rgb="FFFF0000"/>
              <x14:axisColor rgb="FF000000"/>
            </x14:dataBar>
          </x14:cfRule>
          <xm:sqref>C15</xm:sqref>
        </x14:conditionalFormatting>
        <x14:conditionalFormatting xmlns:xm="http://schemas.microsoft.com/office/excel/2006/main">
          <x14:cfRule type="dataBar" id="{94E00ACF-0911-4B96-A2BB-1BFCB1E36B8A}">
            <x14:dataBar minLength="0" maxLength="100" border="1" negativeBarBorderColorSameAsPositive="0">
              <x14:cfvo type="autoMin"/>
              <x14:cfvo type="autoMax"/>
              <x14:borderColor rgb="FF63C384"/>
              <x14:negativeFillColor rgb="FFFF0000"/>
              <x14:negativeBorderColor rgb="FFFF0000"/>
              <x14:axisColor rgb="FF000000"/>
            </x14:dataBar>
          </x14:cfRule>
          <xm:sqref>D73:D74 C69:C70</xm:sqref>
        </x14:conditionalFormatting>
        <x14:conditionalFormatting xmlns:xm="http://schemas.microsoft.com/office/excel/2006/main">
          <x14:cfRule type="dataBar" id="{EC3CB25C-3F61-41B6-ADF4-D87DAD19A245}">
            <x14:dataBar minLength="0" maxLength="100">
              <x14:cfvo type="autoMin"/>
              <x14:cfvo type="autoMax"/>
              <x14:negativeFillColor rgb="FFFF0000"/>
              <x14:axisColor rgb="FF000000"/>
            </x14:dataBar>
          </x14:cfRule>
          <xm:sqref>C57:C60</xm:sqref>
        </x14:conditionalFormatting>
        <x14:conditionalFormatting xmlns:xm="http://schemas.microsoft.com/office/excel/2006/main">
          <x14:cfRule type="dataBar" id="{766CA133-07F4-4881-8067-6618BA4C3C3A}">
            <x14:dataBar minLength="0" maxLength="100">
              <x14:cfvo type="autoMin"/>
              <x14:cfvo type="autoMax"/>
              <x14:negativeFillColor rgb="FFFF0000"/>
              <x14:axisColor rgb="FF000000"/>
            </x14:dataBar>
          </x14:cfRule>
          <xm:sqref>C56:C63</xm:sqref>
        </x14:conditionalFormatting>
        <x14:conditionalFormatting xmlns:xm="http://schemas.microsoft.com/office/excel/2006/main">
          <x14:cfRule type="dataBar" id="{848A28E1-5874-42CC-9D60-24C689CEE0F0}">
            <x14:dataBar minLength="0" maxLength="100">
              <x14:cfvo type="autoMin"/>
              <x14:cfvo type="autoMax"/>
              <x14:negativeFillColor rgb="FFFF0000"/>
              <x14:axisColor rgb="FF000000"/>
            </x14:dataBar>
          </x14:cfRule>
          <xm:sqref>C14:C17</xm:sqref>
        </x14:conditionalFormatting>
        <x14:conditionalFormatting xmlns:xm="http://schemas.microsoft.com/office/excel/2006/main">
          <x14:cfRule type="dataBar" id="{2080B486-32E2-497E-BFE8-89AEAC333AAB}">
            <x14:dataBar minLength="0" maxLength="100" border="1" negativeBarBorderColorSameAsPositive="0">
              <x14:cfvo type="autoMin"/>
              <x14:cfvo type="autoMax"/>
              <x14:borderColor rgb="FF638EC6"/>
              <x14:negativeFillColor rgb="FFFF0000"/>
              <x14:negativeBorderColor rgb="FFFF0000"/>
              <x14:axisColor rgb="FF000000"/>
            </x14:dataBar>
          </x14:cfRule>
          <xm:sqref>C3:C6</xm:sqref>
        </x14:conditionalFormatting>
        <x14:conditionalFormatting xmlns:xm="http://schemas.microsoft.com/office/excel/2006/main">
          <x14:cfRule type="dataBar" id="{B1A6F725-CFCB-41D6-BAEC-58CE73A22267}">
            <x14:dataBar minLength="0" maxLength="100" border="1" negativeBarBorderColorSameAsPositive="0">
              <x14:cfvo type="autoMin"/>
              <x14:cfvo type="autoMax"/>
              <x14:borderColor rgb="FF638EC6"/>
              <x14:negativeFillColor rgb="FFFF0000"/>
              <x14:negativeBorderColor rgb="FFFF0000"/>
              <x14:axisColor rgb="FF000000"/>
            </x14:dataBar>
          </x14:cfRule>
          <xm:sqref>C12</xm:sqref>
        </x14:conditionalFormatting>
        <x14:conditionalFormatting xmlns:xm="http://schemas.microsoft.com/office/excel/2006/main">
          <x14:cfRule type="dataBar" id="{9BF3DD65-552A-41B9-BD85-17DD8424ACD9}">
            <x14:dataBar minLength="0" maxLength="100">
              <x14:cfvo type="autoMin"/>
              <x14:cfvo type="autoMax"/>
              <x14:negativeFillColor rgb="FFFF0000"/>
              <x14:axisColor rgb="FF000000"/>
            </x14:dataBar>
          </x14:cfRule>
          <xm:sqref>C18:C20 C15</xm:sqref>
        </x14:conditionalFormatting>
        <x14:conditionalFormatting xmlns:xm="http://schemas.microsoft.com/office/excel/2006/main">
          <x14:cfRule type="dataBar" id="{DEC64310-FE7D-4704-8DE3-4D4DE5D430E4}">
            <x14:dataBar minLength="0" maxLength="100" border="1" negativeBarBorderColorSameAsPositive="0">
              <x14:cfvo type="autoMin"/>
              <x14:cfvo type="autoMax"/>
              <x14:borderColor rgb="FF63C384"/>
              <x14:negativeFillColor rgb="FFFF0000"/>
              <x14:negativeBorderColor rgb="FFFF0000"/>
              <x14:axisColor rgb="FF000000"/>
            </x14:dataBar>
          </x14:cfRule>
          <xm:sqref>C72:C74 C69</xm:sqref>
        </x14:conditionalFormatting>
      </x14:conditionalFormattings>
    </ext>
    <ext xmlns:x14="http://schemas.microsoft.com/office/spreadsheetml/2009/9/main" uri="{05C60535-1F16-4fd2-B633-F4F36F0B64E0}">
      <x14:sparklineGroups xmlns:xm="http://schemas.microsoft.com/office/excel/2006/main">
        <x14:sparklineGroup type="column" displayEmptyCellsAs="gap" xr2:uid="{180B5AA5-A76F-4861-BC3F-F03EC97BDE68}">
          <x14:colorSeries rgb="FF376092"/>
          <x14:colorNegative rgb="FFD00000"/>
          <x14:colorAxis rgb="FF000000"/>
          <x14:colorMarkers rgb="FFD00000"/>
          <x14:colorFirst rgb="FFD00000"/>
          <x14:colorLast rgb="FFD00000"/>
          <x14:colorHigh rgb="FFD00000"/>
          <x14:colorLow rgb="FFD00000"/>
          <x14:sparklines>
            <x14:sparkline>
              <xm:f>'Análisis y desgloses (2)'!B30:H30</xm:f>
              <xm:sqref>J30</xm:sqref>
            </x14:sparkline>
            <x14:sparkline>
              <xm:f>'Análisis y desgloses (2)'!B31:H31</xm:f>
              <xm:sqref>J31</xm:sqref>
            </x14:sparkline>
            <x14:sparkline>
              <xm:f>'Análisis y desgloses (2)'!B32:H32</xm:f>
              <xm:sqref>J32</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9798C-2FB0-4B36-B3C0-759E928D79CC}">
  <sheetPr codeName="Hoja2"/>
  <dimension ref="A1:U99"/>
  <sheetViews>
    <sheetView tabSelected="1" topLeftCell="A5" zoomScale="85" zoomScaleNormal="85" workbookViewId="0">
      <selection activeCell="A37" sqref="A37"/>
    </sheetView>
  </sheetViews>
  <sheetFormatPr baseColWidth="10" defaultRowHeight="14.4" x14ac:dyDescent="0.3"/>
  <cols>
    <col min="2" max="2" width="23.6640625" customWidth="1"/>
    <col min="3" max="3" width="22.6640625" bestFit="1" customWidth="1"/>
    <col min="4" max="4" width="14.77734375" bestFit="1" customWidth="1"/>
    <col min="5" max="5" width="21.77734375" bestFit="1" customWidth="1"/>
    <col min="6" max="6" width="19.109375" customWidth="1"/>
    <col min="7" max="7" width="17.88671875" style="67" bestFit="1" customWidth="1"/>
    <col min="8" max="8" width="22.5546875" customWidth="1"/>
    <col min="9" max="9" width="18.33203125" bestFit="1" customWidth="1"/>
    <col min="10" max="11" width="16.6640625" bestFit="1" customWidth="1"/>
    <col min="12" max="12" width="14.88671875" bestFit="1" customWidth="1"/>
    <col min="13" max="13" width="10" bestFit="1" customWidth="1"/>
    <col min="17" max="17" width="24.88671875" customWidth="1"/>
    <col min="18" max="18" width="16.109375" customWidth="1"/>
  </cols>
  <sheetData>
    <row r="1" spans="1:21" ht="15" thickBot="1" x14ac:dyDescent="0.35">
      <c r="A1" s="58" t="s">
        <v>1243</v>
      </c>
      <c r="B1" s="58"/>
      <c r="C1" s="58"/>
      <c r="D1" s="58"/>
      <c r="E1" s="58"/>
      <c r="F1" s="58"/>
      <c r="G1" s="58"/>
      <c r="H1" s="58" t="s">
        <v>1244</v>
      </c>
      <c r="I1" s="58"/>
      <c r="J1" s="58"/>
      <c r="K1" s="58"/>
      <c r="L1" s="58"/>
      <c r="M1" s="58"/>
      <c r="N1" s="58"/>
      <c r="O1" s="10"/>
      <c r="P1" s="10"/>
      <c r="Q1" s="10"/>
      <c r="R1" s="10"/>
      <c r="S1" s="10"/>
      <c r="T1" s="10"/>
      <c r="U1" s="10"/>
    </row>
    <row r="2" spans="1:21" ht="15.6" customHeight="1" thickTop="1" thickBot="1" x14ac:dyDescent="0.35">
      <c r="A2" s="58"/>
      <c r="B2" s="58"/>
      <c r="C2" s="58"/>
      <c r="D2" s="58"/>
      <c r="E2" s="58"/>
      <c r="F2" s="58"/>
      <c r="G2" s="58"/>
      <c r="H2" s="58"/>
      <c r="I2" s="58"/>
      <c r="J2" s="58"/>
      <c r="K2" s="58"/>
      <c r="L2" s="58"/>
      <c r="M2" s="58"/>
      <c r="N2" s="58"/>
      <c r="O2" s="10"/>
      <c r="P2" s="10"/>
      <c r="Q2" s="10"/>
      <c r="R2" s="10"/>
      <c r="S2" s="10"/>
      <c r="T2" s="10"/>
      <c r="U2" s="10"/>
    </row>
    <row r="3" spans="1:21" ht="15.6" customHeight="1" thickTop="1" thickBot="1" x14ac:dyDescent="0.35">
      <c r="A3" s="58"/>
      <c r="B3" s="58"/>
      <c r="C3" s="58"/>
      <c r="D3" s="58"/>
      <c r="E3" s="58"/>
      <c r="F3" s="58"/>
      <c r="G3" s="58"/>
      <c r="H3" s="58"/>
      <c r="I3" s="58"/>
      <c r="J3" s="58"/>
      <c r="K3" s="58"/>
      <c r="L3" s="58"/>
      <c r="M3" s="58"/>
      <c r="N3" s="58"/>
      <c r="O3" s="10"/>
      <c r="P3" s="10"/>
      <c r="Q3" s="10"/>
      <c r="R3" s="10"/>
      <c r="S3" s="10"/>
      <c r="T3" s="10"/>
      <c r="U3" s="10"/>
    </row>
    <row r="4" spans="1:21" s="27" customFormat="1" ht="37.200000000000003" thickTop="1" thickBot="1" x14ac:dyDescent="0.35">
      <c r="A4" s="26"/>
      <c r="B4" s="28" t="s">
        <v>1184</v>
      </c>
      <c r="C4" s="28" t="s">
        <v>1185</v>
      </c>
      <c r="D4" s="28" t="s">
        <v>1186</v>
      </c>
      <c r="E4" s="28" t="s">
        <v>1219</v>
      </c>
      <c r="F4" s="28" t="s">
        <v>1188</v>
      </c>
      <c r="G4" s="63" t="s">
        <v>1220</v>
      </c>
      <c r="H4" s="60" t="s">
        <v>1213</v>
      </c>
      <c r="I4" s="29" t="s">
        <v>1216</v>
      </c>
      <c r="J4" s="29" t="s">
        <v>1245</v>
      </c>
      <c r="K4" s="70" t="s">
        <v>1214</v>
      </c>
      <c r="L4" s="70" t="s">
        <v>1188</v>
      </c>
      <c r="M4" s="71" t="s">
        <v>1215</v>
      </c>
      <c r="N4" s="26"/>
      <c r="O4" s="26"/>
      <c r="P4" s="26"/>
      <c r="Q4" s="26"/>
      <c r="R4" s="26"/>
      <c r="S4" s="26"/>
      <c r="T4" s="26"/>
      <c r="U4" s="10"/>
    </row>
    <row r="5" spans="1:21" ht="57" customHeight="1" thickTop="1" x14ac:dyDescent="0.3">
      <c r="A5" s="10"/>
      <c r="B5" s="31">
        <f>COUNTA(_xlfn.UNIQUE(Sala!L:L))</f>
        <v>769</v>
      </c>
      <c r="C5" s="76">
        <f>AVERAGE(Sala!C:C)</f>
        <v>3.4823989569752283</v>
      </c>
      <c r="D5" s="68">
        <f>AVERAGE(Sala!O:O)</f>
        <v>138.62711864406779</v>
      </c>
      <c r="E5" s="32">
        <f>SUMIF(Sala!W:W,"si",Sala!O:O)</f>
        <v>84367</v>
      </c>
      <c r="F5" s="33">
        <f>SUM(Sala[Coste total])</f>
        <v>63446</v>
      </c>
      <c r="G5" s="64">
        <f>(E5-$F$5)/$F$5</f>
        <v>0.32974497998297764</v>
      </c>
      <c r="H5" s="61">
        <f>COUNTIF(Sala!W:W,"No")</f>
        <v>111</v>
      </c>
      <c r="I5" s="57">
        <f>H5/B5</f>
        <v>0.14434330299089726</v>
      </c>
      <c r="J5" s="69">
        <f>AVERAGEIF(Sala!W:W,"No",Sala!O:O)</f>
        <v>197.83783783783784</v>
      </c>
      <c r="K5" s="72">
        <f>SUM(Sala[Monto Total de la Cuenta])</f>
        <v>106327</v>
      </c>
      <c r="L5" s="72">
        <f>SUM(Sala[Coste total])</f>
        <v>63446</v>
      </c>
      <c r="M5" s="73">
        <f>(K5-$F$5)/$F$5</f>
        <v>0.67586609084891092</v>
      </c>
      <c r="N5" s="10"/>
      <c r="O5" s="10"/>
      <c r="P5" s="10"/>
      <c r="Q5" s="10"/>
      <c r="R5" s="10"/>
      <c r="S5" s="10"/>
      <c r="T5" s="10"/>
      <c r="U5" s="10"/>
    </row>
    <row r="6" spans="1:21" ht="37.200000000000003" thickBot="1" x14ac:dyDescent="0.35">
      <c r="A6" s="10"/>
      <c r="B6" s="30" t="s">
        <v>1242</v>
      </c>
      <c r="C6" s="34"/>
      <c r="D6" s="30" t="s">
        <v>1246</v>
      </c>
      <c r="E6" s="34"/>
      <c r="F6" s="34"/>
      <c r="G6" s="65"/>
      <c r="H6" s="62">
        <f>K5-E5</f>
        <v>21960</v>
      </c>
      <c r="I6" s="57"/>
      <c r="J6" s="10"/>
      <c r="K6" s="10"/>
      <c r="L6" s="10"/>
      <c r="M6" s="10"/>
      <c r="N6" s="10"/>
      <c r="O6" s="10"/>
      <c r="P6" s="10"/>
      <c r="Q6" s="10"/>
      <c r="R6" s="10"/>
      <c r="S6" s="10"/>
      <c r="T6" s="10"/>
      <c r="U6" s="10"/>
    </row>
    <row r="7" spans="1:21" s="27" customFormat="1" ht="37.200000000000003" thickTop="1" x14ac:dyDescent="0.3">
      <c r="A7" s="26"/>
      <c r="B7" s="74">
        <f>B5-H5</f>
        <v>658</v>
      </c>
      <c r="C7" s="34"/>
      <c r="D7" s="75">
        <f>AVERAGEIF(Sala!W:W,"Si",Sala!O:O)</f>
        <v>128.60823170731706</v>
      </c>
      <c r="E7" s="10"/>
      <c r="F7" s="10"/>
      <c r="G7" s="66"/>
      <c r="H7" s="59"/>
      <c r="I7" s="10"/>
      <c r="J7" s="10"/>
      <c r="K7" s="10"/>
      <c r="L7" s="10"/>
      <c r="M7" s="10"/>
      <c r="N7" s="26"/>
      <c r="O7" s="26"/>
      <c r="P7" s="26"/>
      <c r="Q7" s="10"/>
      <c r="R7" s="26"/>
      <c r="S7" s="26"/>
      <c r="T7" s="26"/>
      <c r="U7" s="26"/>
    </row>
    <row r="8" spans="1:21" x14ac:dyDescent="0.3">
      <c r="A8" s="10"/>
      <c r="B8" s="10"/>
      <c r="C8" s="10"/>
      <c r="D8" s="10"/>
      <c r="E8" s="10"/>
      <c r="F8" s="10"/>
      <c r="G8" s="66"/>
      <c r="H8" s="59"/>
      <c r="I8" s="10"/>
      <c r="J8" s="10"/>
      <c r="K8" s="10"/>
      <c r="L8" s="10"/>
      <c r="M8" s="10"/>
      <c r="N8" s="10"/>
      <c r="O8" s="10"/>
      <c r="P8" s="10"/>
      <c r="Q8" s="10"/>
      <c r="R8" s="10"/>
      <c r="S8" s="10"/>
      <c r="T8" s="10"/>
      <c r="U8" s="10"/>
    </row>
    <row r="9" spans="1:21" ht="15.6" x14ac:dyDescent="0.3">
      <c r="A9" s="10"/>
      <c r="B9" s="10"/>
      <c r="C9" s="10"/>
      <c r="D9" s="10"/>
      <c r="E9" s="10"/>
      <c r="F9" s="10"/>
      <c r="G9" s="66"/>
      <c r="H9" s="59"/>
      <c r="I9" s="10"/>
      <c r="J9" s="10"/>
      <c r="K9" s="10"/>
      <c r="L9" s="10"/>
      <c r="M9" s="10"/>
      <c r="N9" s="10"/>
      <c r="O9" s="10"/>
      <c r="P9" s="10"/>
      <c r="Q9" s="26"/>
      <c r="R9" s="10"/>
      <c r="S9" s="10"/>
      <c r="T9" s="10"/>
      <c r="U9" s="10"/>
    </row>
    <row r="10" spans="1:21" x14ac:dyDescent="0.3">
      <c r="A10" s="10"/>
      <c r="B10" s="10"/>
      <c r="C10" s="10"/>
      <c r="D10" s="10"/>
      <c r="E10" s="10"/>
      <c r="F10" s="10"/>
      <c r="G10" s="66"/>
      <c r="H10" s="59"/>
      <c r="I10" s="10"/>
      <c r="J10" s="10"/>
      <c r="K10" s="10"/>
      <c r="L10" s="10"/>
      <c r="M10" s="10"/>
      <c r="N10" s="10"/>
      <c r="O10" s="10"/>
      <c r="P10" s="10"/>
      <c r="Q10" s="10"/>
      <c r="R10" s="10"/>
      <c r="S10" s="10"/>
      <c r="T10" s="10"/>
      <c r="U10" s="10"/>
    </row>
    <row r="11" spans="1:21" ht="31.8" thickBot="1" x14ac:dyDescent="0.35">
      <c r="A11" s="10"/>
      <c r="B11" s="101" t="s">
        <v>1271</v>
      </c>
      <c r="C11" s="10"/>
      <c r="D11" s="10"/>
      <c r="E11" s="10"/>
      <c r="F11" s="10"/>
      <c r="G11" s="66"/>
      <c r="H11" s="59"/>
      <c r="I11" s="10"/>
      <c r="J11" s="10"/>
      <c r="K11" s="10"/>
      <c r="L11" s="10"/>
      <c r="M11" s="10"/>
      <c r="N11" s="10"/>
      <c r="O11" s="10"/>
      <c r="P11" s="10"/>
      <c r="Q11" s="107" t="s">
        <v>1274</v>
      </c>
      <c r="R11" s="108"/>
      <c r="S11" s="10"/>
      <c r="T11" s="10"/>
      <c r="U11" s="10"/>
    </row>
    <row r="12" spans="1:21" ht="15" customHeight="1" thickTop="1" x14ac:dyDescent="0.3">
      <c r="A12" s="10"/>
      <c r="B12" s="102" t="s">
        <v>1273</v>
      </c>
      <c r="C12" s="10"/>
      <c r="D12" s="10"/>
      <c r="E12" s="10"/>
      <c r="F12" s="10"/>
      <c r="G12" s="66"/>
      <c r="H12" s="59"/>
      <c r="I12" s="10"/>
      <c r="J12" s="10"/>
      <c r="K12" s="10"/>
      <c r="L12" s="10"/>
      <c r="M12" s="10"/>
      <c r="N12" s="10"/>
      <c r="O12" s="10"/>
      <c r="P12" s="10"/>
      <c r="Q12" s="103" t="s">
        <v>1276</v>
      </c>
      <c r="R12" s="104"/>
      <c r="S12" s="10"/>
      <c r="T12" s="10"/>
      <c r="U12" s="10"/>
    </row>
    <row r="13" spans="1:21" x14ac:dyDescent="0.3">
      <c r="A13" s="10"/>
      <c r="B13" s="99"/>
      <c r="C13" s="10"/>
      <c r="D13" s="10"/>
      <c r="E13" s="10"/>
      <c r="F13" s="10"/>
      <c r="G13" s="66"/>
      <c r="H13" s="59"/>
      <c r="I13" s="10"/>
      <c r="J13" s="10"/>
      <c r="K13" s="10"/>
      <c r="L13" s="10"/>
      <c r="M13" s="10"/>
      <c r="N13" s="10"/>
      <c r="O13" s="10"/>
      <c r="P13" s="10"/>
      <c r="Q13" s="103"/>
      <c r="R13" s="104"/>
      <c r="S13" s="10"/>
      <c r="T13" s="10"/>
      <c r="U13" s="10"/>
    </row>
    <row r="14" spans="1:21" x14ac:dyDescent="0.3">
      <c r="A14" s="10"/>
      <c r="B14" s="99"/>
      <c r="C14" s="10"/>
      <c r="D14" s="10"/>
      <c r="E14" s="10"/>
      <c r="F14" s="10"/>
      <c r="G14" s="66"/>
      <c r="H14" s="59"/>
      <c r="I14" s="10"/>
      <c r="J14" s="10"/>
      <c r="K14" s="10"/>
      <c r="L14" s="10"/>
      <c r="M14" s="10"/>
      <c r="N14" s="10"/>
      <c r="O14" s="10"/>
      <c r="P14" s="10"/>
      <c r="Q14" s="103"/>
      <c r="R14" s="104"/>
      <c r="S14" s="10"/>
      <c r="T14" s="10"/>
      <c r="U14" s="10"/>
    </row>
    <row r="15" spans="1:21" x14ac:dyDescent="0.3">
      <c r="A15" s="10"/>
      <c r="B15" s="99"/>
      <c r="C15" s="10"/>
      <c r="D15" s="10"/>
      <c r="E15" s="10"/>
      <c r="F15" s="10"/>
      <c r="G15" s="66"/>
      <c r="H15" s="59"/>
      <c r="I15" s="10"/>
      <c r="J15" s="10"/>
      <c r="K15" s="10"/>
      <c r="L15" s="10"/>
      <c r="M15" s="10"/>
      <c r="N15" s="10"/>
      <c r="O15" s="10"/>
      <c r="P15" s="10"/>
      <c r="Q15" s="103"/>
      <c r="R15" s="104"/>
      <c r="S15" s="10"/>
      <c r="T15" s="10"/>
      <c r="U15" s="10"/>
    </row>
    <row r="16" spans="1:21" x14ac:dyDescent="0.3">
      <c r="A16" s="10"/>
      <c r="B16" s="99"/>
      <c r="C16" s="10"/>
      <c r="D16" s="10"/>
      <c r="E16" s="10"/>
      <c r="F16" s="10"/>
      <c r="G16" s="66"/>
      <c r="H16" s="59"/>
      <c r="I16" s="10"/>
      <c r="J16" s="10"/>
      <c r="K16" s="10"/>
      <c r="L16" s="10"/>
      <c r="M16" s="10"/>
      <c r="N16" s="10"/>
      <c r="O16" s="10"/>
      <c r="P16" s="10"/>
      <c r="Q16" s="103"/>
      <c r="R16" s="104"/>
      <c r="S16" s="10"/>
      <c r="T16" s="10"/>
      <c r="U16" s="10"/>
    </row>
    <row r="17" spans="1:21" x14ac:dyDescent="0.3">
      <c r="A17" s="10"/>
      <c r="B17" s="99"/>
      <c r="C17" s="10"/>
      <c r="D17" s="10"/>
      <c r="E17" s="10"/>
      <c r="F17" s="10"/>
      <c r="G17" s="66"/>
      <c r="H17" s="59"/>
      <c r="I17" s="10"/>
      <c r="J17" s="10"/>
      <c r="K17" s="10"/>
      <c r="L17" s="10"/>
      <c r="M17" s="10"/>
      <c r="N17" s="10"/>
      <c r="O17" s="10"/>
      <c r="P17" s="10"/>
      <c r="Q17" s="103"/>
      <c r="R17" s="104"/>
      <c r="S17" s="10"/>
      <c r="T17" s="10"/>
      <c r="U17" s="10"/>
    </row>
    <row r="18" spans="1:21" x14ac:dyDescent="0.3">
      <c r="A18" s="10"/>
      <c r="B18" s="99"/>
      <c r="C18" s="10"/>
      <c r="D18" s="10"/>
      <c r="E18" s="10"/>
      <c r="F18" s="10"/>
      <c r="G18" s="66"/>
      <c r="H18" s="59"/>
      <c r="I18" s="10"/>
      <c r="J18" s="10"/>
      <c r="K18" s="10"/>
      <c r="L18" s="10"/>
      <c r="M18" s="10"/>
      <c r="N18" s="10"/>
      <c r="O18" s="10"/>
      <c r="P18" s="10"/>
      <c r="Q18" s="103"/>
      <c r="R18" s="104"/>
      <c r="S18" s="10"/>
      <c r="T18" s="10"/>
      <c r="U18" s="10"/>
    </row>
    <row r="19" spans="1:21" x14ac:dyDescent="0.3">
      <c r="A19" s="10"/>
      <c r="B19" s="99"/>
      <c r="C19" s="10"/>
      <c r="D19" s="10"/>
      <c r="E19" s="10"/>
      <c r="F19" s="10"/>
      <c r="G19" s="66"/>
      <c r="H19" s="59"/>
      <c r="I19" s="10"/>
      <c r="J19" s="10"/>
      <c r="K19" s="10"/>
      <c r="L19" s="10"/>
      <c r="M19" s="10"/>
      <c r="N19" s="10"/>
      <c r="O19" s="10"/>
      <c r="P19" s="10"/>
      <c r="Q19" s="103"/>
      <c r="R19" s="104"/>
      <c r="S19" s="10"/>
      <c r="T19" s="10"/>
      <c r="U19" s="10"/>
    </row>
    <row r="20" spans="1:21" x14ac:dyDescent="0.3">
      <c r="A20" s="10"/>
      <c r="B20" s="99"/>
      <c r="C20" s="10"/>
      <c r="D20" s="10"/>
      <c r="E20" s="10"/>
      <c r="F20" s="10"/>
      <c r="G20" s="66"/>
      <c r="H20" s="59"/>
      <c r="I20" s="10"/>
      <c r="J20" s="10"/>
      <c r="K20" s="10"/>
      <c r="L20" s="10"/>
      <c r="M20" s="10"/>
      <c r="N20" s="10"/>
      <c r="O20" s="10"/>
      <c r="P20" s="10"/>
      <c r="Q20" s="103"/>
      <c r="R20" s="104"/>
      <c r="S20" s="10"/>
      <c r="T20" s="10"/>
      <c r="U20" s="10"/>
    </row>
    <row r="21" spans="1:21" x14ac:dyDescent="0.3">
      <c r="A21" s="10"/>
      <c r="B21" s="99"/>
      <c r="C21" s="10"/>
      <c r="D21" s="10"/>
      <c r="E21" s="10"/>
      <c r="F21" s="10"/>
      <c r="G21" s="66"/>
      <c r="H21" s="59"/>
      <c r="I21" s="10"/>
      <c r="J21" s="10"/>
      <c r="K21" s="10"/>
      <c r="L21" s="10"/>
      <c r="M21" s="10"/>
      <c r="N21" s="10"/>
      <c r="O21" s="10"/>
      <c r="P21" s="10"/>
      <c r="Q21" s="103"/>
      <c r="R21" s="104"/>
      <c r="S21" s="10"/>
      <c r="T21" s="10"/>
      <c r="U21" s="10"/>
    </row>
    <row r="22" spans="1:21" ht="14.4" hidden="1" customHeight="1" x14ac:dyDescent="0.3">
      <c r="A22" s="10"/>
      <c r="B22" s="99"/>
      <c r="C22" s="10"/>
      <c r="D22" s="10"/>
      <c r="E22" s="10"/>
      <c r="F22" s="10"/>
      <c r="G22" s="66"/>
      <c r="H22" s="59"/>
      <c r="I22" s="10"/>
      <c r="J22" s="10"/>
      <c r="K22" s="10"/>
      <c r="L22" s="10"/>
      <c r="M22" s="10"/>
      <c r="N22" s="10"/>
      <c r="O22" s="10"/>
      <c r="P22" s="10"/>
      <c r="Q22" s="103"/>
      <c r="R22" s="104"/>
      <c r="S22" s="10"/>
      <c r="T22" s="10"/>
      <c r="U22" s="10"/>
    </row>
    <row r="23" spans="1:21" x14ac:dyDescent="0.3">
      <c r="A23" s="10"/>
      <c r="B23" s="99"/>
      <c r="C23" s="10"/>
      <c r="D23" s="10"/>
      <c r="E23" s="10"/>
      <c r="F23" s="10"/>
      <c r="G23" s="66"/>
      <c r="H23" s="59"/>
      <c r="I23" s="10"/>
      <c r="J23" s="10"/>
      <c r="K23" s="10"/>
      <c r="L23" s="10"/>
      <c r="M23" s="10"/>
      <c r="N23" s="10"/>
      <c r="O23" s="10"/>
      <c r="P23" s="10"/>
      <c r="Q23" s="103"/>
      <c r="R23" s="104"/>
      <c r="S23" s="10"/>
      <c r="T23" s="10"/>
      <c r="U23" s="10"/>
    </row>
    <row r="24" spans="1:21" x14ac:dyDescent="0.3">
      <c r="A24" s="10"/>
      <c r="B24" s="99"/>
      <c r="C24" s="10"/>
      <c r="D24" s="10"/>
      <c r="E24" s="10"/>
      <c r="F24" s="10"/>
      <c r="G24" s="66"/>
      <c r="H24" s="59"/>
      <c r="I24" s="10"/>
      <c r="J24" s="10"/>
      <c r="K24" s="10"/>
      <c r="L24" s="10"/>
      <c r="M24" s="10"/>
      <c r="N24" s="10"/>
      <c r="O24" s="10"/>
      <c r="P24" s="10"/>
      <c r="Q24" s="103"/>
      <c r="R24" s="104"/>
      <c r="S24" s="10"/>
      <c r="T24" s="10"/>
      <c r="U24" s="10"/>
    </row>
    <row r="25" spans="1:21" x14ac:dyDescent="0.3">
      <c r="A25" s="10"/>
      <c r="B25" s="99"/>
      <c r="C25" s="10"/>
      <c r="D25" s="10"/>
      <c r="E25" s="10"/>
      <c r="F25" s="10"/>
      <c r="G25" s="66"/>
      <c r="H25" s="59"/>
      <c r="I25" s="10"/>
      <c r="J25" s="10"/>
      <c r="K25" s="10"/>
      <c r="L25" s="10"/>
      <c r="M25" s="10"/>
      <c r="N25" s="10"/>
      <c r="O25" s="10"/>
      <c r="P25" s="10"/>
      <c r="Q25" s="103"/>
      <c r="R25" s="104"/>
      <c r="S25" s="10"/>
      <c r="T25" s="10"/>
      <c r="U25" s="10"/>
    </row>
    <row r="26" spans="1:21" x14ac:dyDescent="0.3">
      <c r="A26" s="10"/>
      <c r="B26" s="99"/>
      <c r="C26" s="10"/>
      <c r="D26" s="10"/>
      <c r="E26" s="10"/>
      <c r="F26" s="10"/>
      <c r="G26" s="66"/>
      <c r="H26" s="59"/>
      <c r="I26" s="10"/>
      <c r="J26" s="10"/>
      <c r="K26" s="10"/>
      <c r="L26" s="10"/>
      <c r="M26" s="10"/>
      <c r="N26" s="10"/>
      <c r="O26" s="10"/>
      <c r="P26" s="10"/>
      <c r="Q26" s="103"/>
      <c r="R26" s="104"/>
      <c r="S26" s="10"/>
      <c r="T26" s="10"/>
      <c r="U26" s="10"/>
    </row>
    <row r="27" spans="1:21" x14ac:dyDescent="0.3">
      <c r="A27" s="10"/>
      <c r="B27" s="99"/>
      <c r="C27" s="10"/>
      <c r="D27" s="10"/>
      <c r="E27" s="10"/>
      <c r="F27" s="10"/>
      <c r="G27" s="66"/>
      <c r="H27" s="59"/>
      <c r="I27" s="10"/>
      <c r="J27" s="10"/>
      <c r="K27" s="10"/>
      <c r="L27" s="10"/>
      <c r="M27" s="10"/>
      <c r="N27" s="10"/>
      <c r="O27" s="10"/>
      <c r="P27" s="10"/>
      <c r="Q27" s="103"/>
      <c r="R27" s="104"/>
      <c r="S27" s="10"/>
      <c r="T27" s="10"/>
      <c r="U27" s="10"/>
    </row>
    <row r="28" spans="1:21" x14ac:dyDescent="0.3">
      <c r="A28" s="10"/>
      <c r="B28" s="99"/>
      <c r="C28" s="10"/>
      <c r="D28" s="10"/>
      <c r="E28" s="10"/>
      <c r="F28" s="10"/>
      <c r="G28" s="66"/>
      <c r="H28" s="59"/>
      <c r="I28" s="10"/>
      <c r="J28" s="10"/>
      <c r="K28" s="10"/>
      <c r="L28" s="10"/>
      <c r="M28" s="10"/>
      <c r="N28" s="10"/>
      <c r="O28" s="10"/>
      <c r="P28" s="10"/>
      <c r="Q28" s="103"/>
      <c r="R28" s="104"/>
      <c r="S28" s="10"/>
      <c r="T28" s="10"/>
      <c r="U28" s="10"/>
    </row>
    <row r="29" spans="1:21" x14ac:dyDescent="0.3">
      <c r="A29" s="10"/>
      <c r="B29" s="99"/>
      <c r="C29" s="10"/>
      <c r="D29" s="10"/>
      <c r="E29" s="10"/>
      <c r="F29" s="10"/>
      <c r="G29" s="66"/>
      <c r="H29" s="59"/>
      <c r="I29" s="10"/>
      <c r="J29" s="10"/>
      <c r="K29" s="10"/>
      <c r="L29" s="10"/>
      <c r="M29" s="10"/>
      <c r="N29" s="10"/>
      <c r="O29" s="10"/>
      <c r="P29" s="10"/>
      <c r="Q29" s="103"/>
      <c r="R29" s="104"/>
      <c r="S29" s="10"/>
      <c r="T29" s="10"/>
      <c r="U29" s="10"/>
    </row>
    <row r="30" spans="1:21" x14ac:dyDescent="0.3">
      <c r="A30" s="10"/>
      <c r="B30" s="99"/>
      <c r="C30" s="10"/>
      <c r="D30" s="10"/>
      <c r="E30" s="10"/>
      <c r="F30" s="10"/>
      <c r="G30" s="66"/>
      <c r="H30" s="59"/>
      <c r="I30" s="10"/>
      <c r="J30" s="10"/>
      <c r="K30" s="10"/>
      <c r="L30" s="10"/>
      <c r="M30" s="10"/>
      <c r="N30" s="10"/>
      <c r="O30" s="10"/>
      <c r="P30" s="10"/>
      <c r="Q30" s="103"/>
      <c r="R30" s="104"/>
      <c r="S30" s="10"/>
      <c r="T30" s="10"/>
      <c r="U30" s="10"/>
    </row>
    <row r="31" spans="1:21" x14ac:dyDescent="0.3">
      <c r="A31" s="10"/>
      <c r="B31" s="99"/>
      <c r="C31" s="10"/>
      <c r="D31" s="10"/>
      <c r="E31" s="10"/>
      <c r="F31" s="10"/>
      <c r="G31" s="66"/>
      <c r="H31" s="59"/>
      <c r="I31" s="10"/>
      <c r="J31" s="10"/>
      <c r="K31" s="10"/>
      <c r="L31" s="10"/>
      <c r="M31" s="10"/>
      <c r="N31" s="10"/>
      <c r="O31" s="10"/>
      <c r="P31" s="10"/>
      <c r="Q31" s="103"/>
      <c r="R31" s="104"/>
      <c r="S31" s="10"/>
      <c r="T31" s="10"/>
      <c r="U31" s="10"/>
    </row>
    <row r="32" spans="1:21" x14ac:dyDescent="0.3">
      <c r="A32" s="10"/>
      <c r="B32" s="99"/>
      <c r="C32" s="10"/>
      <c r="D32" s="10"/>
      <c r="E32" s="10"/>
      <c r="F32" s="10"/>
      <c r="G32" s="66"/>
      <c r="H32" s="59"/>
      <c r="I32" s="10"/>
      <c r="J32" s="10"/>
      <c r="K32" s="10"/>
      <c r="L32" s="10"/>
      <c r="M32" s="10"/>
      <c r="N32" s="10"/>
      <c r="O32" s="10"/>
      <c r="P32" s="10"/>
      <c r="Q32" s="103"/>
      <c r="R32" s="104"/>
      <c r="S32" s="10"/>
      <c r="T32" s="10"/>
      <c r="U32" s="10"/>
    </row>
    <row r="33" spans="1:21" x14ac:dyDescent="0.3">
      <c r="A33" s="10"/>
      <c r="B33" s="99"/>
      <c r="C33" s="10"/>
      <c r="D33" s="10"/>
      <c r="E33" s="10"/>
      <c r="F33" s="10"/>
      <c r="G33" s="66"/>
      <c r="H33" s="59"/>
      <c r="I33" s="10"/>
      <c r="J33" s="10"/>
      <c r="K33" s="10"/>
      <c r="L33" s="10"/>
      <c r="M33" s="10"/>
      <c r="N33" s="10"/>
      <c r="O33" s="10"/>
      <c r="P33" s="10"/>
      <c r="Q33" s="103"/>
      <c r="R33" s="104"/>
      <c r="S33" s="10"/>
      <c r="T33" s="10"/>
      <c r="U33" s="10"/>
    </row>
    <row r="34" spans="1:21" x14ac:dyDescent="0.3">
      <c r="A34" s="10"/>
      <c r="B34" s="99"/>
      <c r="C34" s="10"/>
      <c r="D34" s="10"/>
      <c r="E34" s="10"/>
      <c r="F34" s="10"/>
      <c r="G34" s="66"/>
      <c r="H34" s="59"/>
      <c r="I34" s="10"/>
      <c r="J34" s="10"/>
      <c r="K34" s="10"/>
      <c r="L34" s="10"/>
      <c r="M34" s="10"/>
      <c r="N34" s="10"/>
      <c r="O34" s="10"/>
      <c r="P34" s="10"/>
      <c r="Q34" s="103"/>
      <c r="R34" s="104"/>
      <c r="S34" s="10"/>
      <c r="T34" s="10"/>
      <c r="U34" s="10"/>
    </row>
    <row r="35" spans="1:21" x14ac:dyDescent="0.3">
      <c r="A35" s="10"/>
      <c r="B35" s="99"/>
      <c r="C35" s="10"/>
      <c r="D35" s="10"/>
      <c r="E35" s="10"/>
      <c r="F35" s="10"/>
      <c r="G35" s="66"/>
      <c r="H35" s="59"/>
      <c r="I35" s="10"/>
      <c r="J35" s="10"/>
      <c r="K35" s="10"/>
      <c r="L35" s="10"/>
      <c r="M35" s="10"/>
      <c r="N35" s="10"/>
      <c r="O35" s="10"/>
      <c r="P35" s="10"/>
      <c r="Q35" s="103"/>
      <c r="R35" s="104"/>
      <c r="S35" s="10"/>
      <c r="T35" s="10"/>
      <c r="U35" s="10"/>
    </row>
    <row r="36" spans="1:21" x14ac:dyDescent="0.3">
      <c r="A36" s="10"/>
      <c r="B36" s="99"/>
      <c r="C36" s="10"/>
      <c r="D36" s="10"/>
      <c r="E36" s="10"/>
      <c r="F36" s="10"/>
      <c r="G36" s="66"/>
      <c r="H36" s="59"/>
      <c r="I36" s="10"/>
      <c r="J36" s="10"/>
      <c r="K36" s="10"/>
      <c r="L36" s="10"/>
      <c r="M36" s="10"/>
      <c r="N36" s="10"/>
      <c r="O36" s="10"/>
      <c r="P36" s="10"/>
      <c r="Q36" s="103"/>
      <c r="R36" s="104"/>
      <c r="S36" s="10"/>
      <c r="T36" s="10"/>
      <c r="U36" s="10"/>
    </row>
    <row r="37" spans="1:21" ht="14.4" customHeight="1" x14ac:dyDescent="0.3">
      <c r="A37" s="10"/>
      <c r="B37" s="99"/>
      <c r="C37" s="10"/>
      <c r="D37" s="10"/>
      <c r="E37" s="10"/>
      <c r="F37" s="10"/>
      <c r="G37" s="66"/>
      <c r="H37" s="59"/>
      <c r="I37" s="10"/>
      <c r="J37" s="10"/>
      <c r="K37" s="10"/>
      <c r="L37" s="10"/>
      <c r="M37" s="10"/>
      <c r="N37" s="10"/>
      <c r="O37" s="10"/>
      <c r="P37" s="10"/>
      <c r="Q37" s="103"/>
      <c r="R37" s="104"/>
      <c r="S37" s="10"/>
      <c r="T37" s="10"/>
      <c r="U37" s="10"/>
    </row>
    <row r="38" spans="1:21" x14ac:dyDescent="0.3">
      <c r="A38" s="10"/>
      <c r="B38" s="99"/>
      <c r="C38" s="10"/>
      <c r="D38" s="10"/>
      <c r="E38" s="10"/>
      <c r="F38" s="10"/>
      <c r="G38" s="66"/>
      <c r="H38" s="59"/>
      <c r="I38" s="10"/>
      <c r="J38" s="10"/>
      <c r="K38" s="10"/>
      <c r="L38" s="10"/>
      <c r="M38" s="10"/>
      <c r="N38" s="10"/>
      <c r="O38" s="10"/>
      <c r="P38" s="10"/>
      <c r="Q38" s="103"/>
      <c r="R38" s="104"/>
      <c r="S38" s="10"/>
      <c r="T38" s="10"/>
      <c r="U38" s="10"/>
    </row>
    <row r="39" spans="1:21" x14ac:dyDescent="0.3">
      <c r="A39" s="10"/>
      <c r="B39" s="99"/>
      <c r="C39" s="10"/>
      <c r="D39" s="10"/>
      <c r="E39" s="10"/>
      <c r="F39" s="10"/>
      <c r="G39" s="66"/>
      <c r="H39" s="59"/>
      <c r="I39" s="10"/>
      <c r="J39" s="10"/>
      <c r="K39" s="10"/>
      <c r="L39" s="10"/>
      <c r="M39" s="10"/>
      <c r="N39" s="10"/>
      <c r="O39" s="10"/>
      <c r="P39" s="10"/>
      <c r="Q39" s="103"/>
      <c r="R39" s="104"/>
      <c r="S39" s="10"/>
      <c r="T39" s="10"/>
      <c r="U39" s="10"/>
    </row>
    <row r="40" spans="1:21" x14ac:dyDescent="0.3">
      <c r="A40" s="10"/>
      <c r="B40" s="99"/>
      <c r="C40" s="10"/>
      <c r="D40" s="10"/>
      <c r="E40" s="10"/>
      <c r="F40" s="10"/>
      <c r="G40" s="66"/>
      <c r="H40" s="59"/>
      <c r="I40" s="10"/>
      <c r="J40" s="10"/>
      <c r="K40" s="10"/>
      <c r="L40" s="10"/>
      <c r="M40" s="10"/>
      <c r="N40" s="10"/>
      <c r="O40" s="10"/>
      <c r="P40" s="10"/>
      <c r="Q40" s="103"/>
      <c r="R40" s="104"/>
      <c r="S40" s="10"/>
      <c r="T40" s="10"/>
      <c r="U40" s="10"/>
    </row>
    <row r="41" spans="1:21" x14ac:dyDescent="0.3">
      <c r="A41" s="10"/>
      <c r="B41" s="99"/>
      <c r="C41" s="10"/>
      <c r="D41" s="10"/>
      <c r="E41" s="10"/>
      <c r="F41" s="10"/>
      <c r="G41" s="66"/>
      <c r="H41" s="59"/>
      <c r="I41" s="10"/>
      <c r="J41" s="10"/>
      <c r="K41" s="10"/>
      <c r="L41" s="10"/>
      <c r="M41" s="10"/>
      <c r="N41" s="10"/>
      <c r="O41" s="10"/>
      <c r="P41" s="10"/>
      <c r="Q41" s="103"/>
      <c r="R41" s="104"/>
      <c r="S41" s="10"/>
      <c r="T41" s="10"/>
      <c r="U41" s="10"/>
    </row>
    <row r="42" spans="1:21" x14ac:dyDescent="0.3">
      <c r="A42" s="10"/>
      <c r="B42" s="99"/>
      <c r="C42" s="10"/>
      <c r="D42" s="10"/>
      <c r="E42" s="10"/>
      <c r="F42" s="10"/>
      <c r="G42" s="66"/>
      <c r="H42" s="59"/>
      <c r="I42" s="10"/>
      <c r="J42" s="10"/>
      <c r="K42" s="10"/>
      <c r="L42" s="10"/>
      <c r="M42" s="10"/>
      <c r="N42" s="10"/>
      <c r="O42" s="10"/>
      <c r="P42" s="10"/>
      <c r="Q42" s="103"/>
      <c r="R42" s="104"/>
      <c r="S42" s="10"/>
      <c r="T42" s="10"/>
      <c r="U42" s="10"/>
    </row>
    <row r="43" spans="1:21" x14ac:dyDescent="0.3">
      <c r="A43" s="10"/>
      <c r="B43" s="99"/>
      <c r="C43" s="10"/>
      <c r="D43" s="10"/>
      <c r="E43" s="10"/>
      <c r="F43" s="10"/>
      <c r="G43" s="66"/>
      <c r="H43" s="59"/>
      <c r="I43" s="10"/>
      <c r="J43" s="10"/>
      <c r="K43" s="10"/>
      <c r="L43" s="10"/>
      <c r="M43" s="10"/>
      <c r="N43" s="10"/>
      <c r="O43" s="10"/>
      <c r="P43" s="10"/>
      <c r="Q43" s="103"/>
      <c r="R43" s="104"/>
      <c r="S43" s="10"/>
      <c r="T43" s="10"/>
      <c r="U43" s="10"/>
    </row>
    <row r="44" spans="1:21" x14ac:dyDescent="0.3">
      <c r="A44" s="10"/>
      <c r="B44" s="99"/>
      <c r="C44" s="10"/>
      <c r="D44" s="10"/>
      <c r="E44" s="10"/>
      <c r="F44" s="10"/>
      <c r="G44" s="66"/>
      <c r="H44" s="59"/>
      <c r="I44" s="10"/>
      <c r="J44" s="10"/>
      <c r="K44" s="10"/>
      <c r="L44" s="10"/>
      <c r="M44" s="10"/>
      <c r="N44" s="10"/>
      <c r="O44" s="10"/>
      <c r="P44" s="10"/>
      <c r="Q44" s="103"/>
      <c r="R44" s="104"/>
      <c r="S44" s="10"/>
      <c r="T44" s="10"/>
      <c r="U44" s="10"/>
    </row>
    <row r="45" spans="1:21" x14ac:dyDescent="0.3">
      <c r="A45" s="10"/>
      <c r="B45" s="99"/>
      <c r="C45" s="10"/>
      <c r="D45" s="10"/>
      <c r="E45" s="10"/>
      <c r="F45" s="10"/>
      <c r="G45" s="66"/>
      <c r="H45" s="59"/>
      <c r="I45" s="10"/>
      <c r="J45" s="10"/>
      <c r="K45" s="10"/>
      <c r="L45" s="10"/>
      <c r="M45" s="10"/>
      <c r="N45" s="10"/>
      <c r="O45" s="10"/>
      <c r="P45" s="10"/>
      <c r="Q45" s="103"/>
      <c r="R45" s="104"/>
      <c r="S45" s="10"/>
      <c r="T45" s="10"/>
      <c r="U45" s="10"/>
    </row>
    <row r="46" spans="1:21" x14ac:dyDescent="0.3">
      <c r="A46" s="10"/>
      <c r="B46" s="99"/>
      <c r="C46" s="10"/>
      <c r="D46" s="10"/>
      <c r="E46" s="10"/>
      <c r="F46" s="10"/>
      <c r="G46" s="66"/>
      <c r="H46" s="59"/>
      <c r="I46" s="10"/>
      <c r="J46" s="10"/>
      <c r="K46" s="10"/>
      <c r="L46" s="10"/>
      <c r="M46" s="10"/>
      <c r="N46" s="10"/>
      <c r="O46" s="10"/>
      <c r="P46" s="10"/>
      <c r="Q46" s="103"/>
      <c r="R46" s="104"/>
      <c r="S46" s="10"/>
      <c r="T46" s="10"/>
      <c r="U46" s="10"/>
    </row>
    <row r="47" spans="1:21" x14ac:dyDescent="0.3">
      <c r="A47" s="10"/>
      <c r="B47" s="99"/>
      <c r="C47" s="10"/>
      <c r="D47" s="10"/>
      <c r="E47" s="10"/>
      <c r="F47" s="10"/>
      <c r="G47" s="66"/>
      <c r="H47" s="59"/>
      <c r="I47" s="10"/>
      <c r="J47" s="10"/>
      <c r="K47" s="10"/>
      <c r="L47" s="10"/>
      <c r="M47" s="10"/>
      <c r="N47" s="10"/>
      <c r="O47" s="10"/>
      <c r="P47" s="10"/>
      <c r="Q47" s="103"/>
      <c r="R47" s="104"/>
      <c r="S47" s="10"/>
      <c r="T47" s="10"/>
      <c r="U47" s="10"/>
    </row>
    <row r="48" spans="1:21" x14ac:dyDescent="0.3">
      <c r="A48" s="10"/>
      <c r="B48" s="99"/>
      <c r="C48" s="10"/>
      <c r="D48" s="10"/>
      <c r="E48" s="10"/>
      <c r="F48" s="10"/>
      <c r="G48" s="66"/>
      <c r="H48" s="59"/>
      <c r="I48" s="10"/>
      <c r="J48" s="10"/>
      <c r="K48" s="10"/>
      <c r="L48" s="10"/>
      <c r="M48" s="10"/>
      <c r="N48" s="10"/>
      <c r="O48" s="10"/>
      <c r="P48" s="10"/>
      <c r="Q48" s="103"/>
      <c r="R48" s="104"/>
      <c r="S48" s="10"/>
      <c r="T48" s="10"/>
      <c r="U48" s="10"/>
    </row>
    <row r="49" spans="1:21" x14ac:dyDescent="0.3">
      <c r="A49" s="10"/>
      <c r="B49" s="99"/>
      <c r="C49" s="10"/>
      <c r="D49" s="10"/>
      <c r="E49" s="10"/>
      <c r="F49" s="10"/>
      <c r="G49" s="66"/>
      <c r="H49" s="59"/>
      <c r="I49" s="10"/>
      <c r="J49" s="10"/>
      <c r="K49" s="10"/>
      <c r="L49" s="10"/>
      <c r="M49" s="10"/>
      <c r="N49" s="10"/>
      <c r="O49" s="10"/>
      <c r="P49" s="10"/>
      <c r="Q49" s="103"/>
      <c r="R49" s="104"/>
      <c r="S49" s="10"/>
      <c r="T49" s="10"/>
      <c r="U49" s="10"/>
    </row>
    <row r="50" spans="1:21" x14ac:dyDescent="0.3">
      <c r="A50" s="10"/>
      <c r="B50" s="99"/>
      <c r="C50" s="10"/>
      <c r="D50" s="10"/>
      <c r="E50" s="10"/>
      <c r="F50" s="10"/>
      <c r="G50" s="66"/>
      <c r="H50" s="59"/>
      <c r="I50" s="10"/>
      <c r="J50" s="10"/>
      <c r="K50" s="10"/>
      <c r="L50" s="10"/>
      <c r="M50" s="10"/>
      <c r="N50" s="10"/>
      <c r="O50" s="10"/>
      <c r="P50" s="10"/>
      <c r="Q50" s="103"/>
      <c r="R50" s="104"/>
      <c r="S50" s="10"/>
      <c r="T50" s="10"/>
      <c r="U50" s="10"/>
    </row>
    <row r="51" spans="1:21" x14ac:dyDescent="0.3">
      <c r="A51" s="10"/>
      <c r="B51" s="99"/>
      <c r="C51" s="10"/>
      <c r="D51" s="10"/>
      <c r="E51" s="10"/>
      <c r="F51" s="10"/>
      <c r="G51" s="66"/>
      <c r="H51" s="59"/>
      <c r="I51" s="10"/>
      <c r="J51" s="10"/>
      <c r="K51" s="10"/>
      <c r="L51" s="10"/>
      <c r="M51" s="10"/>
      <c r="N51" s="10"/>
      <c r="O51" s="10"/>
      <c r="P51" s="10"/>
      <c r="Q51" s="103"/>
      <c r="R51" s="104"/>
      <c r="S51" s="10"/>
      <c r="T51" s="10"/>
      <c r="U51" s="10"/>
    </row>
    <row r="52" spans="1:21" x14ac:dyDescent="0.3">
      <c r="A52" s="10"/>
      <c r="B52" s="99"/>
      <c r="C52" s="10"/>
      <c r="D52" s="10"/>
      <c r="E52" s="10"/>
      <c r="F52" s="10"/>
      <c r="G52" s="66"/>
      <c r="H52" s="59"/>
      <c r="I52" s="10"/>
      <c r="J52" s="10"/>
      <c r="K52" s="10"/>
      <c r="L52" s="10"/>
      <c r="M52" s="10"/>
      <c r="N52" s="10"/>
      <c r="O52" s="10"/>
      <c r="P52" s="10"/>
      <c r="Q52" s="103"/>
      <c r="R52" s="104"/>
      <c r="S52" s="10"/>
      <c r="T52" s="10"/>
      <c r="U52" s="10"/>
    </row>
    <row r="53" spans="1:21" x14ac:dyDescent="0.3">
      <c r="A53" s="10"/>
      <c r="B53" s="99"/>
      <c r="C53" s="10"/>
      <c r="D53" s="10"/>
      <c r="E53" s="10"/>
      <c r="F53" s="10"/>
      <c r="G53" s="66"/>
      <c r="H53" s="59"/>
      <c r="I53" s="10"/>
      <c r="J53" s="10"/>
      <c r="K53" s="10"/>
      <c r="L53" s="10"/>
      <c r="M53" s="10"/>
      <c r="N53" s="10"/>
      <c r="O53" s="10"/>
      <c r="P53" s="10"/>
      <c r="Q53" s="103"/>
      <c r="R53" s="104"/>
      <c r="S53" s="10"/>
      <c r="T53" s="10"/>
      <c r="U53" s="10"/>
    </row>
    <row r="54" spans="1:21" x14ac:dyDescent="0.3">
      <c r="A54" s="10"/>
      <c r="B54" s="99"/>
      <c r="C54" s="10"/>
      <c r="D54" s="10"/>
      <c r="E54" s="10"/>
      <c r="F54" s="10"/>
      <c r="G54" s="66"/>
      <c r="H54" s="59"/>
      <c r="I54" s="10"/>
      <c r="J54" s="10"/>
      <c r="K54" s="10"/>
      <c r="L54" s="10"/>
      <c r="M54" s="10"/>
      <c r="N54" s="10"/>
      <c r="O54" s="10"/>
      <c r="P54" s="10"/>
      <c r="Q54" s="103"/>
      <c r="R54" s="104"/>
      <c r="S54" s="10"/>
      <c r="T54" s="10"/>
      <c r="U54" s="10"/>
    </row>
    <row r="55" spans="1:21" x14ac:dyDescent="0.3">
      <c r="A55" s="10"/>
      <c r="B55" s="99"/>
      <c r="C55" s="10"/>
      <c r="D55" s="10"/>
      <c r="E55" s="10"/>
      <c r="F55" s="10"/>
      <c r="G55" s="66"/>
      <c r="H55" s="59"/>
      <c r="I55" s="10"/>
      <c r="J55" s="10"/>
      <c r="K55" s="10"/>
      <c r="L55" s="10"/>
      <c r="M55" s="10"/>
      <c r="N55" s="10"/>
      <c r="O55" s="10"/>
      <c r="P55" s="10"/>
      <c r="Q55" s="103"/>
      <c r="R55" s="104"/>
      <c r="S55" s="10"/>
      <c r="T55" s="10"/>
      <c r="U55" s="10"/>
    </row>
    <row r="56" spans="1:21" x14ac:dyDescent="0.3">
      <c r="A56" s="10"/>
      <c r="B56" s="99"/>
      <c r="C56" s="10"/>
      <c r="D56" s="10"/>
      <c r="E56" s="10"/>
      <c r="F56" s="10"/>
      <c r="G56" s="66"/>
      <c r="H56" s="59"/>
      <c r="I56" s="10"/>
      <c r="J56" s="10"/>
      <c r="K56" s="10"/>
      <c r="L56" s="10"/>
      <c r="M56" s="10"/>
      <c r="N56" s="10"/>
      <c r="O56" s="10"/>
      <c r="P56" s="10"/>
      <c r="Q56" s="103"/>
      <c r="R56" s="104"/>
      <c r="S56" s="10"/>
      <c r="T56" s="10"/>
      <c r="U56" s="10"/>
    </row>
    <row r="57" spans="1:21" x14ac:dyDescent="0.3">
      <c r="A57" s="10"/>
      <c r="B57" s="100"/>
      <c r="C57" s="10"/>
      <c r="D57" s="10"/>
      <c r="E57" s="10"/>
      <c r="F57" s="10"/>
      <c r="G57" s="66"/>
      <c r="H57" s="59"/>
      <c r="I57" s="10"/>
      <c r="J57" s="10"/>
      <c r="K57" s="10"/>
      <c r="L57" s="10"/>
      <c r="M57" s="10"/>
      <c r="N57" s="10"/>
      <c r="O57" s="10"/>
      <c r="P57" s="10"/>
      <c r="Q57" s="103"/>
      <c r="R57" s="104"/>
      <c r="S57" s="10"/>
      <c r="T57" s="10"/>
      <c r="U57" s="10"/>
    </row>
    <row r="58" spans="1:21" x14ac:dyDescent="0.3">
      <c r="A58" s="10"/>
      <c r="B58" s="10"/>
      <c r="C58" s="10"/>
      <c r="D58" s="10"/>
      <c r="E58" s="10"/>
      <c r="F58" s="10"/>
      <c r="G58" s="66"/>
      <c r="H58" s="59"/>
      <c r="I58" s="10"/>
      <c r="J58" s="10"/>
      <c r="K58" s="10"/>
      <c r="L58" s="10"/>
      <c r="M58" s="10"/>
      <c r="N58" s="10"/>
      <c r="O58" s="10"/>
      <c r="P58" s="10"/>
      <c r="Q58" s="103"/>
      <c r="R58" s="104"/>
      <c r="S58" s="10"/>
      <c r="T58" s="10"/>
      <c r="U58" s="10"/>
    </row>
    <row r="59" spans="1:21" x14ac:dyDescent="0.3">
      <c r="A59" s="10"/>
      <c r="B59" s="10"/>
      <c r="C59" s="10"/>
      <c r="D59" s="10"/>
      <c r="E59" s="10"/>
      <c r="F59" s="10"/>
      <c r="G59" s="66"/>
      <c r="H59" s="59"/>
      <c r="I59" s="10"/>
      <c r="J59" s="10"/>
      <c r="K59" s="10"/>
      <c r="L59" s="10"/>
      <c r="M59" s="10"/>
      <c r="N59" s="10"/>
      <c r="O59" s="10"/>
      <c r="P59" s="10"/>
      <c r="Q59" s="103"/>
      <c r="R59" s="104"/>
      <c r="S59" s="10"/>
      <c r="T59" s="10"/>
      <c r="U59" s="10"/>
    </row>
    <row r="60" spans="1:21" x14ac:dyDescent="0.3">
      <c r="A60" s="10"/>
      <c r="B60" s="10"/>
      <c r="C60" s="10"/>
      <c r="D60" s="10"/>
      <c r="E60" s="10"/>
      <c r="F60" s="10"/>
      <c r="G60" s="66"/>
      <c r="H60" s="59"/>
      <c r="I60" s="10"/>
      <c r="J60" s="10"/>
      <c r="K60" s="10"/>
      <c r="L60" s="10"/>
      <c r="M60" s="10"/>
      <c r="N60" s="10"/>
      <c r="O60" s="10"/>
      <c r="P60" s="10"/>
      <c r="Q60" s="103"/>
      <c r="R60" s="104"/>
      <c r="S60" s="10"/>
      <c r="T60" s="10"/>
      <c r="U60" s="10"/>
    </row>
    <row r="61" spans="1:21" x14ac:dyDescent="0.3">
      <c r="A61" s="10"/>
      <c r="B61" s="10"/>
      <c r="C61" s="10"/>
      <c r="D61" s="10"/>
      <c r="E61" s="10"/>
      <c r="F61" s="10"/>
      <c r="G61" s="66"/>
      <c r="H61" s="59"/>
      <c r="I61" s="10"/>
      <c r="J61" s="10"/>
      <c r="K61" s="10"/>
      <c r="L61" s="10"/>
      <c r="M61" s="10"/>
      <c r="N61" s="10"/>
      <c r="O61" s="10"/>
      <c r="P61" s="10"/>
      <c r="Q61" s="103"/>
      <c r="R61" s="104"/>
      <c r="S61" s="10"/>
      <c r="T61" s="10"/>
      <c r="U61" s="10"/>
    </row>
    <row r="62" spans="1:21" x14ac:dyDescent="0.3">
      <c r="A62" s="10"/>
      <c r="B62" s="10"/>
      <c r="C62" s="10"/>
      <c r="D62" s="10"/>
      <c r="E62" s="10"/>
      <c r="F62" s="10"/>
      <c r="G62" s="66"/>
      <c r="H62" s="59"/>
      <c r="I62" s="10"/>
      <c r="J62" s="10"/>
      <c r="K62" s="10"/>
      <c r="L62" s="10"/>
      <c r="M62" s="10"/>
      <c r="N62" s="10"/>
      <c r="O62" s="10"/>
      <c r="P62" s="10"/>
      <c r="Q62" s="103"/>
      <c r="R62" s="104"/>
      <c r="S62" s="10"/>
      <c r="T62" s="10"/>
      <c r="U62" s="10"/>
    </row>
    <row r="63" spans="1:21" x14ac:dyDescent="0.3">
      <c r="A63" s="10"/>
      <c r="B63" s="10"/>
      <c r="C63" s="10"/>
      <c r="D63" s="10"/>
      <c r="E63" s="10"/>
      <c r="F63" s="10"/>
      <c r="G63" s="66"/>
      <c r="H63" s="59"/>
      <c r="I63" s="10"/>
      <c r="J63" s="10"/>
      <c r="K63" s="10"/>
      <c r="L63" s="10"/>
      <c r="M63" s="10"/>
      <c r="N63" s="10"/>
      <c r="O63" s="10"/>
      <c r="P63" s="10"/>
      <c r="Q63" s="103"/>
      <c r="R63" s="104"/>
      <c r="S63" s="10"/>
      <c r="T63" s="10"/>
      <c r="U63" s="10"/>
    </row>
    <row r="64" spans="1:21" x14ac:dyDescent="0.3">
      <c r="A64" s="10"/>
      <c r="B64" s="10"/>
      <c r="C64" s="10"/>
      <c r="D64" s="10"/>
      <c r="E64" s="10"/>
      <c r="F64" s="10"/>
      <c r="G64" s="66"/>
      <c r="H64" s="59"/>
      <c r="I64" s="10"/>
      <c r="J64" s="10"/>
      <c r="K64" s="10"/>
      <c r="L64" s="10"/>
      <c r="M64" s="10"/>
      <c r="N64" s="10"/>
      <c r="O64" s="10"/>
      <c r="P64" s="10"/>
      <c r="Q64" s="103"/>
      <c r="R64" s="104"/>
      <c r="S64" s="10"/>
      <c r="T64" s="10"/>
      <c r="U64" s="10"/>
    </row>
    <row r="65" spans="1:21" x14ac:dyDescent="0.3">
      <c r="A65" s="10"/>
      <c r="B65" s="10"/>
      <c r="C65" s="10"/>
      <c r="D65" s="10"/>
      <c r="E65" s="10"/>
      <c r="F65" s="10"/>
      <c r="G65" s="66"/>
      <c r="H65" s="59"/>
      <c r="I65" s="10"/>
      <c r="J65" s="10"/>
      <c r="K65" s="10"/>
      <c r="L65" s="10"/>
      <c r="M65" s="10"/>
      <c r="N65" s="10"/>
      <c r="O65" s="10"/>
      <c r="P65" s="10"/>
      <c r="Q65" s="103"/>
      <c r="R65" s="104"/>
      <c r="S65" s="10"/>
      <c r="T65" s="10"/>
      <c r="U65" s="10"/>
    </row>
    <row r="66" spans="1:21" x14ac:dyDescent="0.3">
      <c r="A66" s="10"/>
      <c r="B66" s="10"/>
      <c r="C66" s="10"/>
      <c r="D66" s="10"/>
      <c r="E66" s="10"/>
      <c r="F66" s="10"/>
      <c r="G66" s="66"/>
      <c r="H66" s="59"/>
      <c r="I66" s="10"/>
      <c r="J66" s="10"/>
      <c r="K66" s="10"/>
      <c r="L66" s="10"/>
      <c r="M66" s="10"/>
      <c r="N66" s="10"/>
      <c r="O66" s="10"/>
      <c r="P66" s="10"/>
      <c r="Q66" s="103"/>
      <c r="R66" s="104"/>
      <c r="S66" s="10"/>
      <c r="T66" s="10"/>
      <c r="U66" s="10"/>
    </row>
    <row r="67" spans="1:21" x14ac:dyDescent="0.3">
      <c r="A67" s="10"/>
      <c r="B67" s="10"/>
      <c r="C67" s="10"/>
      <c r="D67" s="10"/>
      <c r="E67" s="10"/>
      <c r="F67" s="10"/>
      <c r="G67" s="66"/>
      <c r="H67" s="59"/>
      <c r="I67" s="10"/>
      <c r="J67" s="10"/>
      <c r="K67" s="10"/>
      <c r="L67" s="10"/>
      <c r="M67" s="10"/>
      <c r="N67" s="10"/>
      <c r="O67" s="10"/>
      <c r="P67" s="10"/>
      <c r="Q67" s="103"/>
      <c r="R67" s="104"/>
      <c r="S67" s="10"/>
      <c r="T67" s="10"/>
      <c r="U67" s="10"/>
    </row>
    <row r="68" spans="1:21" x14ac:dyDescent="0.3">
      <c r="A68" s="10"/>
      <c r="B68" s="10"/>
      <c r="C68" s="10"/>
      <c r="D68" s="10"/>
      <c r="E68" s="10"/>
      <c r="F68" s="10"/>
      <c r="G68" s="66"/>
      <c r="H68" s="59"/>
      <c r="I68" s="10"/>
      <c r="J68" s="10"/>
      <c r="K68" s="10"/>
      <c r="L68" s="10"/>
      <c r="M68" s="10"/>
      <c r="N68" s="10"/>
      <c r="O68" s="10"/>
      <c r="P68" s="10"/>
      <c r="Q68" s="103"/>
      <c r="R68" s="104"/>
      <c r="S68" s="10"/>
      <c r="T68" s="10"/>
      <c r="U68" s="10"/>
    </row>
    <row r="69" spans="1:21" x14ac:dyDescent="0.3">
      <c r="A69" s="10"/>
      <c r="B69" s="10"/>
      <c r="C69" s="10"/>
      <c r="D69" s="10"/>
      <c r="E69" s="10"/>
      <c r="F69" s="10"/>
      <c r="G69" s="66"/>
      <c r="H69" s="59"/>
      <c r="I69" s="10"/>
      <c r="J69" s="10"/>
      <c r="K69" s="10"/>
      <c r="L69" s="10"/>
      <c r="M69" s="10"/>
      <c r="N69" s="10"/>
      <c r="O69" s="10"/>
      <c r="P69" s="10"/>
      <c r="Q69" s="103"/>
      <c r="R69" s="104"/>
      <c r="S69" s="10"/>
      <c r="T69" s="10"/>
      <c r="U69" s="10"/>
    </row>
    <row r="70" spans="1:21" x14ac:dyDescent="0.3">
      <c r="A70" s="10"/>
      <c r="B70" s="10"/>
      <c r="C70" s="10"/>
      <c r="D70" s="10"/>
      <c r="E70" s="10"/>
      <c r="F70" s="10"/>
      <c r="G70" s="66"/>
      <c r="H70" s="59"/>
      <c r="I70" s="10"/>
      <c r="J70" s="10"/>
      <c r="K70" s="10"/>
      <c r="L70" s="10"/>
      <c r="M70" s="10"/>
      <c r="N70" s="10"/>
      <c r="O70" s="10"/>
      <c r="P70" s="10"/>
      <c r="Q70" s="103"/>
      <c r="R70" s="104"/>
      <c r="S70" s="10"/>
      <c r="T70" s="10"/>
      <c r="U70" s="10"/>
    </row>
    <row r="71" spans="1:21" x14ac:dyDescent="0.3">
      <c r="A71" s="10"/>
      <c r="B71" s="10"/>
      <c r="C71" s="10"/>
      <c r="D71" s="10"/>
      <c r="E71" s="10"/>
      <c r="F71" s="10"/>
      <c r="G71" s="66"/>
      <c r="H71" s="59"/>
      <c r="I71" s="10"/>
      <c r="J71" s="10"/>
      <c r="K71" s="10"/>
      <c r="L71" s="10"/>
      <c r="M71" s="10"/>
      <c r="N71" s="10"/>
      <c r="O71" s="10"/>
      <c r="P71" s="10"/>
      <c r="Q71" s="103"/>
      <c r="R71" s="104"/>
      <c r="S71" s="10"/>
      <c r="T71" s="10"/>
      <c r="U71" s="10"/>
    </row>
    <row r="72" spans="1:21" x14ac:dyDescent="0.3">
      <c r="A72" s="10"/>
      <c r="B72" s="10"/>
      <c r="C72" s="10"/>
      <c r="D72" s="10"/>
      <c r="E72" s="10"/>
      <c r="F72" s="10"/>
      <c r="G72" s="66"/>
      <c r="H72" s="59"/>
      <c r="I72" s="10"/>
      <c r="J72" s="10"/>
      <c r="K72" s="10"/>
      <c r="L72" s="10"/>
      <c r="M72" s="10"/>
      <c r="N72" s="10"/>
      <c r="O72" s="10"/>
      <c r="P72" s="10"/>
      <c r="Q72" s="103"/>
      <c r="R72" s="104"/>
      <c r="S72" s="10"/>
      <c r="T72" s="10"/>
      <c r="U72" s="10"/>
    </row>
    <row r="73" spans="1:21" x14ac:dyDescent="0.3">
      <c r="A73" s="10"/>
      <c r="B73" s="10"/>
      <c r="C73" s="10"/>
      <c r="D73" s="10"/>
      <c r="E73" s="10"/>
      <c r="F73" s="10"/>
      <c r="G73" s="66"/>
      <c r="H73" s="59"/>
      <c r="I73" s="10"/>
      <c r="J73" s="10"/>
      <c r="K73" s="10"/>
      <c r="L73" s="10"/>
      <c r="M73" s="10"/>
      <c r="N73" s="10"/>
      <c r="O73" s="10"/>
      <c r="P73" s="10"/>
      <c r="Q73" s="103"/>
      <c r="R73" s="104"/>
      <c r="S73" s="10"/>
      <c r="T73" s="10"/>
      <c r="U73" s="10"/>
    </row>
    <row r="74" spans="1:21" x14ac:dyDescent="0.3">
      <c r="A74" s="10"/>
      <c r="B74" s="10"/>
      <c r="C74" s="10"/>
      <c r="D74" s="10"/>
      <c r="E74" s="10"/>
      <c r="F74" s="10"/>
      <c r="G74" s="66"/>
      <c r="H74" s="59"/>
      <c r="I74" s="10"/>
      <c r="J74" s="10"/>
      <c r="K74" s="10"/>
      <c r="L74" s="10"/>
      <c r="M74" s="10"/>
      <c r="N74" s="10"/>
      <c r="O74" s="10"/>
      <c r="P74" s="10"/>
      <c r="Q74" s="103"/>
      <c r="R74" s="104"/>
      <c r="S74" s="10"/>
      <c r="T74" s="10"/>
      <c r="U74" s="10"/>
    </row>
    <row r="75" spans="1:21" x14ac:dyDescent="0.3">
      <c r="A75" s="10"/>
      <c r="B75" s="10"/>
      <c r="C75" s="10"/>
      <c r="D75" s="10"/>
      <c r="E75" s="10"/>
      <c r="F75" s="10"/>
      <c r="G75" s="66"/>
      <c r="H75" s="59"/>
      <c r="I75" s="10"/>
      <c r="J75" s="10"/>
      <c r="K75" s="10"/>
      <c r="L75" s="10"/>
      <c r="M75" s="10"/>
      <c r="N75" s="10"/>
      <c r="O75" s="10"/>
      <c r="P75" s="10"/>
      <c r="Q75" s="103"/>
      <c r="R75" s="104"/>
      <c r="S75" s="10"/>
      <c r="T75" s="10"/>
      <c r="U75" s="10"/>
    </row>
    <row r="76" spans="1:21" x14ac:dyDescent="0.3">
      <c r="A76" s="10"/>
      <c r="B76" s="10"/>
      <c r="C76" s="10"/>
      <c r="D76" s="10"/>
      <c r="E76" s="10"/>
      <c r="F76" s="10"/>
      <c r="G76" s="66"/>
      <c r="H76" s="59"/>
      <c r="I76" s="10"/>
      <c r="J76" s="10"/>
      <c r="K76" s="10"/>
      <c r="L76" s="10"/>
      <c r="M76" s="10"/>
      <c r="N76" s="10"/>
      <c r="O76" s="10"/>
      <c r="P76" s="10"/>
      <c r="Q76" s="103"/>
      <c r="R76" s="104"/>
      <c r="S76" s="10"/>
      <c r="T76" s="10"/>
      <c r="U76" s="10"/>
    </row>
    <row r="77" spans="1:21" x14ac:dyDescent="0.3">
      <c r="A77" s="10"/>
      <c r="B77" s="10"/>
      <c r="C77" s="10"/>
      <c r="D77" s="10"/>
      <c r="E77" s="10"/>
      <c r="F77" s="10"/>
      <c r="G77" s="66"/>
      <c r="H77" s="59"/>
      <c r="I77" s="10"/>
      <c r="J77" s="10"/>
      <c r="K77" s="10"/>
      <c r="L77" s="10"/>
      <c r="M77" s="10"/>
      <c r="N77" s="10"/>
      <c r="O77" s="10"/>
      <c r="P77" s="10"/>
      <c r="Q77" s="103"/>
      <c r="R77" s="104"/>
      <c r="S77" s="10"/>
      <c r="T77" s="10"/>
      <c r="U77" s="10"/>
    </row>
    <row r="78" spans="1:21" x14ac:dyDescent="0.3">
      <c r="A78" s="10"/>
      <c r="B78" s="10"/>
      <c r="C78" s="10"/>
      <c r="D78" s="10"/>
      <c r="E78" s="10"/>
      <c r="F78" s="10"/>
      <c r="G78" s="66"/>
      <c r="H78" s="59"/>
      <c r="I78" s="10"/>
      <c r="J78" s="10"/>
      <c r="K78" s="10"/>
      <c r="L78" s="10"/>
      <c r="M78" s="10"/>
      <c r="N78" s="10"/>
      <c r="O78" s="10"/>
      <c r="P78" s="10"/>
      <c r="Q78" s="103"/>
      <c r="R78" s="104"/>
      <c r="S78" s="10"/>
      <c r="T78" s="10"/>
      <c r="U78" s="10"/>
    </row>
    <row r="79" spans="1:21" x14ac:dyDescent="0.3">
      <c r="A79" s="10"/>
      <c r="B79" s="10"/>
      <c r="C79" s="10"/>
      <c r="D79" s="10"/>
      <c r="E79" s="10"/>
      <c r="F79" s="10"/>
      <c r="G79" s="66"/>
      <c r="H79" s="59"/>
      <c r="I79" s="10"/>
      <c r="J79" s="10"/>
      <c r="K79" s="10"/>
      <c r="L79" s="10"/>
      <c r="M79" s="10"/>
      <c r="N79" s="10"/>
      <c r="O79" s="10"/>
      <c r="P79" s="10"/>
      <c r="Q79" s="103"/>
      <c r="R79" s="104"/>
      <c r="S79" s="10"/>
      <c r="T79" s="10"/>
      <c r="U79" s="10"/>
    </row>
    <row r="80" spans="1:21" x14ac:dyDescent="0.3">
      <c r="A80" s="10"/>
      <c r="B80" s="10"/>
      <c r="C80" s="10"/>
      <c r="D80" s="10"/>
      <c r="E80" s="10"/>
      <c r="F80" s="10"/>
      <c r="G80" s="66"/>
      <c r="H80" s="59"/>
      <c r="I80" s="10"/>
      <c r="J80" s="10"/>
      <c r="K80" s="10"/>
      <c r="L80" s="10"/>
      <c r="M80" s="10"/>
      <c r="N80" s="10"/>
      <c r="O80" s="10"/>
      <c r="P80" s="10"/>
      <c r="Q80" s="103"/>
      <c r="R80" s="104"/>
      <c r="S80" s="10"/>
      <c r="T80" s="10"/>
      <c r="U80" s="10"/>
    </row>
    <row r="81" spans="1:21" x14ac:dyDescent="0.3">
      <c r="A81" s="10"/>
      <c r="B81" s="10"/>
      <c r="C81" s="10"/>
      <c r="D81" s="10"/>
      <c r="E81" s="10"/>
      <c r="F81" s="10"/>
      <c r="G81" s="66"/>
      <c r="H81" s="59"/>
      <c r="I81" s="10"/>
      <c r="J81" s="10"/>
      <c r="K81" s="10"/>
      <c r="L81" s="10"/>
      <c r="M81" s="10"/>
      <c r="N81" s="10"/>
      <c r="O81" s="10"/>
      <c r="P81" s="10"/>
      <c r="Q81" s="103"/>
      <c r="R81" s="104"/>
      <c r="S81" s="10"/>
      <c r="T81" s="10"/>
      <c r="U81" s="10"/>
    </row>
    <row r="82" spans="1:21" x14ac:dyDescent="0.3">
      <c r="A82" s="10"/>
      <c r="B82" s="10"/>
      <c r="C82" s="10"/>
      <c r="D82" s="10"/>
      <c r="E82" s="10"/>
      <c r="F82" s="10"/>
      <c r="G82" s="66"/>
      <c r="H82" s="59"/>
      <c r="I82" s="10"/>
      <c r="J82" s="10"/>
      <c r="K82" s="10"/>
      <c r="L82" s="10"/>
      <c r="M82" s="10"/>
      <c r="N82" s="10"/>
      <c r="O82" s="10"/>
      <c r="P82" s="10"/>
      <c r="Q82" s="103"/>
      <c r="R82" s="104"/>
      <c r="S82" s="10"/>
      <c r="T82" s="10"/>
      <c r="U82" s="10"/>
    </row>
    <row r="83" spans="1:21" x14ac:dyDescent="0.3">
      <c r="A83" s="10"/>
      <c r="B83" s="10"/>
      <c r="C83" s="10"/>
      <c r="D83" s="10"/>
      <c r="E83" s="10"/>
      <c r="F83" s="10"/>
      <c r="G83" s="66"/>
      <c r="H83" s="59"/>
      <c r="I83" s="10"/>
      <c r="J83" s="10"/>
      <c r="K83" s="10"/>
      <c r="L83" s="10"/>
      <c r="M83" s="10"/>
      <c r="N83" s="10"/>
      <c r="O83" s="10"/>
      <c r="P83" s="10"/>
      <c r="Q83" s="103"/>
      <c r="R83" s="104"/>
      <c r="S83" s="10"/>
      <c r="T83" s="10"/>
      <c r="U83" s="10"/>
    </row>
    <row r="84" spans="1:21" x14ac:dyDescent="0.3">
      <c r="A84" s="10"/>
      <c r="B84" s="10"/>
      <c r="C84" s="10"/>
      <c r="D84" s="10"/>
      <c r="E84" s="10"/>
      <c r="F84" s="10"/>
      <c r="G84" s="66"/>
      <c r="H84" s="59"/>
      <c r="I84" s="10"/>
      <c r="J84" s="10"/>
      <c r="K84" s="10"/>
      <c r="L84" s="10"/>
      <c r="M84" s="10"/>
      <c r="N84" s="10"/>
      <c r="O84" s="10"/>
      <c r="P84" s="10"/>
      <c r="Q84" s="103"/>
      <c r="R84" s="104"/>
      <c r="S84" s="10"/>
      <c r="T84" s="10"/>
      <c r="U84" s="10"/>
    </row>
    <row r="85" spans="1:21" x14ac:dyDescent="0.3">
      <c r="A85" s="10"/>
      <c r="B85" s="10"/>
      <c r="C85" s="10"/>
      <c r="D85" s="10"/>
      <c r="E85" s="10"/>
      <c r="F85" s="10"/>
      <c r="G85" s="66"/>
      <c r="H85" s="59"/>
      <c r="I85" s="10"/>
      <c r="J85" s="10"/>
      <c r="K85" s="10"/>
      <c r="L85" s="10"/>
      <c r="M85" s="10"/>
      <c r="N85" s="10"/>
      <c r="O85" s="10"/>
      <c r="P85" s="10"/>
      <c r="Q85" s="103"/>
      <c r="R85" s="104"/>
      <c r="S85" s="10"/>
      <c r="T85" s="10"/>
      <c r="U85" s="10"/>
    </row>
    <row r="86" spans="1:21" x14ac:dyDescent="0.3">
      <c r="A86" s="10"/>
      <c r="B86" s="10"/>
      <c r="C86" s="10"/>
      <c r="D86" s="10"/>
      <c r="E86" s="10"/>
      <c r="F86" s="10"/>
      <c r="G86" s="66"/>
      <c r="H86" s="59"/>
      <c r="I86" s="10"/>
      <c r="J86" s="10"/>
      <c r="K86" s="10"/>
      <c r="L86" s="10"/>
      <c r="M86" s="10"/>
      <c r="N86" s="10"/>
      <c r="O86" s="10"/>
      <c r="P86" s="10"/>
      <c r="Q86" s="105"/>
      <c r="R86" s="106"/>
      <c r="S86" s="10"/>
      <c r="T86" s="10"/>
      <c r="U86" s="10"/>
    </row>
    <row r="87" spans="1:21" x14ac:dyDescent="0.3">
      <c r="A87" s="10"/>
      <c r="B87" s="10"/>
      <c r="C87" s="10"/>
      <c r="D87" s="10"/>
      <c r="E87" s="10"/>
      <c r="F87" s="10"/>
      <c r="G87" s="66"/>
      <c r="H87" s="59"/>
      <c r="I87" s="10"/>
      <c r="J87" s="10"/>
      <c r="K87" s="10"/>
      <c r="L87" s="10"/>
      <c r="M87" s="10"/>
      <c r="N87" s="10"/>
      <c r="O87" s="10"/>
      <c r="P87" s="10"/>
      <c r="Q87" s="10"/>
      <c r="R87" s="10"/>
      <c r="S87" s="10"/>
      <c r="T87" s="10"/>
      <c r="U87" s="10"/>
    </row>
    <row r="88" spans="1:21" x14ac:dyDescent="0.3">
      <c r="A88" s="10"/>
      <c r="B88" s="10"/>
      <c r="C88" s="10"/>
      <c r="D88" s="10"/>
      <c r="E88" s="10"/>
      <c r="F88" s="10"/>
      <c r="G88" s="66"/>
      <c r="H88" s="59"/>
      <c r="I88" s="10"/>
      <c r="J88" s="10"/>
      <c r="K88" s="10"/>
      <c r="L88" s="10"/>
      <c r="M88" s="10"/>
      <c r="N88" s="10"/>
      <c r="O88" s="10"/>
      <c r="P88" s="10"/>
      <c r="Q88" s="10"/>
      <c r="R88" s="10"/>
      <c r="S88" s="10"/>
      <c r="T88" s="10"/>
      <c r="U88" s="10"/>
    </row>
    <row r="89" spans="1:21" x14ac:dyDescent="0.3">
      <c r="A89" s="10"/>
      <c r="B89" s="10"/>
      <c r="C89" s="10"/>
      <c r="D89" s="10"/>
      <c r="E89" s="10"/>
      <c r="F89" s="10"/>
      <c r="G89" s="66"/>
      <c r="H89" s="59"/>
      <c r="I89" s="10"/>
      <c r="J89" s="10"/>
      <c r="K89" s="10"/>
      <c r="L89" s="10"/>
      <c r="M89" s="10"/>
      <c r="N89" s="10"/>
      <c r="O89" s="10"/>
      <c r="P89" s="10"/>
      <c r="Q89" s="10"/>
      <c r="R89" s="10"/>
      <c r="S89" s="10"/>
      <c r="T89" s="10"/>
      <c r="U89" s="10"/>
    </row>
    <row r="90" spans="1:21" x14ac:dyDescent="0.3">
      <c r="A90" s="10"/>
      <c r="B90" s="10"/>
      <c r="C90" s="10"/>
      <c r="D90" s="10"/>
      <c r="E90" s="10"/>
      <c r="F90" s="10"/>
      <c r="G90" s="66"/>
      <c r="H90" s="59"/>
      <c r="I90" s="10"/>
      <c r="J90" s="10"/>
      <c r="K90" s="10"/>
      <c r="L90" s="10"/>
      <c r="M90" s="10"/>
      <c r="N90" s="10"/>
      <c r="O90" s="10"/>
      <c r="P90" s="10"/>
      <c r="Q90" s="10"/>
      <c r="R90" s="10"/>
      <c r="S90" s="10"/>
      <c r="T90" s="10"/>
      <c r="U90" s="10"/>
    </row>
    <row r="91" spans="1:21" x14ac:dyDescent="0.3">
      <c r="A91" s="10"/>
      <c r="B91" s="10"/>
      <c r="C91" s="10"/>
      <c r="D91" s="10"/>
      <c r="E91" s="10"/>
      <c r="F91" s="10"/>
      <c r="G91" s="66"/>
      <c r="H91" s="59"/>
      <c r="I91" s="10"/>
      <c r="J91" s="10"/>
      <c r="K91" s="10"/>
      <c r="L91" s="10"/>
      <c r="M91" s="10"/>
      <c r="N91" s="10"/>
      <c r="O91" s="10"/>
      <c r="P91" s="10"/>
      <c r="Q91" s="10"/>
      <c r="R91" s="10"/>
      <c r="S91" s="10"/>
      <c r="T91" s="10"/>
      <c r="U91" s="10"/>
    </row>
    <row r="92" spans="1:21" x14ac:dyDescent="0.3">
      <c r="A92" s="10"/>
      <c r="B92" s="10"/>
      <c r="C92" s="10"/>
      <c r="D92" s="10"/>
      <c r="E92" s="10"/>
      <c r="F92" s="10"/>
      <c r="G92" s="66"/>
      <c r="H92" s="59"/>
      <c r="I92" s="10"/>
      <c r="J92" s="10"/>
      <c r="K92" s="10"/>
      <c r="L92" s="10"/>
      <c r="M92" s="10"/>
      <c r="N92" s="10"/>
      <c r="O92" s="10"/>
      <c r="P92" s="10"/>
      <c r="Q92" s="10"/>
      <c r="R92" s="10"/>
      <c r="S92" s="10"/>
      <c r="T92" s="10"/>
      <c r="U92" s="10"/>
    </row>
    <row r="93" spans="1:21" x14ac:dyDescent="0.3">
      <c r="A93" s="10"/>
      <c r="B93" s="10"/>
      <c r="C93" s="10"/>
      <c r="D93" s="10"/>
      <c r="E93" s="10"/>
      <c r="F93" s="10"/>
      <c r="G93" s="66"/>
      <c r="H93" s="59"/>
      <c r="I93" s="10"/>
      <c r="J93" s="10"/>
      <c r="K93" s="10"/>
      <c r="L93" s="10"/>
      <c r="M93" s="10"/>
      <c r="N93" s="10"/>
      <c r="O93" s="10"/>
      <c r="P93" s="10"/>
      <c r="Q93" s="10"/>
      <c r="R93" s="10"/>
      <c r="S93" s="10"/>
      <c r="T93" s="10"/>
      <c r="U93" s="10"/>
    </row>
    <row r="94" spans="1:21" x14ac:dyDescent="0.3">
      <c r="B94" s="10"/>
      <c r="Q94" s="10"/>
    </row>
    <row r="95" spans="1:21" x14ac:dyDescent="0.3">
      <c r="B95" s="10"/>
      <c r="Q95" s="10"/>
    </row>
    <row r="96" spans="1:21" x14ac:dyDescent="0.3">
      <c r="B96" s="10"/>
    </row>
    <row r="97" spans="2:2" x14ac:dyDescent="0.3">
      <c r="B97" s="10"/>
    </row>
    <row r="98" spans="2:2" x14ac:dyDescent="0.3">
      <c r="B98" s="10"/>
    </row>
    <row r="99" spans="2:2" x14ac:dyDescent="0.3">
      <c r="B99" s="10"/>
    </row>
  </sheetData>
  <mergeCells count="5">
    <mergeCell ref="Q11:R11"/>
    <mergeCell ref="B12:B57"/>
    <mergeCell ref="Q12:R86"/>
    <mergeCell ref="A1:G3"/>
    <mergeCell ref="H1:N3"/>
  </mergeCells>
  <pageMargins left="0.7" right="0.7" top="0.75" bottom="0.75" header="0.3" footer="0.3"/>
  <pageSetup paperSize="9" orientation="portrait" horizontalDpi="4294967293" verticalDpi="0" r:id="rId1"/>
  <drawing r:id="rId2"/>
  <extLst>
    <ext xmlns:x14="http://schemas.microsoft.com/office/spreadsheetml/2009/9/main" uri="{05C60535-1F16-4fd2-B633-F4F36F0B64E0}">
      <x14:sparklineGroups xmlns:xm="http://schemas.microsoft.com/office/excel/2006/main">
        <x14:sparklineGroup type="column" displayEmptyCellsAs="gap" xr2:uid="{C712E960-50A8-4BED-8CA5-2648F9493ADB}">
          <x14:colorSeries rgb="FF376092"/>
          <x14:colorNegative rgb="FFD00000"/>
          <x14:colorAxis rgb="FF000000"/>
          <x14:colorMarkers rgb="FFD00000"/>
          <x14:colorFirst rgb="FFD00000"/>
          <x14:colorLast rgb="FFD00000"/>
          <x14:colorHigh rgb="FFD00000"/>
          <x14:colorLow rgb="FFD00000"/>
          <x14:sparklines>
            <x14:sparkline>
              <xm:f>'Resumen resultados'!E26:K26</xm:f>
              <xm:sqref>M26</xm:sqref>
            </x14:sparkline>
            <x14:sparkline>
              <xm:f>'Resumen resultados'!E27:K27</xm:f>
              <xm:sqref>M27</xm:sqref>
            </x14:sparkline>
            <x14:sparkline>
              <xm:f>'Resumen resultados'!E28:K28</xm:f>
              <xm:sqref>M28</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4D7B9-78F4-4B2E-BA25-3ED46F5AD36F}">
  <sheetPr codeName="Hoja3"/>
  <dimension ref="A2:R165"/>
  <sheetViews>
    <sheetView topLeftCell="A136" workbookViewId="0">
      <selection activeCell="P82" sqref="P82"/>
    </sheetView>
  </sheetViews>
  <sheetFormatPr baseColWidth="10" defaultRowHeight="14.4" x14ac:dyDescent="0.3"/>
  <cols>
    <col min="1" max="1" width="31.5546875" bestFit="1" customWidth="1"/>
    <col min="2" max="2" width="11.88671875" bestFit="1" customWidth="1"/>
    <col min="3" max="3" width="30.77734375" bestFit="1" customWidth="1"/>
    <col min="4" max="4" width="20.44140625" bestFit="1" customWidth="1"/>
    <col min="5" max="5" width="12.21875" bestFit="1" customWidth="1"/>
    <col min="6" max="6" width="31.5546875" bestFit="1" customWidth="1"/>
    <col min="7" max="7" width="19.33203125" bestFit="1" customWidth="1"/>
    <col min="8" max="8" width="21.77734375" bestFit="1" customWidth="1"/>
    <col min="9" max="9" width="11.88671875" bestFit="1" customWidth="1"/>
    <col min="10" max="10" width="12.88671875" bestFit="1" customWidth="1"/>
    <col min="11" max="11" width="11.88671875" bestFit="1" customWidth="1"/>
    <col min="12" max="12" width="12.88671875" bestFit="1" customWidth="1"/>
    <col min="13" max="13" width="7" bestFit="1" customWidth="1"/>
    <col min="14" max="14" width="19.33203125" bestFit="1" customWidth="1"/>
    <col min="15" max="15" width="21.77734375" bestFit="1" customWidth="1"/>
    <col min="16" max="16" width="11.88671875" bestFit="1" customWidth="1"/>
    <col min="17" max="17" width="12.88671875" bestFit="1" customWidth="1"/>
    <col min="18" max="18" width="15.109375" bestFit="1" customWidth="1"/>
    <col min="19" max="19" width="14.6640625" bestFit="1" customWidth="1"/>
    <col min="20" max="20" width="8" bestFit="1" customWidth="1"/>
    <col min="21" max="21" width="8.33203125" bestFit="1" customWidth="1"/>
    <col min="22" max="25" width="9.33203125" bestFit="1" customWidth="1"/>
    <col min="26" max="26" width="8.33203125" bestFit="1" customWidth="1"/>
    <col min="27" max="27" width="9.33203125" bestFit="1" customWidth="1"/>
    <col min="28" max="28" width="8.33203125" bestFit="1" customWidth="1"/>
    <col min="29" max="29" width="9.33203125" bestFit="1" customWidth="1"/>
    <col min="30" max="33" width="8.33203125" bestFit="1" customWidth="1"/>
    <col min="34" max="35" width="9.33203125" bestFit="1" customWidth="1"/>
    <col min="36" max="36" width="8.33203125" bestFit="1" customWidth="1"/>
    <col min="37" max="39" width="9.33203125" bestFit="1" customWidth="1"/>
    <col min="40" max="40" width="8.33203125" bestFit="1" customWidth="1"/>
    <col min="41" max="41" width="9.33203125" bestFit="1" customWidth="1"/>
    <col min="42" max="42" width="8.33203125" bestFit="1" customWidth="1"/>
    <col min="43" max="43" width="9.33203125" bestFit="1" customWidth="1"/>
    <col min="44" max="44" width="8.33203125" bestFit="1" customWidth="1"/>
    <col min="45" max="45" width="9.33203125" bestFit="1" customWidth="1"/>
    <col min="46" max="46" width="8.33203125" bestFit="1" customWidth="1"/>
    <col min="47" max="50" width="9.33203125" bestFit="1" customWidth="1"/>
    <col min="51" max="51" width="8.33203125" bestFit="1" customWidth="1"/>
    <col min="52" max="52" width="9.33203125" bestFit="1" customWidth="1"/>
    <col min="53" max="53" width="8.33203125" bestFit="1" customWidth="1"/>
    <col min="54" max="55" width="9.33203125" bestFit="1" customWidth="1"/>
    <col min="56" max="60" width="8.33203125" bestFit="1" customWidth="1"/>
    <col min="61" max="61" width="9.33203125" bestFit="1" customWidth="1"/>
    <col min="62" max="62" width="8.33203125" bestFit="1" customWidth="1"/>
    <col min="63" max="64" width="9.33203125" bestFit="1" customWidth="1"/>
    <col min="65" max="66" width="8.33203125" bestFit="1" customWidth="1"/>
    <col min="67" max="68" width="9.33203125" bestFit="1" customWidth="1"/>
    <col min="69" max="69" width="8.33203125" bestFit="1" customWidth="1"/>
    <col min="70" max="72" width="9.33203125" bestFit="1" customWidth="1"/>
    <col min="73" max="74" width="8.33203125" bestFit="1" customWidth="1"/>
    <col min="75" max="76" width="9.33203125" bestFit="1" customWidth="1"/>
    <col min="77" max="77" width="8.33203125" bestFit="1" customWidth="1"/>
    <col min="78" max="78" width="9.33203125" bestFit="1" customWidth="1"/>
    <col min="79" max="80" width="8.33203125" bestFit="1" customWidth="1"/>
    <col min="81" max="81" width="9.33203125" bestFit="1" customWidth="1"/>
    <col min="82" max="83" width="8.33203125" bestFit="1" customWidth="1"/>
    <col min="84" max="84" width="9.33203125" bestFit="1" customWidth="1"/>
    <col min="85" max="86" width="8.33203125" bestFit="1" customWidth="1"/>
    <col min="87" max="87" width="9.33203125" bestFit="1" customWidth="1"/>
    <col min="88" max="89" width="8.33203125" bestFit="1" customWidth="1"/>
    <col min="90" max="90" width="9.33203125" bestFit="1" customWidth="1"/>
    <col min="91" max="94" width="8.33203125" bestFit="1" customWidth="1"/>
    <col min="95" max="95" width="9.33203125" bestFit="1" customWidth="1"/>
    <col min="96" max="97" width="8.33203125" bestFit="1" customWidth="1"/>
    <col min="98" max="104" width="9.33203125" bestFit="1" customWidth="1"/>
    <col min="105" max="113" width="8.33203125" bestFit="1" customWidth="1"/>
    <col min="114" max="116" width="9.33203125" bestFit="1" customWidth="1"/>
    <col min="117" max="118" width="8.33203125" bestFit="1" customWidth="1"/>
    <col min="119" max="121" width="9.33203125" bestFit="1" customWidth="1"/>
    <col min="122" max="122" width="8.33203125" bestFit="1" customWidth="1"/>
    <col min="123" max="123" width="9.33203125" bestFit="1" customWidth="1"/>
    <col min="124" max="124" width="8.33203125" bestFit="1" customWidth="1"/>
    <col min="125" max="125" width="9.33203125" bestFit="1" customWidth="1"/>
    <col min="126" max="126" width="8.33203125" bestFit="1" customWidth="1"/>
    <col min="127" max="127" width="9.33203125" bestFit="1" customWidth="1"/>
    <col min="128" max="128" width="8.33203125" bestFit="1" customWidth="1"/>
    <col min="129" max="129" width="9.33203125" bestFit="1" customWidth="1"/>
    <col min="130" max="131" width="8.33203125" bestFit="1" customWidth="1"/>
    <col min="132" max="133" width="9.33203125" bestFit="1" customWidth="1"/>
    <col min="134" max="134" width="8.33203125" bestFit="1" customWidth="1"/>
    <col min="135" max="135" width="9.33203125" bestFit="1" customWidth="1"/>
    <col min="136" max="139" width="8.33203125" bestFit="1" customWidth="1"/>
    <col min="140" max="142" width="9.33203125" bestFit="1" customWidth="1"/>
    <col min="143" max="143" width="8.33203125" bestFit="1" customWidth="1"/>
    <col min="144" max="145" width="9.33203125" bestFit="1" customWidth="1"/>
    <col min="146" max="150" width="8.33203125" bestFit="1" customWidth="1"/>
    <col min="151" max="151" width="9.33203125" bestFit="1" customWidth="1"/>
    <col min="152" max="155" width="8.33203125" bestFit="1" customWidth="1"/>
    <col min="156" max="156" width="9.33203125" bestFit="1" customWidth="1"/>
    <col min="157" max="158" width="8.33203125" bestFit="1" customWidth="1"/>
    <col min="159" max="159" width="9.33203125" bestFit="1" customWidth="1"/>
    <col min="160" max="162" width="8.33203125" bestFit="1" customWidth="1"/>
    <col min="163" max="163" width="9.33203125" bestFit="1" customWidth="1"/>
    <col min="164" max="171" width="8.33203125" bestFit="1" customWidth="1"/>
    <col min="172" max="172" width="9.33203125" bestFit="1" customWidth="1"/>
    <col min="173" max="178" width="8.33203125" bestFit="1" customWidth="1"/>
    <col min="179" max="179" width="9.33203125" bestFit="1" customWidth="1"/>
    <col min="180" max="186" width="8.33203125" bestFit="1" customWidth="1"/>
    <col min="187" max="187" width="9.33203125" bestFit="1" customWidth="1"/>
    <col min="188" max="202" width="8.33203125" bestFit="1" customWidth="1"/>
    <col min="203" max="203" width="9.33203125" bestFit="1" customWidth="1"/>
    <col min="204" max="207" width="8.33203125" bestFit="1" customWidth="1"/>
    <col min="208" max="208" width="9.33203125" bestFit="1" customWidth="1"/>
    <col min="209" max="238" width="8.33203125" bestFit="1" customWidth="1"/>
    <col min="239" max="239" width="12.21875" bestFit="1" customWidth="1"/>
    <col min="240" max="249" width="4" bestFit="1" customWidth="1"/>
    <col min="250" max="250" width="10.6640625" bestFit="1" customWidth="1"/>
    <col min="251" max="251" width="12.21875" bestFit="1" customWidth="1"/>
  </cols>
  <sheetData>
    <row r="2" spans="1:11" s="56" customFormat="1" ht="20.399999999999999" thickBot="1" x14ac:dyDescent="0.45">
      <c r="A2" s="53" t="s">
        <v>1173</v>
      </c>
    </row>
    <row r="3" spans="1:11" ht="15" thickTop="1" x14ac:dyDescent="0.3">
      <c r="A3" s="81" t="s">
        <v>1240</v>
      </c>
      <c r="B3" s="54"/>
      <c r="C3" s="54"/>
      <c r="E3" s="81" t="s">
        <v>1239</v>
      </c>
      <c r="F3" s="54"/>
      <c r="G3" s="54"/>
    </row>
    <row r="4" spans="1:11" x14ac:dyDescent="0.3">
      <c r="A4" s="4" t="s">
        <v>1172</v>
      </c>
      <c r="B4" t="s">
        <v>1179</v>
      </c>
      <c r="E4" s="4" t="s">
        <v>1172</v>
      </c>
      <c r="F4" t="s">
        <v>1236</v>
      </c>
    </row>
    <row r="6" spans="1:11" x14ac:dyDescent="0.3">
      <c r="A6" s="4" t="s">
        <v>1190</v>
      </c>
      <c r="B6" t="s">
        <v>1189</v>
      </c>
      <c r="C6" t="s">
        <v>1201</v>
      </c>
      <c r="E6" s="4" t="s">
        <v>1190</v>
      </c>
      <c r="F6" t="s">
        <v>1189</v>
      </c>
      <c r="G6" t="s">
        <v>1201</v>
      </c>
    </row>
    <row r="7" spans="1:11" x14ac:dyDescent="0.3">
      <c r="A7" s="5" t="s">
        <v>15</v>
      </c>
      <c r="B7" s="11">
        <v>16887</v>
      </c>
      <c r="C7" s="7">
        <v>0.20016120046937783</v>
      </c>
      <c r="E7" s="5" t="s">
        <v>15</v>
      </c>
      <c r="F7" s="11">
        <v>20854</v>
      </c>
      <c r="G7" s="7">
        <v>0.19613080402908009</v>
      </c>
    </row>
    <row r="8" spans="1:11" x14ac:dyDescent="0.3">
      <c r="A8" s="5" t="s">
        <v>10</v>
      </c>
      <c r="B8" s="11">
        <v>48796</v>
      </c>
      <c r="C8" s="7">
        <v>0.57837780174712861</v>
      </c>
      <c r="E8" s="5" t="s">
        <v>10</v>
      </c>
      <c r="F8" s="11">
        <v>62781</v>
      </c>
      <c r="G8" s="7">
        <v>0.59045209589285885</v>
      </c>
    </row>
    <row r="9" spans="1:11" x14ac:dyDescent="0.3">
      <c r="A9" s="5" t="s">
        <v>32</v>
      </c>
      <c r="B9" s="11">
        <v>18684</v>
      </c>
      <c r="C9" s="7">
        <v>0.22146099778349354</v>
      </c>
      <c r="E9" s="5" t="s">
        <v>32</v>
      </c>
      <c r="F9" s="11">
        <v>22692</v>
      </c>
      <c r="G9" s="7">
        <v>0.21341710007806108</v>
      </c>
    </row>
    <row r="10" spans="1:11" x14ac:dyDescent="0.3">
      <c r="A10" s="5" t="s">
        <v>1171</v>
      </c>
      <c r="B10" s="11">
        <v>84367</v>
      </c>
      <c r="C10" s="7">
        <v>1</v>
      </c>
      <c r="E10" s="5" t="s">
        <v>1171</v>
      </c>
      <c r="F10" s="11">
        <v>106327</v>
      </c>
      <c r="G10" s="7">
        <v>1</v>
      </c>
    </row>
    <row r="12" spans="1:11" hidden="1" x14ac:dyDescent="0.3">
      <c r="C12" s="7">
        <v>1</v>
      </c>
    </row>
    <row r="14" spans="1:11" s="56" customFormat="1" ht="20.399999999999999" thickBot="1" x14ac:dyDescent="0.45">
      <c r="A14" s="53" t="s">
        <v>1174</v>
      </c>
    </row>
    <row r="15" spans="1:11" ht="18" hidden="1" thickTop="1" x14ac:dyDescent="0.3">
      <c r="A15" s="8"/>
      <c r="C15">
        <v>1</v>
      </c>
    </row>
    <row r="16" spans="1:11" ht="15" thickTop="1" x14ac:dyDescent="0.3">
      <c r="A16" s="81" t="s">
        <v>1249</v>
      </c>
      <c r="B16" s="54"/>
      <c r="C16" s="54"/>
      <c r="G16" s="81" t="s">
        <v>1248</v>
      </c>
      <c r="H16" s="54"/>
      <c r="I16" s="54"/>
      <c r="J16" s="54"/>
      <c r="K16" s="54"/>
    </row>
    <row r="17" spans="1:11" x14ac:dyDescent="0.3">
      <c r="A17" s="4" t="s">
        <v>1192</v>
      </c>
      <c r="B17" t="s">
        <v>1191</v>
      </c>
      <c r="C17" t="s">
        <v>1201</v>
      </c>
      <c r="G17" s="4" t="s">
        <v>1191</v>
      </c>
      <c r="H17" s="4" t="s">
        <v>1234</v>
      </c>
    </row>
    <row r="18" spans="1:11" x14ac:dyDescent="0.3">
      <c r="A18" s="5" t="s">
        <v>16</v>
      </c>
      <c r="B18" s="6">
        <v>92</v>
      </c>
      <c r="C18" s="7">
        <v>0.11994784876140809</v>
      </c>
      <c r="G18" s="4" t="s">
        <v>1192</v>
      </c>
      <c r="H18" t="s">
        <v>16</v>
      </c>
      <c r="I18" t="s">
        <v>1134</v>
      </c>
      <c r="J18" t="s">
        <v>1136</v>
      </c>
      <c r="K18" t="s">
        <v>1171</v>
      </c>
    </row>
    <row r="19" spans="1:11" x14ac:dyDescent="0.3">
      <c r="A19" s="5" t="s">
        <v>1134</v>
      </c>
      <c r="B19" s="6">
        <v>525</v>
      </c>
      <c r="C19" s="7">
        <v>0.68448500651890487</v>
      </c>
      <c r="G19" s="5" t="s">
        <v>83</v>
      </c>
      <c r="H19" s="84">
        <v>4.0540540540540543E-2</v>
      </c>
      <c r="I19" s="84">
        <v>0.66216216216216217</v>
      </c>
      <c r="J19" s="7">
        <v>0.29729729729729731</v>
      </c>
      <c r="K19" s="7">
        <v>1</v>
      </c>
    </row>
    <row r="20" spans="1:11" x14ac:dyDescent="0.3">
      <c r="A20" s="5" t="s">
        <v>1136</v>
      </c>
      <c r="B20" s="6">
        <v>150</v>
      </c>
      <c r="C20" s="7">
        <v>0.19556714471968709</v>
      </c>
      <c r="G20" s="5" t="s">
        <v>41</v>
      </c>
      <c r="H20" s="84">
        <v>0.15789473684210525</v>
      </c>
      <c r="I20" s="84">
        <v>0.69736842105263153</v>
      </c>
      <c r="J20" s="7">
        <v>0.14473684210526316</v>
      </c>
      <c r="K20" s="7">
        <v>1</v>
      </c>
    </row>
    <row r="21" spans="1:11" x14ac:dyDescent="0.3">
      <c r="A21" s="5" t="s">
        <v>1171</v>
      </c>
      <c r="B21" s="6">
        <v>767</v>
      </c>
      <c r="C21" s="7">
        <v>1</v>
      </c>
      <c r="G21" s="5" t="s">
        <v>22</v>
      </c>
      <c r="H21" s="84">
        <v>0.12698412698412698</v>
      </c>
      <c r="I21" s="84">
        <v>0.73015873015873012</v>
      </c>
      <c r="J21" s="7">
        <v>0.14285714285714285</v>
      </c>
      <c r="K21" s="7">
        <v>1</v>
      </c>
    </row>
    <row r="22" spans="1:11" x14ac:dyDescent="0.3">
      <c r="G22" s="5" t="s">
        <v>64</v>
      </c>
      <c r="H22" s="84">
        <v>0.10666666666666667</v>
      </c>
      <c r="I22" s="84">
        <v>0.7466666666666667</v>
      </c>
      <c r="J22" s="7">
        <v>0.14666666666666667</v>
      </c>
      <c r="K22" s="7">
        <v>1</v>
      </c>
    </row>
    <row r="23" spans="1:11" x14ac:dyDescent="0.3">
      <c r="G23" s="5" t="s">
        <v>17</v>
      </c>
      <c r="H23" s="84">
        <v>8.8235294117647065E-2</v>
      </c>
      <c r="I23" s="84">
        <v>0.63235294117647056</v>
      </c>
      <c r="J23" s="7">
        <v>0.27941176470588236</v>
      </c>
      <c r="K23" s="7">
        <v>1</v>
      </c>
    </row>
    <row r="24" spans="1:11" x14ac:dyDescent="0.3">
      <c r="A24" s="81" t="s">
        <v>1250</v>
      </c>
      <c r="B24" s="54"/>
      <c r="C24" s="54"/>
      <c r="D24" s="54"/>
      <c r="E24" s="54"/>
      <c r="G24" s="5" t="s">
        <v>59</v>
      </c>
      <c r="H24" s="84">
        <v>9.8360655737704916E-2</v>
      </c>
      <c r="I24" s="84">
        <v>0.63934426229508201</v>
      </c>
      <c r="J24" s="7">
        <v>0.26229508196721313</v>
      </c>
      <c r="K24" s="7">
        <v>1</v>
      </c>
    </row>
    <row r="25" spans="1:11" x14ac:dyDescent="0.3">
      <c r="A25" s="4" t="s">
        <v>1191</v>
      </c>
      <c r="B25" s="4" t="s">
        <v>1234</v>
      </c>
      <c r="G25" s="5" t="s">
        <v>1137</v>
      </c>
      <c r="H25" s="84">
        <v>9.8591549295774641E-2</v>
      </c>
      <c r="I25" s="84">
        <v>0.73239436619718312</v>
      </c>
      <c r="J25" s="7">
        <v>0.16901408450704225</v>
      </c>
      <c r="K25" s="7">
        <v>1</v>
      </c>
    </row>
    <row r="26" spans="1:11" x14ac:dyDescent="0.3">
      <c r="A26" s="4" t="s">
        <v>1192</v>
      </c>
      <c r="B26" t="s">
        <v>16</v>
      </c>
      <c r="C26" t="s">
        <v>1134</v>
      </c>
      <c r="D26" t="s">
        <v>1136</v>
      </c>
      <c r="E26" t="s">
        <v>1171</v>
      </c>
      <c r="G26" s="5" t="s">
        <v>26</v>
      </c>
      <c r="H26" s="84">
        <v>0.11428571428571428</v>
      </c>
      <c r="I26" s="84">
        <v>0.67142857142857137</v>
      </c>
      <c r="J26" s="7">
        <v>0.21428571428571427</v>
      </c>
      <c r="K26" s="7">
        <v>1</v>
      </c>
    </row>
    <row r="27" spans="1:11" x14ac:dyDescent="0.3">
      <c r="A27" s="5" t="s">
        <v>10</v>
      </c>
      <c r="B27" s="7">
        <v>0.11328976034858387</v>
      </c>
      <c r="C27" s="7">
        <v>0.68627450980392157</v>
      </c>
      <c r="D27" s="7">
        <v>0.20043572984749455</v>
      </c>
      <c r="E27" s="7">
        <v>1</v>
      </c>
      <c r="G27" s="5" t="s">
        <v>1135</v>
      </c>
      <c r="H27" s="84">
        <v>0.16666666666666666</v>
      </c>
      <c r="I27" s="84">
        <v>0.65384615384615385</v>
      </c>
      <c r="J27" s="7">
        <v>0.17948717948717949</v>
      </c>
      <c r="K27" s="7">
        <v>1</v>
      </c>
    </row>
    <row r="28" spans="1:11" x14ac:dyDescent="0.3">
      <c r="A28" s="5" t="s">
        <v>32</v>
      </c>
      <c r="B28" s="7">
        <v>0.11949685534591195</v>
      </c>
      <c r="C28" s="7">
        <v>0.72955974842767291</v>
      </c>
      <c r="D28" s="7">
        <v>0.15094339622641509</v>
      </c>
      <c r="E28" s="7">
        <v>1</v>
      </c>
      <c r="G28" s="5" t="s">
        <v>44</v>
      </c>
      <c r="H28" s="84">
        <v>0.20289855072463769</v>
      </c>
      <c r="I28" s="84">
        <v>0.60869565217391308</v>
      </c>
      <c r="J28" s="7">
        <v>0.18840579710144928</v>
      </c>
      <c r="K28" s="7">
        <v>1</v>
      </c>
    </row>
    <row r="29" spans="1:11" x14ac:dyDescent="0.3">
      <c r="A29" s="5" t="s">
        <v>15</v>
      </c>
      <c r="B29" s="7">
        <v>0.14093959731543623</v>
      </c>
      <c r="C29" s="7">
        <v>0.63087248322147649</v>
      </c>
      <c r="D29" s="7">
        <v>0.22818791946308725</v>
      </c>
      <c r="E29" s="7">
        <v>1</v>
      </c>
      <c r="G29" s="5" t="s">
        <v>36</v>
      </c>
      <c r="H29" s="84">
        <v>0.11290322580645161</v>
      </c>
      <c r="I29" s="84">
        <v>0.75806451612903225</v>
      </c>
      <c r="J29" s="7">
        <v>0.12903225806451613</v>
      </c>
      <c r="K29" s="7">
        <v>1</v>
      </c>
    </row>
    <row r="30" spans="1:11" x14ac:dyDescent="0.3">
      <c r="A30" s="5" t="s">
        <v>1171</v>
      </c>
      <c r="B30" s="7">
        <v>0.11994784876140809</v>
      </c>
      <c r="C30" s="7">
        <v>0.68448500651890487</v>
      </c>
      <c r="D30" s="7">
        <v>0.19556714471968709</v>
      </c>
      <c r="E30" s="7">
        <v>1</v>
      </c>
      <c r="G30" s="5" t="s">
        <v>1171</v>
      </c>
      <c r="H30" s="84">
        <v>0.11994784876140809</v>
      </c>
      <c r="I30" s="84">
        <v>0.68448500651890487</v>
      </c>
      <c r="J30" s="7">
        <v>0.19556714471968709</v>
      </c>
      <c r="K30" s="7">
        <v>1</v>
      </c>
    </row>
    <row r="33" spans="1:5" s="56" customFormat="1" ht="20.399999999999999" thickBot="1" x14ac:dyDescent="0.45">
      <c r="A33" s="53" t="s">
        <v>1175</v>
      </c>
    </row>
    <row r="34" spans="1:5" ht="15" thickTop="1" x14ac:dyDescent="0.3"/>
    <row r="35" spans="1:5" x14ac:dyDescent="0.3">
      <c r="A35" s="4" t="s">
        <v>1172</v>
      </c>
      <c r="B35" t="s">
        <v>1179</v>
      </c>
    </row>
    <row r="37" spans="1:5" x14ac:dyDescent="0.3">
      <c r="A37" s="4" t="s">
        <v>1204</v>
      </c>
      <c r="B37" s="4" t="s">
        <v>1193</v>
      </c>
    </row>
    <row r="38" spans="1:5" x14ac:dyDescent="0.3">
      <c r="A38" s="4" t="s">
        <v>1190</v>
      </c>
      <c r="B38" t="s">
        <v>15</v>
      </c>
      <c r="C38" t="s">
        <v>10</v>
      </c>
      <c r="D38" t="s">
        <v>32</v>
      </c>
      <c r="E38" t="s">
        <v>1171</v>
      </c>
    </row>
    <row r="39" spans="1:5" x14ac:dyDescent="0.3">
      <c r="A39" s="5" t="s">
        <v>1196</v>
      </c>
      <c r="B39" s="11">
        <v>2026</v>
      </c>
      <c r="C39" s="11">
        <v>2993</v>
      </c>
      <c r="D39" s="11">
        <v>677</v>
      </c>
      <c r="E39" s="6">
        <v>5696</v>
      </c>
    </row>
    <row r="40" spans="1:5" x14ac:dyDescent="0.3">
      <c r="A40" s="5" t="s">
        <v>1197</v>
      </c>
      <c r="B40" s="11">
        <v>2260</v>
      </c>
      <c r="C40" s="11">
        <v>2850</v>
      </c>
      <c r="D40" s="11">
        <v>1689</v>
      </c>
      <c r="E40" s="6">
        <v>6799</v>
      </c>
    </row>
    <row r="41" spans="1:5" x14ac:dyDescent="0.3">
      <c r="A41" s="5" t="s">
        <v>1198</v>
      </c>
      <c r="B41" s="11">
        <v>797</v>
      </c>
      <c r="C41" s="11">
        <v>6027</v>
      </c>
      <c r="D41" s="11">
        <v>1992</v>
      </c>
      <c r="E41" s="6">
        <v>8816</v>
      </c>
    </row>
    <row r="42" spans="1:5" x14ac:dyDescent="0.3">
      <c r="A42" s="5" t="s">
        <v>1199</v>
      </c>
      <c r="B42" s="11">
        <v>4074</v>
      </c>
      <c r="C42" s="11">
        <v>10949</v>
      </c>
      <c r="D42" s="11">
        <v>5010</v>
      </c>
      <c r="E42" s="6">
        <v>20033</v>
      </c>
    </row>
    <row r="43" spans="1:5" x14ac:dyDescent="0.3">
      <c r="A43" s="5" t="s">
        <v>1200</v>
      </c>
      <c r="B43" s="11">
        <v>2676</v>
      </c>
      <c r="C43" s="11">
        <v>8636</v>
      </c>
      <c r="D43" s="11">
        <v>3302</v>
      </c>
      <c r="E43" s="6">
        <v>14614</v>
      </c>
    </row>
    <row r="44" spans="1:5" x14ac:dyDescent="0.3">
      <c r="A44" s="5" t="s">
        <v>1194</v>
      </c>
      <c r="B44" s="11">
        <v>2566</v>
      </c>
      <c r="C44" s="11">
        <v>8184</v>
      </c>
      <c r="D44" s="11">
        <v>2900</v>
      </c>
      <c r="E44" s="6">
        <v>13650</v>
      </c>
    </row>
    <row r="45" spans="1:5" x14ac:dyDescent="0.3">
      <c r="A45" s="5" t="s">
        <v>1195</v>
      </c>
      <c r="B45" s="11">
        <v>2488</v>
      </c>
      <c r="C45" s="11">
        <v>9157</v>
      </c>
      <c r="D45" s="11">
        <v>3114</v>
      </c>
      <c r="E45" s="6">
        <v>14759</v>
      </c>
    </row>
    <row r="46" spans="1:5" x14ac:dyDescent="0.3">
      <c r="A46" s="5" t="s">
        <v>1171</v>
      </c>
      <c r="B46" s="11">
        <v>16887</v>
      </c>
      <c r="C46" s="11">
        <v>48796</v>
      </c>
      <c r="D46" s="11">
        <v>18684</v>
      </c>
      <c r="E46" s="11">
        <v>84367</v>
      </c>
    </row>
    <row r="56" spans="1:9" s="56" customFormat="1" ht="20.399999999999999" thickBot="1" x14ac:dyDescent="0.45">
      <c r="A56" s="53" t="s">
        <v>1180</v>
      </c>
    </row>
    <row r="57" spans="1:9" ht="15" thickTop="1" x14ac:dyDescent="0.3">
      <c r="A57" s="81" t="s">
        <v>1240</v>
      </c>
      <c r="B57" s="54"/>
      <c r="C57" s="54"/>
      <c r="E57" s="81" t="s">
        <v>1239</v>
      </c>
      <c r="F57" s="54"/>
      <c r="G57" s="54"/>
    </row>
    <row r="58" spans="1:9" x14ac:dyDescent="0.3">
      <c r="A58" s="4" t="s">
        <v>1172</v>
      </c>
      <c r="B58" t="s">
        <v>1179</v>
      </c>
      <c r="E58" s="4" t="s">
        <v>1172</v>
      </c>
      <c r="F58" t="s">
        <v>1236</v>
      </c>
    </row>
    <row r="59" spans="1:9" ht="17.399999999999999" x14ac:dyDescent="0.3">
      <c r="A59" s="8"/>
      <c r="E59" s="8"/>
      <c r="I59" s="8"/>
    </row>
    <row r="60" spans="1:9" x14ac:dyDescent="0.3">
      <c r="A60" s="4" t="s">
        <v>1202</v>
      </c>
      <c r="B60" t="s">
        <v>1203</v>
      </c>
      <c r="C60" t="s">
        <v>1201</v>
      </c>
      <c r="E60" s="4" t="s">
        <v>1202</v>
      </c>
      <c r="F60" t="s">
        <v>1203</v>
      </c>
      <c r="G60" t="s">
        <v>1201</v>
      </c>
    </row>
    <row r="61" spans="1:9" x14ac:dyDescent="0.3">
      <c r="A61" s="5" t="s">
        <v>64</v>
      </c>
      <c r="B61" s="11">
        <v>9110</v>
      </c>
      <c r="C61" s="7">
        <v>0.1079806085317719</v>
      </c>
      <c r="E61" s="5" t="s">
        <v>64</v>
      </c>
      <c r="F61" s="11">
        <v>11600</v>
      </c>
      <c r="G61" s="7">
        <v>0.10909740705559265</v>
      </c>
    </row>
    <row r="62" spans="1:9" x14ac:dyDescent="0.3">
      <c r="A62" s="5" t="s">
        <v>83</v>
      </c>
      <c r="B62" s="11">
        <v>8377</v>
      </c>
      <c r="C62" s="7">
        <v>9.9292377351334046E-2</v>
      </c>
      <c r="E62" s="5" t="s">
        <v>41</v>
      </c>
      <c r="F62" s="11">
        <v>11304</v>
      </c>
      <c r="G62" s="7">
        <v>0.10631354218589822</v>
      </c>
    </row>
    <row r="63" spans="1:9" x14ac:dyDescent="0.3">
      <c r="A63" s="5" t="s">
        <v>26</v>
      </c>
      <c r="B63" s="11">
        <v>8270</v>
      </c>
      <c r="C63" s="7">
        <v>9.8024108952552536E-2</v>
      </c>
      <c r="E63" s="5" t="s">
        <v>17</v>
      </c>
      <c r="F63" s="11">
        <v>9874</v>
      </c>
      <c r="G63" s="7">
        <v>9.2864465281631198E-2</v>
      </c>
    </row>
    <row r="64" spans="1:9" x14ac:dyDescent="0.3">
      <c r="A64" s="5" t="s">
        <v>17</v>
      </c>
      <c r="B64" s="11">
        <v>8141</v>
      </c>
      <c r="C64" s="7">
        <v>9.6495075088600987E-2</v>
      </c>
      <c r="E64" s="5" t="s">
        <v>44</v>
      </c>
      <c r="F64" s="11">
        <v>9811</v>
      </c>
      <c r="G64" s="7">
        <v>9.2271953501932721E-2</v>
      </c>
    </row>
    <row r="65" spans="1:16" x14ac:dyDescent="0.3">
      <c r="A65" s="5" t="s">
        <v>1137</v>
      </c>
      <c r="B65" s="11">
        <v>7775</v>
      </c>
      <c r="C65" s="7">
        <v>9.2156885986226844E-2</v>
      </c>
      <c r="E65" s="5" t="s">
        <v>1135</v>
      </c>
      <c r="F65" s="11">
        <v>9768</v>
      </c>
      <c r="G65" s="7">
        <v>9.1867540699916289E-2</v>
      </c>
    </row>
    <row r="66" spans="1:16" x14ac:dyDescent="0.3">
      <c r="A66" s="5" t="s">
        <v>1135</v>
      </c>
      <c r="B66" s="11">
        <v>7757</v>
      </c>
      <c r="C66" s="7">
        <v>9.1943532423815005E-2</v>
      </c>
      <c r="E66" s="5" t="s">
        <v>83</v>
      </c>
      <c r="F66" s="11">
        <v>9734</v>
      </c>
      <c r="G66" s="7">
        <v>9.1547772437856806E-2</v>
      </c>
    </row>
    <row r="67" spans="1:16" x14ac:dyDescent="0.3">
      <c r="A67" s="5" t="s">
        <v>44</v>
      </c>
      <c r="B67" s="11">
        <v>7661</v>
      </c>
      <c r="C67" s="7">
        <v>9.0805646757618499E-2</v>
      </c>
      <c r="E67" s="5" t="s">
        <v>1137</v>
      </c>
      <c r="F67" s="11">
        <v>9483</v>
      </c>
      <c r="G67" s="7">
        <v>8.9187130267946987E-2</v>
      </c>
    </row>
    <row r="68" spans="1:16" x14ac:dyDescent="0.3">
      <c r="A68" s="5" t="s">
        <v>22</v>
      </c>
      <c r="B68" s="11">
        <v>7236</v>
      </c>
      <c r="C68" s="7">
        <v>8.5768132089561078E-2</v>
      </c>
      <c r="E68" s="5" t="s">
        <v>26</v>
      </c>
      <c r="F68" s="11">
        <v>9468</v>
      </c>
      <c r="G68" s="7">
        <v>8.9046056034685447E-2</v>
      </c>
    </row>
    <row r="69" spans="1:16" x14ac:dyDescent="0.3">
      <c r="A69" s="5" t="s">
        <v>36</v>
      </c>
      <c r="B69" s="11">
        <v>7171</v>
      </c>
      <c r="C69" s="7">
        <v>8.4997688669740543E-2</v>
      </c>
      <c r="E69" s="5" t="s">
        <v>36</v>
      </c>
      <c r="F69" s="11">
        <v>9275</v>
      </c>
      <c r="G69" s="7">
        <v>8.7230900900053615E-2</v>
      </c>
    </row>
    <row r="70" spans="1:16" x14ac:dyDescent="0.3">
      <c r="A70" s="5" t="s">
        <v>41</v>
      </c>
      <c r="B70" s="11">
        <v>6992</v>
      </c>
      <c r="C70" s="7">
        <v>8.2876006021311649E-2</v>
      </c>
      <c r="E70" s="5" t="s">
        <v>22</v>
      </c>
      <c r="F70" s="11">
        <v>8566</v>
      </c>
      <c r="G70" s="7">
        <v>8.0562792141224707E-2</v>
      </c>
    </row>
    <row r="71" spans="1:16" x14ac:dyDescent="0.3">
      <c r="A71" s="5" t="s">
        <v>59</v>
      </c>
      <c r="B71" s="11">
        <v>5877</v>
      </c>
      <c r="C71" s="7">
        <v>6.9659938127466903E-2</v>
      </c>
      <c r="E71" s="5" t="s">
        <v>59</v>
      </c>
      <c r="F71" s="11">
        <v>7444</v>
      </c>
      <c r="G71" s="7">
        <v>7.0010439493261356E-2</v>
      </c>
    </row>
    <row r="72" spans="1:16" x14ac:dyDescent="0.3">
      <c r="A72" s="5" t="s">
        <v>1171</v>
      </c>
      <c r="B72" s="11">
        <v>84367</v>
      </c>
      <c r="C72" s="7">
        <v>1</v>
      </c>
      <c r="E72" s="5" t="s">
        <v>1171</v>
      </c>
      <c r="F72" s="11">
        <v>106327</v>
      </c>
      <c r="G72" s="7">
        <v>1</v>
      </c>
    </row>
    <row r="75" spans="1:16" s="56" customFormat="1" ht="20.399999999999999" thickBot="1" x14ac:dyDescent="0.45">
      <c r="A75" s="53" t="s">
        <v>1181</v>
      </c>
    </row>
    <row r="76" spans="1:16" ht="15" thickTop="1" x14ac:dyDescent="0.3">
      <c r="A76" s="82" t="s">
        <v>1251</v>
      </c>
      <c r="B76" s="78"/>
      <c r="C76" s="78"/>
      <c r="E76" s="82" t="s">
        <v>1254</v>
      </c>
      <c r="F76" s="79"/>
      <c r="G76" s="79"/>
      <c r="H76" s="79"/>
      <c r="I76" s="79"/>
      <c r="J76" s="79"/>
      <c r="K76" s="79"/>
      <c r="L76" s="79"/>
    </row>
    <row r="77" spans="1:16" ht="17.399999999999999" hidden="1" x14ac:dyDescent="0.3">
      <c r="A77" s="8"/>
      <c r="C77">
        <v>1</v>
      </c>
    </row>
    <row r="78" spans="1:16" ht="43.2" x14ac:dyDescent="0.3">
      <c r="A78" s="4" t="s">
        <v>1172</v>
      </c>
      <c r="B78" t="s">
        <v>1178</v>
      </c>
      <c r="E78" s="41" t="s">
        <v>1232</v>
      </c>
      <c r="F78" s="42" t="s">
        <v>1253</v>
      </c>
      <c r="G78" s="42" t="s">
        <v>1252</v>
      </c>
      <c r="H78" s="42" t="s">
        <v>1255</v>
      </c>
      <c r="I78" s="43" t="s">
        <v>1233</v>
      </c>
      <c r="J78" s="43" t="s">
        <v>1225</v>
      </c>
      <c r="K78" s="43" t="s">
        <v>1224</v>
      </c>
      <c r="L78" s="43" t="s">
        <v>1226</v>
      </c>
      <c r="N78" s="82" t="s">
        <v>1257</v>
      </c>
      <c r="O78" s="79"/>
      <c r="P78" s="79"/>
    </row>
    <row r="79" spans="1:16" x14ac:dyDescent="0.3">
      <c r="E79" s="5" t="s">
        <v>1223</v>
      </c>
      <c r="F79" s="38">
        <v>34025</v>
      </c>
      <c r="G79" s="38">
        <v>34025</v>
      </c>
      <c r="H79" s="6">
        <v>656</v>
      </c>
      <c r="I79" s="39">
        <f>F79+SUM(F80:F84)</f>
        <v>20921</v>
      </c>
      <c r="J79" s="40">
        <v>0</v>
      </c>
      <c r="K79" s="40">
        <f>SUM($H$79:H79)/GETPIVOTDATA("[Measures].[Recuento de Número de Orden]",$H$85)</f>
        <v>0.85528031290743156</v>
      </c>
      <c r="L79" s="39">
        <f>I79-I79</f>
        <v>0</v>
      </c>
      <c r="N79" s="4" t="s">
        <v>1172</v>
      </c>
      <c r="O79" t="s">
        <v>1178</v>
      </c>
    </row>
    <row r="80" spans="1:16" x14ac:dyDescent="0.3">
      <c r="A80" s="4" t="s">
        <v>1190</v>
      </c>
      <c r="B80" t="s">
        <v>1205</v>
      </c>
      <c r="C80" t="s">
        <v>1201</v>
      </c>
      <c r="E80" s="5" t="s">
        <v>1227</v>
      </c>
      <c r="F80" s="38">
        <v>-4351</v>
      </c>
      <c r="G80" s="38">
        <v>2920</v>
      </c>
      <c r="H80" s="6">
        <v>38</v>
      </c>
      <c r="I80" s="49">
        <f>$F$79+SUM($G$80:G80)+SUM(F81:$F$84)</f>
        <v>28192</v>
      </c>
      <c r="J80" s="40">
        <f>H80/SUM($H$80:$H$84)</f>
        <v>0.34234234234234234</v>
      </c>
      <c r="K80" s="40">
        <f>SUM($H$79:H80)/GETPIVOTDATA("[Measures].[Recuento de Número de Orden]",$H$85)</f>
        <v>0.9048239895697523</v>
      </c>
      <c r="L80" s="39">
        <f>-I79+I80</f>
        <v>7271</v>
      </c>
    </row>
    <row r="81" spans="1:18" x14ac:dyDescent="0.3">
      <c r="A81" s="5" t="s">
        <v>15</v>
      </c>
      <c r="B81" s="11">
        <v>3967</v>
      </c>
      <c r="C81" s="7">
        <v>0.18064663023679417</v>
      </c>
      <c r="E81" s="5" t="s">
        <v>1229</v>
      </c>
      <c r="F81" s="38">
        <v>-2701</v>
      </c>
      <c r="G81" s="38">
        <v>1824</v>
      </c>
      <c r="H81" s="6">
        <v>23</v>
      </c>
      <c r="I81" s="49">
        <f>$F$79+SUM($G$80:G81)+SUM(F82:$F$84)</f>
        <v>32717</v>
      </c>
      <c r="J81" s="40">
        <f>H81/SUM($H$80:$H$84)</f>
        <v>0.2072072072072072</v>
      </c>
      <c r="K81" s="40">
        <f>SUM($H$79:H81)/GETPIVOTDATA("[Measures].[Recuento de Número de Orden]",$H$85)</f>
        <v>0.93481095176010431</v>
      </c>
      <c r="L81" s="39">
        <f>-I80+I81</f>
        <v>4525</v>
      </c>
      <c r="N81" s="4" t="s">
        <v>1190</v>
      </c>
      <c r="O81" t="s">
        <v>1205</v>
      </c>
      <c r="P81" t="s">
        <v>1275</v>
      </c>
    </row>
    <row r="82" spans="1:18" x14ac:dyDescent="0.3">
      <c r="A82" s="5" t="s">
        <v>10</v>
      </c>
      <c r="B82" s="11">
        <v>13985</v>
      </c>
      <c r="C82" s="7">
        <v>0.63683970856102001</v>
      </c>
      <c r="E82" s="5" t="s">
        <v>1230</v>
      </c>
      <c r="F82" s="38">
        <v>-2075</v>
      </c>
      <c r="G82" s="38">
        <v>1423</v>
      </c>
      <c r="H82" s="6">
        <v>19</v>
      </c>
      <c r="I82" s="49">
        <f>$F$79+SUM($G$80:G82)+SUM(F83:$F$84)</f>
        <v>36215</v>
      </c>
      <c r="J82" s="40">
        <f>H82/SUM($H$80:$H$84)</f>
        <v>0.17117117117117117</v>
      </c>
      <c r="K82" s="40">
        <f>SUM($H$79:H82)/GETPIVOTDATA("[Measures].[Recuento de Número de Orden]",$H$85)</f>
        <v>0.95958279009126468</v>
      </c>
      <c r="L82" s="39">
        <f>-I81+I82</f>
        <v>3498</v>
      </c>
      <c r="N82" s="45" t="s">
        <v>41</v>
      </c>
      <c r="O82" s="46">
        <v>4312</v>
      </c>
      <c r="P82" s="47">
        <v>0.19635701275045536</v>
      </c>
    </row>
    <row r="83" spans="1:18" x14ac:dyDescent="0.3">
      <c r="A83" s="5" t="s">
        <v>32</v>
      </c>
      <c r="B83" s="11">
        <v>4008</v>
      </c>
      <c r="C83" s="7">
        <v>0.18251366120218579</v>
      </c>
      <c r="E83" s="5" t="s">
        <v>1231</v>
      </c>
      <c r="F83" s="38">
        <v>-1531</v>
      </c>
      <c r="G83" s="38">
        <v>1033</v>
      </c>
      <c r="H83" s="6">
        <v>12</v>
      </c>
      <c r="I83" s="49">
        <f>$F$79+SUM($G$80:G83)+SUM(F84:$F$84)</f>
        <v>38779</v>
      </c>
      <c r="J83" s="40">
        <f>H83/SUM($H$80:$H$84)</f>
        <v>0.10810810810810811</v>
      </c>
      <c r="K83" s="40">
        <f>SUM($H$79:H83)/GETPIVOTDATA("[Measures].[Recuento de Número de Orden]",$H$85)</f>
        <v>0.97522816166883963</v>
      </c>
      <c r="L83" s="39">
        <f>-I82+I83</f>
        <v>2564</v>
      </c>
      <c r="N83" s="5" t="s">
        <v>64</v>
      </c>
      <c r="O83" s="11">
        <v>2490</v>
      </c>
      <c r="P83" s="7">
        <v>0.1133879781420765</v>
      </c>
    </row>
    <row r="84" spans="1:18" ht="15" thickBot="1" x14ac:dyDescent="0.35">
      <c r="A84" s="5" t="s">
        <v>1171</v>
      </c>
      <c r="B84" s="11">
        <v>21960</v>
      </c>
      <c r="C84" s="7">
        <v>1</v>
      </c>
      <c r="E84" s="5" t="s">
        <v>1228</v>
      </c>
      <c r="F84" s="38">
        <v>-2446</v>
      </c>
      <c r="G84" s="38">
        <v>1656</v>
      </c>
      <c r="H84" s="6">
        <v>19</v>
      </c>
      <c r="I84" s="39">
        <f>$F$79+SUM($G$80:G84)</f>
        <v>42881</v>
      </c>
      <c r="J84" s="40">
        <f>H84/SUM($H$80:$H$84)</f>
        <v>0.17117117117117117</v>
      </c>
      <c r="K84" s="40">
        <f>SUM($H$79:H84)/GETPIVOTDATA("[Measures].[Recuento de Número de Orden]",$H$85)</f>
        <v>1</v>
      </c>
      <c r="L84" s="39">
        <f>-I83+I84</f>
        <v>4102</v>
      </c>
      <c r="N84" s="5" t="s">
        <v>44</v>
      </c>
      <c r="O84" s="11">
        <v>2150</v>
      </c>
      <c r="P84" s="7">
        <v>9.7905282331511842E-2</v>
      </c>
    </row>
    <row r="85" spans="1:18" ht="15" thickTop="1" x14ac:dyDescent="0.3">
      <c r="E85" s="5" t="s">
        <v>1171</v>
      </c>
      <c r="F85" s="11">
        <v>20921</v>
      </c>
      <c r="G85" s="11">
        <v>42881</v>
      </c>
      <c r="H85" s="6">
        <v>767</v>
      </c>
      <c r="I85" s="37"/>
      <c r="J85" s="37"/>
      <c r="K85" s="37"/>
      <c r="L85" s="37"/>
      <c r="N85" s="5" t="s">
        <v>36</v>
      </c>
      <c r="O85" s="11">
        <v>2104</v>
      </c>
      <c r="P85" s="7">
        <v>9.5810564663023678E-2</v>
      </c>
    </row>
    <row r="86" spans="1:18" x14ac:dyDescent="0.3">
      <c r="N86" s="5" t="s">
        <v>1135</v>
      </c>
      <c r="O86" s="11">
        <v>2011</v>
      </c>
      <c r="P86" s="7">
        <v>9.1575591985428056E-2</v>
      </c>
    </row>
    <row r="87" spans="1:18" x14ac:dyDescent="0.3">
      <c r="A87" s="82" t="s">
        <v>1256</v>
      </c>
      <c r="B87" s="79"/>
      <c r="C87" s="79"/>
      <c r="D87" s="79"/>
      <c r="E87" s="79"/>
      <c r="G87" s="38"/>
      <c r="H87" s="38"/>
      <c r="I87" s="38"/>
      <c r="J87" s="38"/>
      <c r="K87" s="38"/>
      <c r="L87" s="38"/>
      <c r="N87" s="5" t="s">
        <v>17</v>
      </c>
      <c r="O87" s="11">
        <v>1733</v>
      </c>
      <c r="P87" s="7">
        <v>7.8916211293260471E-2</v>
      </c>
    </row>
    <row r="88" spans="1:18" x14ac:dyDescent="0.3">
      <c r="A88" s="4" t="s">
        <v>1172</v>
      </c>
      <c r="B88" t="s">
        <v>1178</v>
      </c>
      <c r="F88" s="38"/>
      <c r="G88" s="38"/>
      <c r="H88" s="38"/>
      <c r="I88" s="38"/>
      <c r="J88" s="38"/>
      <c r="K88" s="38"/>
      <c r="L88" s="38"/>
      <c r="N88" s="5" t="s">
        <v>1137</v>
      </c>
      <c r="O88" s="11">
        <v>1708</v>
      </c>
      <c r="P88" s="7">
        <v>7.7777777777777779E-2</v>
      </c>
    </row>
    <row r="89" spans="1:18" x14ac:dyDescent="0.3">
      <c r="J89" s="38"/>
      <c r="K89" s="38"/>
      <c r="L89" s="38"/>
      <c r="N89" s="5" t="s">
        <v>59</v>
      </c>
      <c r="O89" s="11">
        <v>1567</v>
      </c>
      <c r="P89" s="7">
        <v>7.1357012750455376E-2</v>
      </c>
    </row>
    <row r="90" spans="1:18" x14ac:dyDescent="0.3">
      <c r="A90" s="4" t="s">
        <v>1238</v>
      </c>
      <c r="B90" s="4" t="s">
        <v>1234</v>
      </c>
      <c r="J90" s="38"/>
      <c r="K90" s="38"/>
      <c r="L90" s="38"/>
      <c r="N90" s="5" t="s">
        <v>83</v>
      </c>
      <c r="O90" s="11">
        <v>1357</v>
      </c>
      <c r="P90" s="7">
        <v>6.1794171220400727E-2</v>
      </c>
    </row>
    <row r="91" spans="1:18" x14ac:dyDescent="0.3">
      <c r="A91" s="4" t="s">
        <v>1190</v>
      </c>
      <c r="B91" t="s">
        <v>15</v>
      </c>
      <c r="C91" t="s">
        <v>10</v>
      </c>
      <c r="D91" t="s">
        <v>32</v>
      </c>
      <c r="E91" t="s">
        <v>1171</v>
      </c>
      <c r="G91" s="4" t="s">
        <v>1205</v>
      </c>
      <c r="H91" s="4" t="s">
        <v>1234</v>
      </c>
      <c r="K91" s="38"/>
      <c r="L91" s="38"/>
      <c r="N91" s="5" t="s">
        <v>22</v>
      </c>
      <c r="O91" s="11">
        <v>1330</v>
      </c>
      <c r="P91" s="7">
        <v>6.0564663023679417E-2</v>
      </c>
    </row>
    <row r="92" spans="1:18" x14ac:dyDescent="0.3">
      <c r="A92" s="5" t="s">
        <v>1227</v>
      </c>
      <c r="B92" s="6">
        <v>1818</v>
      </c>
      <c r="C92" s="6">
        <v>4940</v>
      </c>
      <c r="D92" s="6">
        <v>513</v>
      </c>
      <c r="E92" s="6">
        <v>7271</v>
      </c>
      <c r="G92" s="4" t="s">
        <v>1190</v>
      </c>
      <c r="H92" t="s">
        <v>1178</v>
      </c>
      <c r="I92" t="s">
        <v>1179</v>
      </c>
      <c r="J92" t="s">
        <v>1171</v>
      </c>
      <c r="K92" s="44" t="s">
        <v>1272</v>
      </c>
      <c r="L92" s="38"/>
      <c r="N92" s="5" t="s">
        <v>26</v>
      </c>
      <c r="O92" s="11">
        <v>1198</v>
      </c>
      <c r="P92" s="7">
        <v>5.4553734061930786E-2</v>
      </c>
    </row>
    <row r="93" spans="1:18" x14ac:dyDescent="0.3">
      <c r="A93" s="5" t="s">
        <v>1228</v>
      </c>
      <c r="B93" s="6"/>
      <c r="C93" s="6">
        <v>2543</v>
      </c>
      <c r="D93" s="6">
        <v>1559</v>
      </c>
      <c r="E93" s="6">
        <v>4102</v>
      </c>
      <c r="G93" s="5" t="s">
        <v>1196</v>
      </c>
      <c r="H93" s="11">
        <v>2625</v>
      </c>
      <c r="I93" s="11">
        <v>5696</v>
      </c>
      <c r="J93" s="11">
        <v>8321</v>
      </c>
      <c r="K93" s="50">
        <f>H93/J93</f>
        <v>0.31546689099867803</v>
      </c>
      <c r="L93" s="38"/>
      <c r="N93" s="5" t="s">
        <v>1171</v>
      </c>
      <c r="O93" s="11">
        <v>21960</v>
      </c>
      <c r="P93" s="7">
        <v>1</v>
      </c>
    </row>
    <row r="94" spans="1:18" x14ac:dyDescent="0.3">
      <c r="A94" s="5" t="s">
        <v>1229</v>
      </c>
      <c r="B94" s="6">
        <v>534</v>
      </c>
      <c r="C94" s="6">
        <v>2776</v>
      </c>
      <c r="D94" s="6">
        <v>1215</v>
      </c>
      <c r="E94" s="6">
        <v>4525</v>
      </c>
      <c r="G94" s="5" t="s">
        <v>1197</v>
      </c>
      <c r="H94" s="11">
        <v>847</v>
      </c>
      <c r="I94" s="11">
        <v>6799</v>
      </c>
      <c r="J94" s="11">
        <v>7646</v>
      </c>
      <c r="K94" s="50">
        <f t="shared" ref="K94:K99" si="0">H94/J94</f>
        <v>0.11077687679832592</v>
      </c>
      <c r="L94" s="38"/>
    </row>
    <row r="95" spans="1:18" x14ac:dyDescent="0.3">
      <c r="A95" s="5" t="s">
        <v>1230</v>
      </c>
      <c r="B95" s="6">
        <v>795</v>
      </c>
      <c r="C95" s="6">
        <v>2217</v>
      </c>
      <c r="D95" s="6">
        <v>486</v>
      </c>
      <c r="E95" s="6">
        <v>3498</v>
      </c>
      <c r="G95" s="5" t="s">
        <v>1198</v>
      </c>
      <c r="H95" s="11">
        <v>1880</v>
      </c>
      <c r="I95" s="11">
        <v>8816</v>
      </c>
      <c r="J95" s="11">
        <v>10696</v>
      </c>
      <c r="K95" s="50">
        <f t="shared" si="0"/>
        <v>0.17576664173522813</v>
      </c>
      <c r="L95" s="38"/>
    </row>
    <row r="96" spans="1:18" x14ac:dyDescent="0.3">
      <c r="A96" s="5" t="s">
        <v>1231</v>
      </c>
      <c r="B96" s="6">
        <v>820</v>
      </c>
      <c r="C96" s="6">
        <v>1509</v>
      </c>
      <c r="D96" s="6">
        <v>235</v>
      </c>
      <c r="E96" s="6">
        <v>2564</v>
      </c>
      <c r="G96" s="5" t="s">
        <v>1199</v>
      </c>
      <c r="H96" s="11">
        <v>4599</v>
      </c>
      <c r="I96" s="11">
        <v>20033</v>
      </c>
      <c r="J96" s="11">
        <v>24632</v>
      </c>
      <c r="K96" s="50">
        <f t="shared" si="0"/>
        <v>0.18670834686586554</v>
      </c>
      <c r="L96" s="38"/>
      <c r="N96" s="82" t="s">
        <v>1259</v>
      </c>
      <c r="O96" s="79"/>
      <c r="P96" s="79"/>
      <c r="Q96" s="79"/>
      <c r="R96" s="79"/>
    </row>
    <row r="97" spans="1:18" x14ac:dyDescent="0.3">
      <c r="A97" s="5" t="s">
        <v>1171</v>
      </c>
      <c r="B97" s="6">
        <v>3967</v>
      </c>
      <c r="C97" s="6">
        <v>13985</v>
      </c>
      <c r="D97" s="6">
        <v>4008</v>
      </c>
      <c r="E97" s="6">
        <v>21960</v>
      </c>
      <c r="G97" s="5" t="s">
        <v>1200</v>
      </c>
      <c r="H97" s="11">
        <v>2295</v>
      </c>
      <c r="I97" s="11">
        <v>14614</v>
      </c>
      <c r="J97" s="11">
        <v>16909</v>
      </c>
      <c r="K97" s="50">
        <f t="shared" si="0"/>
        <v>0.13572653616417293</v>
      </c>
      <c r="L97" s="38"/>
      <c r="N97" s="4" t="s">
        <v>1205</v>
      </c>
      <c r="O97" s="4" t="s">
        <v>1234</v>
      </c>
      <c r="R97" s="80" t="s">
        <v>1258</v>
      </c>
    </row>
    <row r="98" spans="1:18" x14ac:dyDescent="0.3">
      <c r="G98" s="5" t="s">
        <v>1194</v>
      </c>
      <c r="H98" s="11">
        <v>4037</v>
      </c>
      <c r="I98" s="11">
        <v>13650</v>
      </c>
      <c r="J98" s="11">
        <v>17687</v>
      </c>
      <c r="K98" s="50">
        <f t="shared" si="0"/>
        <v>0.22824673489003222</v>
      </c>
      <c r="L98" s="38"/>
      <c r="N98" s="4" t="s">
        <v>1190</v>
      </c>
      <c r="O98" t="s">
        <v>1179</v>
      </c>
      <c r="P98" t="s">
        <v>1178</v>
      </c>
      <c r="Q98" t="s">
        <v>1171</v>
      </c>
      <c r="R98" s="80"/>
    </row>
    <row r="99" spans="1:18" x14ac:dyDescent="0.3">
      <c r="G99" s="5" t="s">
        <v>1195</v>
      </c>
      <c r="H99" s="11">
        <v>5677</v>
      </c>
      <c r="I99" s="11">
        <v>14759</v>
      </c>
      <c r="J99" s="11">
        <v>20436</v>
      </c>
      <c r="K99" s="50">
        <f t="shared" si="0"/>
        <v>0.27779408886279117</v>
      </c>
      <c r="L99" s="38"/>
      <c r="N99" s="5" t="s">
        <v>64</v>
      </c>
      <c r="O99" s="11">
        <v>9110</v>
      </c>
      <c r="P99" s="11">
        <v>2490</v>
      </c>
      <c r="Q99" s="11">
        <v>11600</v>
      </c>
      <c r="R99" s="52">
        <f>P99/Q99</f>
        <v>0.21465517241379312</v>
      </c>
    </row>
    <row r="100" spans="1:18" x14ac:dyDescent="0.3">
      <c r="A100" s="82" t="s">
        <v>1260</v>
      </c>
      <c r="B100" s="78"/>
      <c r="C100" s="78"/>
      <c r="G100" s="5" t="s">
        <v>1171</v>
      </c>
      <c r="H100" s="11">
        <v>21960</v>
      </c>
      <c r="I100" s="11">
        <v>84367</v>
      </c>
      <c r="J100" s="11">
        <v>106327</v>
      </c>
      <c r="K100" s="50"/>
      <c r="L100" s="38"/>
      <c r="N100" s="5" t="s">
        <v>83</v>
      </c>
      <c r="O100" s="11">
        <v>8377</v>
      </c>
      <c r="P100" s="11">
        <v>1357</v>
      </c>
      <c r="Q100" s="11">
        <v>9734</v>
      </c>
      <c r="R100" s="52">
        <f>P100/Q100</f>
        <v>0.13940825970823917</v>
      </c>
    </row>
    <row r="101" spans="1:18" x14ac:dyDescent="0.3">
      <c r="A101" s="4" t="s">
        <v>1172</v>
      </c>
      <c r="B101" t="s">
        <v>1178</v>
      </c>
      <c r="J101" s="38"/>
      <c r="K101" s="38"/>
      <c r="L101" s="38"/>
      <c r="N101" s="96" t="s">
        <v>26</v>
      </c>
      <c r="O101" s="97">
        <v>8270</v>
      </c>
      <c r="P101" s="97">
        <v>1198</v>
      </c>
      <c r="Q101" s="97">
        <v>9468</v>
      </c>
      <c r="R101" s="98">
        <f t="shared" ref="R101:R109" si="1">P101/Q101</f>
        <v>0.1265314744402197</v>
      </c>
    </row>
    <row r="102" spans="1:18" x14ac:dyDescent="0.3">
      <c r="J102" s="38"/>
      <c r="K102" s="38"/>
      <c r="L102" s="38"/>
      <c r="N102" s="5" t="s">
        <v>17</v>
      </c>
      <c r="O102" s="11">
        <v>8141</v>
      </c>
      <c r="P102" s="11">
        <v>1733</v>
      </c>
      <c r="Q102" s="11">
        <v>9874</v>
      </c>
      <c r="R102" s="52">
        <f t="shared" si="1"/>
        <v>0.17551144419688069</v>
      </c>
    </row>
    <row r="103" spans="1:18" x14ac:dyDescent="0.3">
      <c r="A103" s="4" t="s">
        <v>1190</v>
      </c>
      <c r="B103" t="s">
        <v>1205</v>
      </c>
      <c r="C103" t="s">
        <v>1201</v>
      </c>
      <c r="J103" s="38"/>
      <c r="K103" s="38"/>
      <c r="L103" s="38"/>
      <c r="N103" s="5" t="s">
        <v>1137</v>
      </c>
      <c r="O103" s="11">
        <v>7775</v>
      </c>
      <c r="P103" s="11">
        <v>1708</v>
      </c>
      <c r="Q103" s="11">
        <v>9483</v>
      </c>
      <c r="R103" s="52">
        <f t="shared" si="1"/>
        <v>0.18011177897289887</v>
      </c>
    </row>
    <row r="104" spans="1:18" x14ac:dyDescent="0.3">
      <c r="A104" s="5" t="s">
        <v>21</v>
      </c>
      <c r="B104" s="11">
        <v>7859</v>
      </c>
      <c r="C104" s="7">
        <v>0.35787795992714028</v>
      </c>
      <c r="G104" s="38"/>
      <c r="H104" s="38"/>
      <c r="I104" s="38"/>
      <c r="J104" s="38"/>
      <c r="K104" s="38"/>
      <c r="L104" s="38"/>
      <c r="N104" s="5" t="s">
        <v>1135</v>
      </c>
      <c r="O104" s="11">
        <v>7757</v>
      </c>
      <c r="P104" s="11">
        <v>2011</v>
      </c>
      <c r="Q104" s="11">
        <v>9768</v>
      </c>
      <c r="R104" s="52">
        <f t="shared" si="1"/>
        <v>0.20587633087633087</v>
      </c>
    </row>
    <row r="105" spans="1:18" x14ac:dyDescent="0.3">
      <c r="A105" s="5" t="s">
        <v>35</v>
      </c>
      <c r="B105" s="11">
        <v>6184</v>
      </c>
      <c r="C105" s="7">
        <v>0.28160291438979962</v>
      </c>
      <c r="N105" s="5" t="s">
        <v>44</v>
      </c>
      <c r="O105" s="11">
        <v>7661</v>
      </c>
      <c r="P105" s="11">
        <v>2150</v>
      </c>
      <c r="Q105" s="11">
        <v>9811</v>
      </c>
      <c r="R105" s="52">
        <f t="shared" si="1"/>
        <v>0.21914177963510345</v>
      </c>
    </row>
    <row r="106" spans="1:18" x14ac:dyDescent="0.3">
      <c r="A106" s="5" t="s">
        <v>11</v>
      </c>
      <c r="B106" s="11">
        <v>7917</v>
      </c>
      <c r="C106" s="7">
        <v>0.3605191256830601</v>
      </c>
      <c r="N106" s="5" t="s">
        <v>22</v>
      </c>
      <c r="O106" s="11">
        <v>7236</v>
      </c>
      <c r="P106" s="11">
        <v>1330</v>
      </c>
      <c r="Q106" s="11">
        <v>8566</v>
      </c>
      <c r="R106" s="52">
        <f t="shared" si="1"/>
        <v>0.15526500116740602</v>
      </c>
    </row>
    <row r="107" spans="1:18" x14ac:dyDescent="0.3">
      <c r="A107" s="5" t="s">
        <v>1171</v>
      </c>
      <c r="B107" s="11">
        <v>21960</v>
      </c>
      <c r="C107" s="7">
        <v>1</v>
      </c>
      <c r="N107" s="5" t="s">
        <v>36</v>
      </c>
      <c r="O107" s="11">
        <v>7171</v>
      </c>
      <c r="P107" s="11">
        <v>2104</v>
      </c>
      <c r="Q107" s="11">
        <v>9275</v>
      </c>
      <c r="R107" s="52">
        <f t="shared" si="1"/>
        <v>0.22684636118598384</v>
      </c>
    </row>
    <row r="108" spans="1:18" x14ac:dyDescent="0.3">
      <c r="N108" s="45" t="s">
        <v>41</v>
      </c>
      <c r="O108" s="46">
        <v>6992</v>
      </c>
      <c r="P108" s="46">
        <v>4312</v>
      </c>
      <c r="Q108" s="46">
        <v>11304</v>
      </c>
      <c r="R108" s="51">
        <f t="shared" si="1"/>
        <v>0.38145789101203115</v>
      </c>
    </row>
    <row r="109" spans="1:18" x14ac:dyDescent="0.3">
      <c r="N109" s="5" t="s">
        <v>59</v>
      </c>
      <c r="O109" s="11">
        <v>5877</v>
      </c>
      <c r="P109" s="11">
        <v>1567</v>
      </c>
      <c r="Q109" s="11">
        <v>7444</v>
      </c>
      <c r="R109" s="52">
        <f t="shared" si="1"/>
        <v>0.21050510478237508</v>
      </c>
    </row>
    <row r="110" spans="1:18" x14ac:dyDescent="0.3">
      <c r="N110" s="5" t="s">
        <v>1171</v>
      </c>
      <c r="O110" s="11">
        <v>84367</v>
      </c>
      <c r="P110" s="11">
        <v>21960</v>
      </c>
      <c r="Q110" s="11">
        <v>106327</v>
      </c>
      <c r="R110" s="52">
        <v>1</v>
      </c>
    </row>
    <row r="111" spans="1:18" s="56" customFormat="1" ht="20.399999999999999" thickBot="1" x14ac:dyDescent="0.45">
      <c r="A111" s="53" t="s">
        <v>1182</v>
      </c>
    </row>
    <row r="112" spans="1:18" ht="15" thickTop="1" x14ac:dyDescent="0.3">
      <c r="A112" s="85" t="s">
        <v>1262</v>
      </c>
      <c r="B112" s="85"/>
      <c r="C112" s="85"/>
      <c r="F112" s="85" t="s">
        <v>1265</v>
      </c>
      <c r="G112" s="85"/>
      <c r="H112" s="85"/>
    </row>
    <row r="113" spans="1:15" hidden="1" x14ac:dyDescent="0.3">
      <c r="C113" s="19">
        <v>1</v>
      </c>
    </row>
    <row r="114" spans="1:15" x14ac:dyDescent="0.3">
      <c r="A114" s="4" t="s">
        <v>1172</v>
      </c>
      <c r="B114" t="s">
        <v>1179</v>
      </c>
      <c r="F114" s="4" t="s">
        <v>1172</v>
      </c>
      <c r="G114" t="s">
        <v>1179</v>
      </c>
    </row>
    <row r="115" spans="1:15" ht="15" thickBot="1" x14ac:dyDescent="0.35"/>
    <row r="116" spans="1:15" x14ac:dyDescent="0.3">
      <c r="A116" s="4" t="s">
        <v>1190</v>
      </c>
      <c r="B116" t="s">
        <v>1206</v>
      </c>
      <c r="C116" t="s">
        <v>1201</v>
      </c>
      <c r="F116" s="4" t="s">
        <v>1190</v>
      </c>
      <c r="G116" t="s">
        <v>1206</v>
      </c>
      <c r="H116" t="s">
        <v>1201</v>
      </c>
      <c r="J116" s="87" t="s">
        <v>1269</v>
      </c>
      <c r="K116" s="88"/>
      <c r="L116" s="88"/>
      <c r="M116" s="88"/>
      <c r="N116" s="88"/>
      <c r="O116" s="89"/>
    </row>
    <row r="117" spans="1:15" ht="14.4" customHeight="1" x14ac:dyDescent="0.3">
      <c r="A117" s="5" t="s">
        <v>15</v>
      </c>
      <c r="B117" s="11">
        <v>3561.71</v>
      </c>
      <c r="C117" s="7">
        <v>0.1838676788300066</v>
      </c>
      <c r="F117" s="5" t="s">
        <v>83</v>
      </c>
      <c r="G117" s="11">
        <v>2016.0799999999997</v>
      </c>
      <c r="H117" s="7">
        <v>0.10407696020608072</v>
      </c>
      <c r="J117" s="90" t="s">
        <v>1270</v>
      </c>
      <c r="K117" s="91"/>
      <c r="L117" s="91"/>
      <c r="M117" s="91"/>
      <c r="N117" s="91"/>
      <c r="O117" s="92"/>
    </row>
    <row r="118" spans="1:15" x14ac:dyDescent="0.3">
      <c r="A118" s="5" t="s">
        <v>10</v>
      </c>
      <c r="B118" s="11">
        <v>11799.180000000004</v>
      </c>
      <c r="C118" s="7">
        <v>0.60911411616819955</v>
      </c>
      <c r="F118" s="5" t="s">
        <v>1135</v>
      </c>
      <c r="G118" s="11">
        <v>2002.5200000000002</v>
      </c>
      <c r="H118" s="7">
        <v>0.10337694652587238</v>
      </c>
      <c r="J118" s="90"/>
      <c r="K118" s="91"/>
      <c r="L118" s="91"/>
      <c r="M118" s="91"/>
      <c r="N118" s="91"/>
      <c r="O118" s="92"/>
    </row>
    <row r="119" spans="1:15" x14ac:dyDescent="0.3">
      <c r="A119" s="5" t="s">
        <v>32</v>
      </c>
      <c r="B119" s="11">
        <v>4010.1600000000008</v>
      </c>
      <c r="C119" s="7">
        <v>0.20701820500179391</v>
      </c>
      <c r="F119" s="5" t="s">
        <v>64</v>
      </c>
      <c r="G119" s="11">
        <v>1902.4299999999998</v>
      </c>
      <c r="H119" s="7">
        <v>9.8209957642977533E-2</v>
      </c>
      <c r="J119" s="90"/>
      <c r="K119" s="91"/>
      <c r="L119" s="91"/>
      <c r="M119" s="91"/>
      <c r="N119" s="91"/>
      <c r="O119" s="92"/>
    </row>
    <row r="120" spans="1:15" x14ac:dyDescent="0.3">
      <c r="A120" s="5" t="s">
        <v>1171</v>
      </c>
      <c r="B120" s="11">
        <v>19371.050000000003</v>
      </c>
      <c r="C120" s="7">
        <v>1</v>
      </c>
      <c r="F120" s="5" t="s">
        <v>1137</v>
      </c>
      <c r="G120" s="11">
        <v>1832.7499999999998</v>
      </c>
      <c r="H120" s="7">
        <v>9.4612837197777092E-2</v>
      </c>
      <c r="J120" s="90"/>
      <c r="K120" s="91"/>
      <c r="L120" s="91"/>
      <c r="M120" s="91"/>
      <c r="N120" s="91"/>
      <c r="O120" s="92"/>
    </row>
    <row r="121" spans="1:15" x14ac:dyDescent="0.3">
      <c r="F121" s="5" t="s">
        <v>44</v>
      </c>
      <c r="G121" s="11">
        <v>1805.68</v>
      </c>
      <c r="H121" s="7">
        <v>9.3215391008747595E-2</v>
      </c>
      <c r="J121" s="90"/>
      <c r="K121" s="91"/>
      <c r="L121" s="91"/>
      <c r="M121" s="91"/>
      <c r="N121" s="91"/>
      <c r="O121" s="92"/>
    </row>
    <row r="122" spans="1:15" x14ac:dyDescent="0.3">
      <c r="A122" s="85" t="s">
        <v>1263</v>
      </c>
      <c r="B122" s="85"/>
      <c r="C122" s="85"/>
      <c r="D122" s="85"/>
      <c r="F122" s="5" t="s">
        <v>26</v>
      </c>
      <c r="G122" s="11">
        <v>1756.2399999999998</v>
      </c>
      <c r="H122" s="7">
        <v>9.0663128741085272E-2</v>
      </c>
      <c r="J122" s="90"/>
      <c r="K122" s="91"/>
      <c r="L122" s="91"/>
      <c r="M122" s="91"/>
      <c r="N122" s="91"/>
      <c r="O122" s="92"/>
    </row>
    <row r="123" spans="1:15" x14ac:dyDescent="0.3">
      <c r="A123" s="4" t="s">
        <v>1172</v>
      </c>
      <c r="B123" t="s">
        <v>1179</v>
      </c>
      <c r="F123" s="5" t="s">
        <v>22</v>
      </c>
      <c r="G123" s="11">
        <v>1672.8600000000001</v>
      </c>
      <c r="H123" s="7">
        <v>8.6358767335792341E-2</v>
      </c>
      <c r="J123" s="90"/>
      <c r="K123" s="91"/>
      <c r="L123" s="91"/>
      <c r="M123" s="91"/>
      <c r="N123" s="91"/>
      <c r="O123" s="92"/>
    </row>
    <row r="124" spans="1:15" x14ac:dyDescent="0.3">
      <c r="F124" s="5" t="s">
        <v>41</v>
      </c>
      <c r="G124" s="11">
        <v>1649.3499999999997</v>
      </c>
      <c r="H124" s="7">
        <v>8.514510054953138E-2</v>
      </c>
      <c r="J124" s="90"/>
      <c r="K124" s="91"/>
      <c r="L124" s="91"/>
      <c r="M124" s="91"/>
      <c r="N124" s="91"/>
      <c r="O124" s="92"/>
    </row>
    <row r="125" spans="1:15" ht="15" thickBot="1" x14ac:dyDescent="0.35">
      <c r="A125" s="4" t="s">
        <v>1190</v>
      </c>
      <c r="B125" t="s">
        <v>1206</v>
      </c>
      <c r="C125" t="s">
        <v>1235</v>
      </c>
      <c r="D125" s="55" t="s">
        <v>1241</v>
      </c>
      <c r="F125" s="5" t="s">
        <v>17</v>
      </c>
      <c r="G125" s="11">
        <v>1643.4100000000003</v>
      </c>
      <c r="H125" s="7">
        <v>8.4838457388732177E-2</v>
      </c>
      <c r="J125" s="93"/>
      <c r="K125" s="94"/>
      <c r="L125" s="94"/>
      <c r="M125" s="94"/>
      <c r="N125" s="94"/>
      <c r="O125" s="95"/>
    </row>
    <row r="126" spans="1:15" x14ac:dyDescent="0.3">
      <c r="A126" s="5" t="s">
        <v>15</v>
      </c>
      <c r="B126" s="11">
        <v>3561.71</v>
      </c>
      <c r="C126" s="11">
        <v>16887</v>
      </c>
      <c r="D126" s="48">
        <v>0.21091431278498254</v>
      </c>
      <c r="F126" s="5" t="s">
        <v>59</v>
      </c>
      <c r="G126" s="11">
        <v>1592.69</v>
      </c>
      <c r="H126" s="7">
        <v>8.2220117133557563E-2</v>
      </c>
    </row>
    <row r="127" spans="1:15" x14ac:dyDescent="0.3">
      <c r="A127" s="5" t="s">
        <v>10</v>
      </c>
      <c r="B127" s="11">
        <v>11799.180000000004</v>
      </c>
      <c r="C127" s="11">
        <v>48796</v>
      </c>
      <c r="D127" s="48">
        <v>0.2418062955979999</v>
      </c>
      <c r="F127" s="5" t="s">
        <v>36</v>
      </c>
      <c r="G127" s="11">
        <v>1497.0400000000002</v>
      </c>
      <c r="H127" s="7">
        <v>7.7282336269846E-2</v>
      </c>
    </row>
    <row r="128" spans="1:15" x14ac:dyDescent="0.3">
      <c r="A128" s="5" t="s">
        <v>32</v>
      </c>
      <c r="B128" s="11">
        <v>4010.1600000000008</v>
      </c>
      <c r="C128" s="11">
        <v>18684</v>
      </c>
      <c r="D128" s="48">
        <v>0.2146307000642261</v>
      </c>
      <c r="F128" s="5" t="s">
        <v>1171</v>
      </c>
      <c r="G128" s="11">
        <v>19371.05</v>
      </c>
      <c r="H128" s="7">
        <v>1</v>
      </c>
    </row>
    <row r="129" spans="1:9" x14ac:dyDescent="0.3">
      <c r="A129" s="5" t="s">
        <v>1171</v>
      </c>
      <c r="B129" s="11">
        <v>19371.050000000003</v>
      </c>
      <c r="C129" s="11">
        <v>84367</v>
      </c>
      <c r="D129" s="48">
        <v>0.2296045847309964</v>
      </c>
    </row>
    <row r="130" spans="1:9" x14ac:dyDescent="0.3">
      <c r="F130" s="85" t="s">
        <v>1266</v>
      </c>
      <c r="G130" s="85"/>
      <c r="H130" s="85"/>
      <c r="I130" s="85"/>
    </row>
    <row r="131" spans="1:9" x14ac:dyDescent="0.3">
      <c r="A131" s="85" t="s">
        <v>1264</v>
      </c>
      <c r="B131" s="85"/>
      <c r="C131" s="85"/>
      <c r="D131" s="85"/>
      <c r="F131" s="4" t="s">
        <v>1172</v>
      </c>
      <c r="G131" t="s">
        <v>1179</v>
      </c>
    </row>
    <row r="132" spans="1:9" x14ac:dyDescent="0.3">
      <c r="A132" s="4" t="s">
        <v>1172</v>
      </c>
      <c r="B132" t="s">
        <v>1179</v>
      </c>
    </row>
    <row r="133" spans="1:9" x14ac:dyDescent="0.3">
      <c r="F133" s="4" t="s">
        <v>1190</v>
      </c>
      <c r="G133" t="s">
        <v>1206</v>
      </c>
      <c r="H133" t="s">
        <v>1235</v>
      </c>
      <c r="I133" s="7" t="s">
        <v>1237</v>
      </c>
    </row>
    <row r="134" spans="1:9" x14ac:dyDescent="0.3">
      <c r="A134" s="4" t="s">
        <v>1190</v>
      </c>
      <c r="B134" t="s">
        <v>1206</v>
      </c>
      <c r="C134" t="s">
        <v>1235</v>
      </c>
      <c r="D134" t="s">
        <v>1241</v>
      </c>
      <c r="F134" s="5" t="s">
        <v>59</v>
      </c>
      <c r="G134" s="11">
        <v>1592.69</v>
      </c>
      <c r="H134" s="11">
        <v>5877</v>
      </c>
      <c r="I134" s="7">
        <v>0.27100391356134085</v>
      </c>
    </row>
    <row r="135" spans="1:9" x14ac:dyDescent="0.3">
      <c r="A135" s="5" t="s">
        <v>29</v>
      </c>
      <c r="B135" s="11">
        <v>4067.9799999999996</v>
      </c>
      <c r="C135" s="11">
        <v>16837</v>
      </c>
      <c r="D135" s="7">
        <v>0.24160955039496346</v>
      </c>
      <c r="F135" s="5" t="s">
        <v>1135</v>
      </c>
      <c r="G135" s="11">
        <v>2002.5200000000002</v>
      </c>
      <c r="H135" s="11">
        <v>7757</v>
      </c>
      <c r="I135" s="7">
        <v>0.25815650380301663</v>
      </c>
    </row>
    <row r="136" spans="1:9" x14ac:dyDescent="0.3">
      <c r="A136" s="5" t="s">
        <v>9</v>
      </c>
      <c r="B136" s="11">
        <v>3645.9399999999982</v>
      </c>
      <c r="C136" s="11">
        <v>15668</v>
      </c>
      <c r="D136" s="7">
        <v>0.23269977023232055</v>
      </c>
      <c r="F136" s="5" t="s">
        <v>83</v>
      </c>
      <c r="G136" s="11">
        <v>2016.0799999999997</v>
      </c>
      <c r="H136" s="11">
        <v>8377</v>
      </c>
      <c r="I136" s="7">
        <v>0.24066849707532526</v>
      </c>
    </row>
    <row r="137" spans="1:9" x14ac:dyDescent="0.3">
      <c r="A137" s="5" t="s">
        <v>20</v>
      </c>
      <c r="B137" s="11">
        <v>4587.1100000000015</v>
      </c>
      <c r="C137" s="11">
        <v>20305</v>
      </c>
      <c r="D137" s="7">
        <v>0.22591036690470334</v>
      </c>
      <c r="F137" s="5" t="s">
        <v>41</v>
      </c>
      <c r="G137" s="11">
        <v>1649.3499999999997</v>
      </c>
      <c r="H137" s="11">
        <v>6992</v>
      </c>
      <c r="I137" s="7">
        <v>0.23589101830663611</v>
      </c>
    </row>
    <row r="138" spans="1:9" x14ac:dyDescent="0.3">
      <c r="A138" s="5" t="s">
        <v>25</v>
      </c>
      <c r="B138" s="11">
        <v>3241.9300000000003</v>
      </c>
      <c r="C138" s="11">
        <v>14398</v>
      </c>
      <c r="D138" s="7">
        <v>0.22516530073621338</v>
      </c>
      <c r="F138" s="5" t="s">
        <v>1137</v>
      </c>
      <c r="G138" s="11">
        <v>1832.7499999999998</v>
      </c>
      <c r="H138" s="11">
        <v>7775</v>
      </c>
      <c r="I138" s="7">
        <v>0.23572347266881025</v>
      </c>
    </row>
    <row r="139" spans="1:9" x14ac:dyDescent="0.3">
      <c r="A139" s="5" t="s">
        <v>14</v>
      </c>
      <c r="B139" s="11">
        <v>3828.0900000000015</v>
      </c>
      <c r="C139" s="11">
        <v>17159</v>
      </c>
      <c r="D139" s="7">
        <v>0.22309516871612572</v>
      </c>
      <c r="F139" s="5" t="s">
        <v>44</v>
      </c>
      <c r="G139" s="11">
        <v>1805.68</v>
      </c>
      <c r="H139" s="11">
        <v>7661</v>
      </c>
      <c r="I139" s="7">
        <v>0.23569768959665841</v>
      </c>
    </row>
    <row r="140" spans="1:9" x14ac:dyDescent="0.3">
      <c r="A140" s="5" t="s">
        <v>1171</v>
      </c>
      <c r="B140" s="11">
        <v>19371.050000000003</v>
      </c>
      <c r="C140" s="11">
        <v>84367</v>
      </c>
      <c r="D140" s="7">
        <v>0.22960458473099654</v>
      </c>
      <c r="F140" s="5" t="s">
        <v>22</v>
      </c>
      <c r="G140" s="11">
        <v>1672.8600000000001</v>
      </c>
      <c r="H140" s="11">
        <v>7236</v>
      </c>
      <c r="I140" s="7">
        <v>0.23118573797678277</v>
      </c>
    </row>
    <row r="141" spans="1:9" x14ac:dyDescent="0.3">
      <c r="F141" s="5" t="s">
        <v>26</v>
      </c>
      <c r="G141" s="11">
        <v>1756.2399999999998</v>
      </c>
      <c r="H141" s="11">
        <v>8270</v>
      </c>
      <c r="I141" s="7">
        <v>0.21236275695284157</v>
      </c>
    </row>
    <row r="142" spans="1:9" x14ac:dyDescent="0.3">
      <c r="F142" s="5" t="s">
        <v>64</v>
      </c>
      <c r="G142" s="11">
        <v>1902.4299999999998</v>
      </c>
      <c r="H142" s="11">
        <v>9110</v>
      </c>
      <c r="I142" s="7">
        <v>0.20882875960482983</v>
      </c>
    </row>
    <row r="143" spans="1:9" x14ac:dyDescent="0.3">
      <c r="F143" s="5" t="s">
        <v>36</v>
      </c>
      <c r="G143" s="11">
        <v>1497.0400000000002</v>
      </c>
      <c r="H143" s="11">
        <v>7171</v>
      </c>
      <c r="I143" s="7">
        <v>0.20876307349044768</v>
      </c>
    </row>
    <row r="144" spans="1:9" x14ac:dyDescent="0.3">
      <c r="F144" s="5" t="s">
        <v>17</v>
      </c>
      <c r="G144" s="11">
        <v>1643.4100000000003</v>
      </c>
      <c r="H144" s="11">
        <v>8141</v>
      </c>
      <c r="I144" s="7">
        <v>0.20186832084510506</v>
      </c>
    </row>
    <row r="145" spans="1:9" x14ac:dyDescent="0.3">
      <c r="F145" s="5" t="s">
        <v>1171</v>
      </c>
      <c r="G145" s="11">
        <v>19371.05</v>
      </c>
      <c r="H145" s="11">
        <v>84367</v>
      </c>
      <c r="I145" s="7">
        <v>0.22960458473099662</v>
      </c>
    </row>
    <row r="146" spans="1:9" s="56" customFormat="1" ht="20.399999999999999" thickBot="1" x14ac:dyDescent="0.45">
      <c r="A146" s="53" t="s">
        <v>1183</v>
      </c>
    </row>
    <row r="147" spans="1:9" ht="15" thickTop="1" x14ac:dyDescent="0.3">
      <c r="A147" s="86" t="s">
        <v>1267</v>
      </c>
      <c r="B147" s="86"/>
      <c r="C147" s="86"/>
      <c r="D147" s="86"/>
      <c r="E147" s="86"/>
    </row>
    <row r="148" spans="1:9" x14ac:dyDescent="0.3">
      <c r="A148" s="4" t="s">
        <v>1187</v>
      </c>
      <c r="B148" s="4" t="s">
        <v>1190</v>
      </c>
    </row>
    <row r="149" spans="1:9" x14ac:dyDescent="0.3">
      <c r="A149" s="4" t="s">
        <v>1207</v>
      </c>
      <c r="B149" t="s">
        <v>15</v>
      </c>
      <c r="C149" t="s">
        <v>10</v>
      </c>
      <c r="D149" t="s">
        <v>32</v>
      </c>
      <c r="E149" t="s">
        <v>1208</v>
      </c>
    </row>
    <row r="150" spans="1:9" x14ac:dyDescent="0.3">
      <c r="A150" s="5" t="s">
        <v>14</v>
      </c>
      <c r="B150" s="6">
        <v>26</v>
      </c>
      <c r="C150" s="6">
        <v>90</v>
      </c>
      <c r="D150" s="6">
        <v>22</v>
      </c>
      <c r="E150" s="6">
        <v>138</v>
      </c>
    </row>
    <row r="151" spans="1:9" x14ac:dyDescent="0.3">
      <c r="A151" s="5" t="s">
        <v>20</v>
      </c>
      <c r="B151" s="6">
        <v>38</v>
      </c>
      <c r="C151" s="6">
        <v>116</v>
      </c>
      <c r="D151" s="6">
        <v>38</v>
      </c>
      <c r="E151" s="6">
        <v>192</v>
      </c>
    </row>
    <row r="152" spans="1:9" x14ac:dyDescent="0.3">
      <c r="A152" s="5" t="s">
        <v>9</v>
      </c>
      <c r="B152" s="6">
        <v>37</v>
      </c>
      <c r="C152" s="6">
        <v>96</v>
      </c>
      <c r="D152" s="6">
        <v>25</v>
      </c>
      <c r="E152" s="6">
        <v>158</v>
      </c>
    </row>
    <row r="153" spans="1:9" x14ac:dyDescent="0.3">
      <c r="A153" s="5" t="s">
        <v>29</v>
      </c>
      <c r="B153" s="6">
        <v>22</v>
      </c>
      <c r="C153" s="6">
        <v>91</v>
      </c>
      <c r="D153" s="6">
        <v>36</v>
      </c>
      <c r="E153" s="6">
        <v>149</v>
      </c>
    </row>
    <row r="154" spans="1:9" x14ac:dyDescent="0.3">
      <c r="A154" s="5" t="s">
        <v>25</v>
      </c>
      <c r="B154" s="6">
        <v>26</v>
      </c>
      <c r="C154" s="6">
        <v>66</v>
      </c>
      <c r="D154" s="6">
        <v>38</v>
      </c>
      <c r="E154" s="6">
        <v>130</v>
      </c>
    </row>
    <row r="155" spans="1:9" x14ac:dyDescent="0.3">
      <c r="A155" s="5" t="s">
        <v>1208</v>
      </c>
      <c r="B155" s="6">
        <v>149</v>
      </c>
      <c r="C155" s="6">
        <v>459</v>
      </c>
      <c r="D155" s="6">
        <v>159</v>
      </c>
      <c r="E155" s="6">
        <v>767</v>
      </c>
    </row>
    <row r="157" spans="1:9" x14ac:dyDescent="0.3">
      <c r="A157" s="86" t="s">
        <v>1268</v>
      </c>
      <c r="B157" s="86"/>
      <c r="C157" s="86"/>
      <c r="D157" s="86"/>
      <c r="E157" s="86"/>
    </row>
    <row r="158" spans="1:9" x14ac:dyDescent="0.3">
      <c r="A158" s="4" t="s">
        <v>1187</v>
      </c>
      <c r="B158" s="4" t="s">
        <v>1190</v>
      </c>
      <c r="E158" s="77" t="s">
        <v>1247</v>
      </c>
    </row>
    <row r="159" spans="1:9" x14ac:dyDescent="0.3">
      <c r="A159" s="4" t="s">
        <v>1207</v>
      </c>
      <c r="B159" t="s">
        <v>1178</v>
      </c>
      <c r="C159" t="s">
        <v>1179</v>
      </c>
      <c r="D159" t="s">
        <v>1208</v>
      </c>
      <c r="E159" s="77"/>
    </row>
    <row r="160" spans="1:9" x14ac:dyDescent="0.3">
      <c r="A160" s="5" t="s">
        <v>14</v>
      </c>
      <c r="B160" s="6">
        <v>14</v>
      </c>
      <c r="C160" s="6">
        <v>124</v>
      </c>
      <c r="D160" s="6">
        <v>138</v>
      </c>
      <c r="E160" s="50">
        <f>B160/D160</f>
        <v>0.10144927536231885</v>
      </c>
    </row>
    <row r="161" spans="1:5" x14ac:dyDescent="0.3">
      <c r="A161" s="5" t="s">
        <v>20</v>
      </c>
      <c r="B161" s="6">
        <v>34</v>
      </c>
      <c r="C161" s="6">
        <v>158</v>
      </c>
      <c r="D161" s="6">
        <v>192</v>
      </c>
      <c r="E161" s="50">
        <f>B161/D161</f>
        <v>0.17708333333333334</v>
      </c>
    </row>
    <row r="162" spans="1:5" x14ac:dyDescent="0.3">
      <c r="A162" s="5" t="s">
        <v>9</v>
      </c>
      <c r="B162" s="6">
        <v>30</v>
      </c>
      <c r="C162" s="6">
        <v>128</v>
      </c>
      <c r="D162" s="6">
        <v>158</v>
      </c>
      <c r="E162" s="50">
        <f t="shared" ref="E162:E164" si="2">B162/D162</f>
        <v>0.189873417721519</v>
      </c>
    </row>
    <row r="163" spans="1:5" x14ac:dyDescent="0.3">
      <c r="A163" s="5" t="s">
        <v>29</v>
      </c>
      <c r="B163" s="6">
        <v>15</v>
      </c>
      <c r="C163" s="6">
        <v>134</v>
      </c>
      <c r="D163" s="6">
        <v>149</v>
      </c>
      <c r="E163" s="50">
        <f t="shared" si="2"/>
        <v>0.10067114093959731</v>
      </c>
    </row>
    <row r="164" spans="1:5" x14ac:dyDescent="0.3">
      <c r="A164" s="5" t="s">
        <v>25</v>
      </c>
      <c r="B164" s="6">
        <v>18</v>
      </c>
      <c r="C164" s="6">
        <v>112</v>
      </c>
      <c r="D164" s="6">
        <v>130</v>
      </c>
      <c r="E164" s="50">
        <f t="shared" si="2"/>
        <v>0.13846153846153847</v>
      </c>
    </row>
    <row r="165" spans="1:5" x14ac:dyDescent="0.3">
      <c r="A165" s="5" t="s">
        <v>1208</v>
      </c>
      <c r="B165" s="6">
        <v>111</v>
      </c>
      <c r="C165" s="6">
        <v>656</v>
      </c>
      <c r="D165" s="6">
        <v>767</v>
      </c>
    </row>
  </sheetData>
  <mergeCells count="4">
    <mergeCell ref="E158:E159"/>
    <mergeCell ref="R97:R98"/>
    <mergeCell ref="J117:O125"/>
    <mergeCell ref="J116:O116"/>
  </mergeCells>
  <conditionalFormatting pivot="1" sqref="C18:C20">
    <cfRule type="dataBar" priority="44">
      <dataBar>
        <cfvo type="min"/>
        <cfvo type="max"/>
        <color rgb="FF638EC6"/>
      </dataBar>
      <extLst>
        <ext xmlns:x14="http://schemas.microsoft.com/office/spreadsheetml/2009/9/main" uri="{B025F937-C7B1-47D3-B67F-A62EFF666E3E}">
          <x14:id>{F334CEF0-9C24-4275-9481-10D229B7D641}</x14:id>
        </ext>
      </extLst>
    </cfRule>
  </conditionalFormatting>
  <conditionalFormatting sqref="C15:C17">
    <cfRule type="dataBar" priority="43">
      <dataBar>
        <cfvo type="min"/>
        <cfvo type="max"/>
        <color rgb="FF638EC6"/>
      </dataBar>
      <extLst>
        <ext xmlns:x14="http://schemas.microsoft.com/office/spreadsheetml/2009/9/main" uri="{B025F937-C7B1-47D3-B67F-A62EFF666E3E}">
          <x14:id>{9F694A50-F5B1-4239-8E43-A1CD6194023E}</x14:id>
        </ext>
      </extLst>
    </cfRule>
  </conditionalFormatting>
  <conditionalFormatting sqref="C12">
    <cfRule type="dataBar" priority="42">
      <dataBar>
        <cfvo type="min"/>
        <cfvo type="max"/>
        <color rgb="FF638EC6"/>
      </dataBar>
      <extLst>
        <ext xmlns:x14="http://schemas.microsoft.com/office/spreadsheetml/2009/9/main" uri="{B025F937-C7B1-47D3-B67F-A62EFF666E3E}">
          <x14:id>{4C2FB263-1FE1-4FA6-93FB-C690DDFD1BBD}</x14:id>
        </ext>
      </extLst>
    </cfRule>
  </conditionalFormatting>
  <conditionalFormatting sqref="C15">
    <cfRule type="dataBar" priority="38">
      <dataBar>
        <cfvo type="min"/>
        <cfvo type="max"/>
        <color theme="2" tint="-0.499984740745262"/>
      </dataBar>
      <extLst>
        <ext xmlns:x14="http://schemas.microsoft.com/office/spreadsheetml/2009/9/main" uri="{B025F937-C7B1-47D3-B67F-A62EFF666E3E}">
          <x14:id>{F1CE18C2-13AD-4C85-A5BF-3AD9F9416C25}</x14:id>
        </ext>
      </extLst>
    </cfRule>
    <cfRule type="dataBar" priority="39">
      <dataBar>
        <cfvo type="min"/>
        <cfvo type="max"/>
        <color theme="2" tint="-9.9978637043366805E-2"/>
      </dataBar>
      <extLst>
        <ext xmlns:x14="http://schemas.microsoft.com/office/spreadsheetml/2009/9/main" uri="{B025F937-C7B1-47D3-B67F-A62EFF666E3E}">
          <x14:id>{ACED9E6C-396D-4A22-B45B-3ED7583ADB6A}</x14:id>
        </ext>
      </extLst>
    </cfRule>
  </conditionalFormatting>
  <conditionalFormatting pivot="1" sqref="C117:C119">
    <cfRule type="dataBar" priority="37">
      <dataBar>
        <cfvo type="min"/>
        <cfvo type="max"/>
        <color rgb="FF63C384"/>
      </dataBar>
      <extLst>
        <ext xmlns:x14="http://schemas.microsoft.com/office/spreadsheetml/2009/9/main" uri="{B025F937-C7B1-47D3-B67F-A62EFF666E3E}">
          <x14:id>{14D29DB0-BE02-46D8-BEB4-5FE61EE9272B}</x14:id>
        </ext>
      </extLst>
    </cfRule>
  </conditionalFormatting>
  <conditionalFormatting sqref="C77:C80">
    <cfRule type="dataBar" priority="35">
      <dataBar>
        <cfvo type="min"/>
        <cfvo type="max"/>
        <color theme="5"/>
      </dataBar>
      <extLst>
        <ext xmlns:x14="http://schemas.microsoft.com/office/spreadsheetml/2009/9/main" uri="{B025F937-C7B1-47D3-B67F-A62EFF666E3E}">
          <x14:id>{AAE1B07C-1DCF-4E52-88D4-A1209253562B}</x14:id>
        </ext>
      </extLst>
    </cfRule>
  </conditionalFormatting>
  <conditionalFormatting sqref="C76:C80">
    <cfRule type="dataBar" priority="34">
      <dataBar>
        <cfvo type="min"/>
        <cfvo type="max"/>
        <color theme="5"/>
      </dataBar>
      <extLst>
        <ext xmlns:x14="http://schemas.microsoft.com/office/spreadsheetml/2009/9/main" uri="{B025F937-C7B1-47D3-B67F-A62EFF666E3E}">
          <x14:id>{8C1E1304-522B-452F-B9F5-2E5442020F6C}</x14:id>
        </ext>
      </extLst>
    </cfRule>
  </conditionalFormatting>
  <conditionalFormatting sqref="C14:C17">
    <cfRule type="dataBar" priority="33">
      <dataBar>
        <cfvo type="min"/>
        <cfvo type="max"/>
        <color theme="0" tint="-0.499984740745262"/>
      </dataBar>
      <extLst>
        <ext xmlns:x14="http://schemas.microsoft.com/office/spreadsheetml/2009/9/main" uri="{B025F937-C7B1-47D3-B67F-A62EFF666E3E}">
          <x14:id>{8DB7EBA7-9F03-45B4-9546-FE75FAD5035F}</x14:id>
        </ext>
      </extLst>
    </cfRule>
  </conditionalFormatting>
  <conditionalFormatting sqref="C4:C6">
    <cfRule type="dataBar" priority="46">
      <dataBar>
        <cfvo type="min"/>
        <cfvo type="max"/>
        <color rgb="FF638EC6"/>
      </dataBar>
      <extLst>
        <ext xmlns:x14="http://schemas.microsoft.com/office/spreadsheetml/2009/9/main" uri="{B025F937-C7B1-47D3-B67F-A62EFF666E3E}">
          <x14:id>{613407AF-A474-4966-891A-A22868246F01}</x14:id>
        </ext>
      </extLst>
    </cfRule>
  </conditionalFormatting>
  <conditionalFormatting sqref="C12">
    <cfRule type="dataBar" priority="31">
      <dataBar>
        <cfvo type="min"/>
        <cfvo type="max"/>
        <color rgb="FF638EC6"/>
      </dataBar>
      <extLst>
        <ext xmlns:x14="http://schemas.microsoft.com/office/spreadsheetml/2009/9/main" uri="{B025F937-C7B1-47D3-B67F-A62EFF666E3E}">
          <x14:id>{E7C5752D-E409-4302-B191-57F2F549C89C}</x14:id>
        </ext>
      </extLst>
    </cfRule>
  </conditionalFormatting>
  <conditionalFormatting sqref="C15">
    <cfRule type="dataBar" priority="30">
      <dataBar>
        <cfvo type="min"/>
        <cfvo type="max"/>
        <color theme="0" tint="-0.499984740745262"/>
      </dataBar>
      <extLst>
        <ext xmlns:x14="http://schemas.microsoft.com/office/spreadsheetml/2009/9/main" uri="{B025F937-C7B1-47D3-B67F-A62EFF666E3E}">
          <x14:id>{DD9D10BF-C063-4EA5-A220-C180DD12B1EF}</x14:id>
        </ext>
      </extLst>
    </cfRule>
  </conditionalFormatting>
  <conditionalFormatting sqref="C113">
    <cfRule type="dataBar" priority="29">
      <dataBar>
        <cfvo type="min"/>
        <cfvo type="max"/>
        <color rgb="FF63C384"/>
      </dataBar>
      <extLst>
        <ext xmlns:x14="http://schemas.microsoft.com/office/spreadsheetml/2009/9/main" uri="{B025F937-C7B1-47D3-B67F-A62EFF666E3E}">
          <x14:id>{F5090492-AC50-4531-ACC7-CE02359018B3}</x14:id>
        </ext>
      </extLst>
    </cfRule>
  </conditionalFormatting>
  <conditionalFormatting sqref="D118:D119 C113">
    <cfRule type="dataBar" priority="47">
      <dataBar>
        <cfvo type="min"/>
        <cfvo type="max"/>
        <color rgb="FF63C384"/>
      </dataBar>
      <extLst>
        <ext xmlns:x14="http://schemas.microsoft.com/office/spreadsheetml/2009/9/main" uri="{B025F937-C7B1-47D3-B67F-A62EFF666E3E}">
          <x14:id>{2620BE04-B55E-4CDA-9C3E-815BA7939AEC}</x14:id>
        </ext>
      </extLst>
    </cfRule>
  </conditionalFormatting>
  <conditionalFormatting sqref="Q79:Q80">
    <cfRule type="dataBar" priority="28">
      <dataBar>
        <cfvo type="min"/>
        <cfvo type="max"/>
        <color theme="5"/>
      </dataBar>
      <extLst>
        <ext xmlns:x14="http://schemas.microsoft.com/office/spreadsheetml/2009/9/main" uri="{B025F937-C7B1-47D3-B67F-A62EFF666E3E}">
          <x14:id>{FE74F6DB-02DB-4D50-A74E-1EC6ECEDAEF7}</x14:id>
        </ext>
      </extLst>
    </cfRule>
  </conditionalFormatting>
  <conditionalFormatting sqref="Q79:Q80">
    <cfRule type="dataBar" priority="27">
      <dataBar>
        <cfvo type="min"/>
        <cfvo type="max"/>
        <color theme="5"/>
      </dataBar>
      <extLst>
        <ext xmlns:x14="http://schemas.microsoft.com/office/spreadsheetml/2009/9/main" uri="{B025F937-C7B1-47D3-B67F-A62EFF666E3E}">
          <x14:id>{301B569C-6B9D-4B28-8C4C-09E224D956EF}</x14:id>
        </ext>
      </extLst>
    </cfRule>
  </conditionalFormatting>
  <conditionalFormatting sqref="P79:P81">
    <cfRule type="dataBar" priority="26">
      <dataBar>
        <cfvo type="min"/>
        <cfvo type="max"/>
        <color theme="5"/>
      </dataBar>
      <extLst>
        <ext xmlns:x14="http://schemas.microsoft.com/office/spreadsheetml/2009/9/main" uri="{B025F937-C7B1-47D3-B67F-A62EFF666E3E}">
          <x14:id>{0B35B6A7-EFF7-4798-B5F5-5FBE55D9C447}</x14:id>
        </ext>
      </extLst>
    </cfRule>
  </conditionalFormatting>
  <conditionalFormatting sqref="P79:P81">
    <cfRule type="dataBar" priority="25">
      <dataBar>
        <cfvo type="min"/>
        <cfvo type="max"/>
        <color theme="5"/>
      </dataBar>
      <extLst>
        <ext xmlns:x14="http://schemas.microsoft.com/office/spreadsheetml/2009/9/main" uri="{B025F937-C7B1-47D3-B67F-A62EFF666E3E}">
          <x14:id>{DB9234C9-B2DA-4302-9F25-CEDD8870C661}</x14:id>
        </ext>
      </extLst>
    </cfRule>
  </conditionalFormatting>
  <conditionalFormatting sqref="C101:C103">
    <cfRule type="dataBar" priority="24">
      <dataBar>
        <cfvo type="min"/>
        <cfvo type="max"/>
        <color theme="5"/>
      </dataBar>
      <extLst>
        <ext xmlns:x14="http://schemas.microsoft.com/office/spreadsheetml/2009/9/main" uri="{B025F937-C7B1-47D3-B67F-A62EFF666E3E}">
          <x14:id>{1C5AAE9B-179A-4CA7-8922-6DFA3C04BAE8}</x14:id>
        </ext>
      </extLst>
    </cfRule>
  </conditionalFormatting>
  <conditionalFormatting sqref="C101:C103">
    <cfRule type="dataBar" priority="23">
      <dataBar>
        <cfvo type="min"/>
        <cfvo type="max"/>
        <color theme="5"/>
      </dataBar>
      <extLst>
        <ext xmlns:x14="http://schemas.microsoft.com/office/spreadsheetml/2009/9/main" uri="{B025F937-C7B1-47D3-B67F-A62EFF666E3E}">
          <x14:id>{985DC2D8-727D-4BA4-AE57-58BFB5AB73DF}</x14:id>
        </ext>
      </extLst>
    </cfRule>
  </conditionalFormatting>
  <conditionalFormatting sqref="C89:C90">
    <cfRule type="dataBar" priority="19">
      <dataBar>
        <cfvo type="min"/>
        <cfvo type="max"/>
        <color theme="5"/>
      </dataBar>
      <extLst>
        <ext xmlns:x14="http://schemas.microsoft.com/office/spreadsheetml/2009/9/main" uri="{B025F937-C7B1-47D3-B67F-A62EFF666E3E}">
          <x14:id>{F0214014-6108-4A54-AC03-452999834C9D}</x14:id>
        </ext>
      </extLst>
    </cfRule>
  </conditionalFormatting>
  <conditionalFormatting sqref="C89:C90">
    <cfRule type="dataBar" priority="18">
      <dataBar>
        <cfvo type="min"/>
        <cfvo type="max"/>
        <color theme="5"/>
      </dataBar>
      <extLst>
        <ext xmlns:x14="http://schemas.microsoft.com/office/spreadsheetml/2009/9/main" uri="{B025F937-C7B1-47D3-B67F-A62EFF666E3E}">
          <x14:id>{6D4C2E10-12F2-4215-AF44-16C6EEF8A2D0}</x14:id>
        </ext>
      </extLst>
    </cfRule>
  </conditionalFormatting>
  <conditionalFormatting sqref="G4:G6">
    <cfRule type="dataBar" priority="14">
      <dataBar>
        <cfvo type="min"/>
        <cfvo type="max"/>
        <color rgb="FF638EC6"/>
      </dataBar>
      <extLst>
        <ext xmlns:x14="http://schemas.microsoft.com/office/spreadsheetml/2009/9/main" uri="{B025F937-C7B1-47D3-B67F-A62EFF666E3E}">
          <x14:id>{5B966C0F-FF0C-4DA1-B850-0B54D8603CF3}</x14:id>
        </ext>
      </extLst>
    </cfRule>
  </conditionalFormatting>
  <conditionalFormatting sqref="C25">
    <cfRule type="dataBar" priority="12">
      <dataBar>
        <cfvo type="min"/>
        <cfvo type="max"/>
        <color rgb="FF638EC6"/>
      </dataBar>
      <extLst>
        <ext xmlns:x14="http://schemas.microsoft.com/office/spreadsheetml/2009/9/main" uri="{B025F937-C7B1-47D3-B67F-A62EFF666E3E}">
          <x14:id>{06C4C15E-7740-4743-B4B3-28A0E82C06A2}</x14:id>
        </ext>
      </extLst>
    </cfRule>
  </conditionalFormatting>
  <conditionalFormatting sqref="C25">
    <cfRule type="dataBar" priority="11">
      <dataBar>
        <cfvo type="min"/>
        <cfvo type="max"/>
        <color theme="0" tint="-0.499984740745262"/>
      </dataBar>
      <extLst>
        <ext xmlns:x14="http://schemas.microsoft.com/office/spreadsheetml/2009/9/main" uri="{B025F937-C7B1-47D3-B67F-A62EFF666E3E}">
          <x14:id>{19BB8DDA-667F-4759-BB08-506D123B5614}</x14:id>
        </ext>
      </extLst>
    </cfRule>
  </conditionalFormatting>
  <conditionalFormatting sqref="I17">
    <cfRule type="dataBar" priority="10">
      <dataBar>
        <cfvo type="min"/>
        <cfvo type="max"/>
        <color rgb="FF638EC6"/>
      </dataBar>
      <extLst>
        <ext xmlns:x14="http://schemas.microsoft.com/office/spreadsheetml/2009/9/main" uri="{B025F937-C7B1-47D3-B67F-A62EFF666E3E}">
          <x14:id>{63357D3D-72AB-4729-9B39-D6822B82C6CF}</x14:id>
        </ext>
      </extLst>
    </cfRule>
  </conditionalFormatting>
  <conditionalFormatting sqref="I17">
    <cfRule type="dataBar" priority="9">
      <dataBar>
        <cfvo type="min"/>
        <cfvo type="max"/>
        <color theme="0" tint="-0.499984740745262"/>
      </dataBar>
      <extLst>
        <ext xmlns:x14="http://schemas.microsoft.com/office/spreadsheetml/2009/9/main" uri="{B025F937-C7B1-47D3-B67F-A62EFF666E3E}">
          <x14:id>{9891CF01-9C07-4493-91B5-A42CEFCF89B2}</x14:id>
        </ext>
      </extLst>
    </cfRule>
  </conditionalFormatting>
  <conditionalFormatting sqref="P94 P97">
    <cfRule type="dataBar" priority="49">
      <dataBar>
        <cfvo type="min"/>
        <cfvo type="max"/>
        <color theme="5"/>
      </dataBar>
      <extLst>
        <ext xmlns:x14="http://schemas.microsoft.com/office/spreadsheetml/2009/9/main" uri="{B025F937-C7B1-47D3-B67F-A62EFF666E3E}">
          <x14:id>{E70038BE-1EF3-4EC8-84A0-7E8B0D2B2B1A}</x14:id>
        </ext>
      </extLst>
    </cfRule>
  </conditionalFormatting>
  <conditionalFormatting pivot="1" sqref="H19:K30">
    <cfRule type="dataBar" priority="8">
      <dataBar>
        <cfvo type="min"/>
        <cfvo type="max"/>
        <color rgb="FF638EC6"/>
      </dataBar>
      <extLst>
        <ext xmlns:x14="http://schemas.microsoft.com/office/spreadsheetml/2009/9/main" uri="{B025F937-C7B1-47D3-B67F-A62EFF666E3E}">
          <x14:id>{053B62F0-4DBA-48B5-9C8B-657A29D36338}</x14:id>
        </ext>
      </extLst>
    </cfRule>
  </conditionalFormatting>
  <conditionalFormatting pivot="1" sqref="B27:E30">
    <cfRule type="dataBar" priority="7">
      <dataBar>
        <cfvo type="min"/>
        <cfvo type="max"/>
        <color rgb="FF638EC6"/>
      </dataBar>
      <extLst>
        <ext xmlns:x14="http://schemas.microsoft.com/office/spreadsheetml/2009/9/main" uri="{B025F937-C7B1-47D3-B67F-A62EFF666E3E}">
          <x14:id>{C3AF4436-1D3A-477D-B45A-C71159F064AC}</x14:id>
        </ext>
      </extLst>
    </cfRule>
  </conditionalFormatting>
  <conditionalFormatting pivot="1" sqref="E150:E155">
    <cfRule type="dataBar" priority="6">
      <dataBar>
        <cfvo type="min"/>
        <cfvo type="max"/>
        <color theme="2" tint="-0.499984740745262"/>
      </dataBar>
      <extLst>
        <ext xmlns:x14="http://schemas.microsoft.com/office/spreadsheetml/2009/9/main" uri="{B025F937-C7B1-47D3-B67F-A62EFF666E3E}">
          <x14:id>{B3C2F2EC-8BC9-4475-A491-6DF0D7904DF4}</x14:id>
        </ext>
      </extLst>
    </cfRule>
  </conditionalFormatting>
  <conditionalFormatting pivot="1" sqref="E150:E155">
    <cfRule type="dataBar" priority="5">
      <dataBar>
        <cfvo type="min"/>
        <cfvo type="max"/>
        <color theme="2" tint="-9.9978637043366805E-2"/>
      </dataBar>
      <extLst>
        <ext xmlns:x14="http://schemas.microsoft.com/office/spreadsheetml/2009/9/main" uri="{B025F937-C7B1-47D3-B67F-A62EFF666E3E}">
          <x14:id>{66DD4F9B-719E-4994-B123-D2200E51B703}</x14:id>
        </ext>
      </extLst>
    </cfRule>
  </conditionalFormatting>
  <conditionalFormatting sqref="R99:R110">
    <cfRule type="dataBar" priority="4">
      <dataBar>
        <cfvo type="min"/>
        <cfvo type="max"/>
        <color rgb="FFFFB628"/>
      </dataBar>
      <extLst>
        <ext xmlns:x14="http://schemas.microsoft.com/office/spreadsheetml/2009/9/main" uri="{B025F937-C7B1-47D3-B67F-A62EFF666E3E}">
          <x14:id>{A1642262-A26F-47BE-99CB-C4A1CD9EAA14}</x14:id>
        </ext>
      </extLst>
    </cfRule>
  </conditionalFormatting>
  <conditionalFormatting sqref="I89:I91">
    <cfRule type="dataBar" priority="3">
      <dataBar>
        <cfvo type="min"/>
        <cfvo type="max"/>
        <color theme="5"/>
      </dataBar>
      <extLst>
        <ext xmlns:x14="http://schemas.microsoft.com/office/spreadsheetml/2009/9/main" uri="{B025F937-C7B1-47D3-B67F-A62EFF666E3E}">
          <x14:id>{3B4BD934-3434-4A1E-B145-16264BF6A9D9}</x14:id>
        </ext>
      </extLst>
    </cfRule>
  </conditionalFormatting>
  <conditionalFormatting sqref="I89:I91">
    <cfRule type="dataBar" priority="2">
      <dataBar>
        <cfvo type="min"/>
        <cfvo type="max"/>
        <color theme="5"/>
      </dataBar>
      <extLst>
        <ext xmlns:x14="http://schemas.microsoft.com/office/spreadsheetml/2009/9/main" uri="{B025F937-C7B1-47D3-B67F-A62EFF666E3E}">
          <x14:id>{22FEB480-AD7D-4196-83D6-331DF55C76DC}</x14:id>
        </ext>
      </extLst>
    </cfRule>
  </conditionalFormatting>
  <conditionalFormatting sqref="K93:K99">
    <cfRule type="dataBar" priority="1">
      <dataBar>
        <cfvo type="min"/>
        <cfvo type="max"/>
        <color rgb="FFFFB628"/>
      </dataBar>
      <extLst>
        <ext xmlns:x14="http://schemas.microsoft.com/office/spreadsheetml/2009/9/main" uri="{B025F937-C7B1-47D3-B67F-A62EFF666E3E}">
          <x14:id>{80D71221-F123-4038-B480-DC7A1B1B9E64}</x14:id>
        </ext>
      </extLst>
    </cfRule>
  </conditionalFormatting>
  <pageMargins left="0.7" right="0.7" top="0.75" bottom="0.75" header="0.3" footer="0.3"/>
  <pageSetup paperSize="9" orientation="portrait" horizontalDpi="4294967293" verticalDpi="0" r:id="rId23"/>
  <drawing r:id="rId24"/>
  <extLst>
    <ext xmlns:x14="http://schemas.microsoft.com/office/spreadsheetml/2009/9/main" uri="{78C0D931-6437-407d-A8EE-F0AAD7539E65}">
      <x14:conditionalFormattings>
        <x14:conditionalFormatting xmlns:xm="http://schemas.microsoft.com/office/excel/2006/main" pivot="1">
          <x14:cfRule type="dataBar" id="{F334CEF0-9C24-4275-9481-10D229B7D641}">
            <x14:dataBar minLength="0" maxLength="100" border="1" negativeBarBorderColorSameAsPositive="0">
              <x14:cfvo type="autoMin"/>
              <x14:cfvo type="autoMax"/>
              <x14:borderColor rgb="FF638EC6"/>
              <x14:negativeFillColor rgb="FFFF0000"/>
              <x14:negativeBorderColor rgb="FFFF0000"/>
              <x14:axisColor rgb="FF000000"/>
            </x14:dataBar>
          </x14:cfRule>
          <xm:sqref>C18:C20</xm:sqref>
        </x14:conditionalFormatting>
        <x14:conditionalFormatting xmlns:xm="http://schemas.microsoft.com/office/excel/2006/main">
          <x14:cfRule type="dataBar" id="{9F694A50-F5B1-4239-8E43-A1CD6194023E}">
            <x14:dataBar minLength="0" maxLength="100" border="1" negativeBarBorderColorSameAsPositive="0">
              <x14:cfvo type="autoMin"/>
              <x14:cfvo type="autoMax"/>
              <x14:borderColor rgb="FF638EC6"/>
              <x14:negativeFillColor rgb="FFFF0000"/>
              <x14:negativeBorderColor rgb="FFFF0000"/>
              <x14:axisColor rgb="FF000000"/>
            </x14:dataBar>
          </x14:cfRule>
          <xm:sqref>C15:C17</xm:sqref>
        </x14:conditionalFormatting>
        <x14:conditionalFormatting xmlns:xm="http://schemas.microsoft.com/office/excel/2006/main">
          <x14:cfRule type="dataBar" id="{4C2FB263-1FE1-4FA6-93FB-C690DDFD1BBD}">
            <x14:dataBar minLength="0" maxLength="100" border="1" negativeBarBorderColorSameAsPositive="0">
              <x14:cfvo type="autoMin"/>
              <x14:cfvo type="autoMax"/>
              <x14:borderColor rgb="FF638EC6"/>
              <x14:negativeFillColor rgb="FFFF0000"/>
              <x14:negativeBorderColor rgb="FFFF0000"/>
              <x14:axisColor rgb="FF000000"/>
            </x14:dataBar>
          </x14:cfRule>
          <xm:sqref>C12</xm:sqref>
        </x14:conditionalFormatting>
        <x14:conditionalFormatting xmlns:xm="http://schemas.microsoft.com/office/excel/2006/main">
          <x14:cfRule type="dataBar" id="{F1CE18C2-13AD-4C85-A5BF-3AD9F9416C25}">
            <x14:dataBar minLength="0" maxLength="100">
              <x14:cfvo type="autoMin"/>
              <x14:cfvo type="autoMax"/>
              <x14:negativeFillColor rgb="FFFF0000"/>
              <x14:axisColor rgb="FF000000"/>
            </x14:dataBar>
          </x14:cfRule>
          <x14:cfRule type="dataBar" id="{ACED9E6C-396D-4A22-B45B-3ED7583ADB6A}">
            <x14:dataBar minLength="0" maxLength="100">
              <x14:cfvo type="autoMin"/>
              <x14:cfvo type="autoMax"/>
              <x14:negativeFillColor rgb="FFFF0000"/>
              <x14:axisColor rgb="FF000000"/>
            </x14:dataBar>
          </x14:cfRule>
          <xm:sqref>C15</xm:sqref>
        </x14:conditionalFormatting>
        <x14:conditionalFormatting xmlns:xm="http://schemas.microsoft.com/office/excel/2006/main" pivot="1">
          <x14:cfRule type="dataBar" id="{14D29DB0-BE02-46D8-BEB4-5FE61EE9272B}">
            <x14:dataBar minLength="0" maxLength="100" border="1" negativeBarBorderColorSameAsPositive="0">
              <x14:cfvo type="autoMin"/>
              <x14:cfvo type="autoMax"/>
              <x14:borderColor rgb="FF63C384"/>
              <x14:negativeFillColor rgb="FFFF0000"/>
              <x14:negativeBorderColor rgb="FFFF0000"/>
              <x14:axisColor rgb="FF000000"/>
            </x14:dataBar>
          </x14:cfRule>
          <xm:sqref>C117:C119</xm:sqref>
        </x14:conditionalFormatting>
        <x14:conditionalFormatting xmlns:xm="http://schemas.microsoft.com/office/excel/2006/main">
          <x14:cfRule type="dataBar" id="{AAE1B07C-1DCF-4E52-88D4-A1209253562B}">
            <x14:dataBar minLength="0" maxLength="100">
              <x14:cfvo type="autoMin"/>
              <x14:cfvo type="autoMax"/>
              <x14:negativeFillColor rgb="FFFF0000"/>
              <x14:axisColor rgb="FF000000"/>
            </x14:dataBar>
          </x14:cfRule>
          <xm:sqref>C77:C80</xm:sqref>
        </x14:conditionalFormatting>
        <x14:conditionalFormatting xmlns:xm="http://schemas.microsoft.com/office/excel/2006/main">
          <x14:cfRule type="dataBar" id="{8C1E1304-522B-452F-B9F5-2E5442020F6C}">
            <x14:dataBar minLength="0" maxLength="100">
              <x14:cfvo type="autoMin"/>
              <x14:cfvo type="autoMax"/>
              <x14:negativeFillColor rgb="FFFF0000"/>
              <x14:axisColor rgb="FF000000"/>
            </x14:dataBar>
          </x14:cfRule>
          <xm:sqref>C76:C80</xm:sqref>
        </x14:conditionalFormatting>
        <x14:conditionalFormatting xmlns:xm="http://schemas.microsoft.com/office/excel/2006/main">
          <x14:cfRule type="dataBar" id="{8DB7EBA7-9F03-45B4-9546-FE75FAD5035F}">
            <x14:dataBar minLength="0" maxLength="100">
              <x14:cfvo type="autoMin"/>
              <x14:cfvo type="autoMax"/>
              <x14:negativeFillColor rgb="FFFF0000"/>
              <x14:axisColor rgb="FF000000"/>
            </x14:dataBar>
          </x14:cfRule>
          <xm:sqref>C14:C17</xm:sqref>
        </x14:conditionalFormatting>
        <x14:conditionalFormatting xmlns:xm="http://schemas.microsoft.com/office/excel/2006/main">
          <x14:cfRule type="dataBar" id="{613407AF-A474-4966-891A-A22868246F01}">
            <x14:dataBar minLength="0" maxLength="100" border="1" negativeBarBorderColorSameAsPositive="0">
              <x14:cfvo type="autoMin"/>
              <x14:cfvo type="autoMax"/>
              <x14:borderColor rgb="FF638EC6"/>
              <x14:negativeFillColor rgb="FFFF0000"/>
              <x14:negativeBorderColor rgb="FFFF0000"/>
              <x14:axisColor rgb="FF000000"/>
            </x14:dataBar>
          </x14:cfRule>
          <xm:sqref>C4:C6</xm:sqref>
        </x14:conditionalFormatting>
        <x14:conditionalFormatting xmlns:xm="http://schemas.microsoft.com/office/excel/2006/main">
          <x14:cfRule type="dataBar" id="{E7C5752D-E409-4302-B191-57F2F549C89C}">
            <x14:dataBar minLength="0" maxLength="100" border="1" negativeBarBorderColorSameAsPositive="0">
              <x14:cfvo type="autoMin"/>
              <x14:cfvo type="autoMax"/>
              <x14:borderColor rgb="FF638EC6"/>
              <x14:negativeFillColor rgb="FFFF0000"/>
              <x14:negativeBorderColor rgb="FFFF0000"/>
              <x14:axisColor rgb="FF000000"/>
            </x14:dataBar>
          </x14:cfRule>
          <xm:sqref>C12</xm:sqref>
        </x14:conditionalFormatting>
        <x14:conditionalFormatting xmlns:xm="http://schemas.microsoft.com/office/excel/2006/main">
          <x14:cfRule type="dataBar" id="{DD9D10BF-C063-4EA5-A220-C180DD12B1EF}">
            <x14:dataBar minLength="0" maxLength="100">
              <x14:cfvo type="autoMin"/>
              <x14:cfvo type="autoMax"/>
              <x14:negativeFillColor rgb="FFFF0000"/>
              <x14:axisColor rgb="FF000000"/>
            </x14:dataBar>
          </x14:cfRule>
          <xm:sqref>C15</xm:sqref>
        </x14:conditionalFormatting>
        <x14:conditionalFormatting xmlns:xm="http://schemas.microsoft.com/office/excel/2006/main">
          <x14:cfRule type="dataBar" id="{F5090492-AC50-4531-ACC7-CE02359018B3}">
            <x14:dataBar minLength="0" maxLength="100" border="1" negativeBarBorderColorSameAsPositive="0">
              <x14:cfvo type="autoMin"/>
              <x14:cfvo type="autoMax"/>
              <x14:borderColor rgb="FF63C384"/>
              <x14:negativeFillColor rgb="FFFF0000"/>
              <x14:negativeBorderColor rgb="FFFF0000"/>
              <x14:axisColor rgb="FF000000"/>
            </x14:dataBar>
          </x14:cfRule>
          <xm:sqref>C113</xm:sqref>
        </x14:conditionalFormatting>
        <x14:conditionalFormatting xmlns:xm="http://schemas.microsoft.com/office/excel/2006/main">
          <x14:cfRule type="dataBar" id="{2620BE04-B55E-4CDA-9C3E-815BA7939AEC}">
            <x14:dataBar minLength="0" maxLength="100" border="1" negativeBarBorderColorSameAsPositive="0">
              <x14:cfvo type="autoMin"/>
              <x14:cfvo type="autoMax"/>
              <x14:borderColor rgb="FF63C384"/>
              <x14:negativeFillColor rgb="FFFF0000"/>
              <x14:negativeBorderColor rgb="FFFF0000"/>
              <x14:axisColor rgb="FF000000"/>
            </x14:dataBar>
          </x14:cfRule>
          <xm:sqref>D118:D119 C113</xm:sqref>
        </x14:conditionalFormatting>
        <x14:conditionalFormatting xmlns:xm="http://schemas.microsoft.com/office/excel/2006/main">
          <x14:cfRule type="dataBar" id="{FE74F6DB-02DB-4D50-A74E-1EC6ECEDAEF7}">
            <x14:dataBar minLength="0" maxLength="100">
              <x14:cfvo type="autoMin"/>
              <x14:cfvo type="autoMax"/>
              <x14:negativeFillColor rgb="FFFF0000"/>
              <x14:axisColor rgb="FF000000"/>
            </x14:dataBar>
          </x14:cfRule>
          <xm:sqref>Q79:Q80</xm:sqref>
        </x14:conditionalFormatting>
        <x14:conditionalFormatting xmlns:xm="http://schemas.microsoft.com/office/excel/2006/main">
          <x14:cfRule type="dataBar" id="{301B569C-6B9D-4B28-8C4C-09E224D956EF}">
            <x14:dataBar minLength="0" maxLength="100">
              <x14:cfvo type="autoMin"/>
              <x14:cfvo type="autoMax"/>
              <x14:negativeFillColor rgb="FFFF0000"/>
              <x14:axisColor rgb="FF000000"/>
            </x14:dataBar>
          </x14:cfRule>
          <xm:sqref>Q79:Q80</xm:sqref>
        </x14:conditionalFormatting>
        <x14:conditionalFormatting xmlns:xm="http://schemas.microsoft.com/office/excel/2006/main">
          <x14:cfRule type="dataBar" id="{0B35B6A7-EFF7-4798-B5F5-5FBE55D9C447}">
            <x14:dataBar minLength="0" maxLength="100">
              <x14:cfvo type="autoMin"/>
              <x14:cfvo type="autoMax"/>
              <x14:negativeFillColor rgb="FFFF0000"/>
              <x14:axisColor rgb="FF000000"/>
            </x14:dataBar>
          </x14:cfRule>
          <xm:sqref>P79:P81</xm:sqref>
        </x14:conditionalFormatting>
        <x14:conditionalFormatting xmlns:xm="http://schemas.microsoft.com/office/excel/2006/main">
          <x14:cfRule type="dataBar" id="{DB9234C9-B2DA-4302-9F25-CEDD8870C661}">
            <x14:dataBar minLength="0" maxLength="100">
              <x14:cfvo type="autoMin"/>
              <x14:cfvo type="autoMax"/>
              <x14:negativeFillColor rgb="FFFF0000"/>
              <x14:axisColor rgb="FF000000"/>
            </x14:dataBar>
          </x14:cfRule>
          <xm:sqref>P79:P81</xm:sqref>
        </x14:conditionalFormatting>
        <x14:conditionalFormatting xmlns:xm="http://schemas.microsoft.com/office/excel/2006/main">
          <x14:cfRule type="dataBar" id="{1C5AAE9B-179A-4CA7-8922-6DFA3C04BAE8}">
            <x14:dataBar minLength="0" maxLength="100">
              <x14:cfvo type="autoMin"/>
              <x14:cfvo type="autoMax"/>
              <x14:negativeFillColor rgb="FFFF0000"/>
              <x14:axisColor rgb="FF000000"/>
            </x14:dataBar>
          </x14:cfRule>
          <xm:sqref>C101:C103</xm:sqref>
        </x14:conditionalFormatting>
        <x14:conditionalFormatting xmlns:xm="http://schemas.microsoft.com/office/excel/2006/main">
          <x14:cfRule type="dataBar" id="{985DC2D8-727D-4BA4-AE57-58BFB5AB73DF}">
            <x14:dataBar minLength="0" maxLength="100">
              <x14:cfvo type="autoMin"/>
              <x14:cfvo type="autoMax"/>
              <x14:negativeFillColor rgb="FFFF0000"/>
              <x14:axisColor rgb="FF000000"/>
            </x14:dataBar>
          </x14:cfRule>
          <xm:sqref>C101:C103</xm:sqref>
        </x14:conditionalFormatting>
        <x14:conditionalFormatting xmlns:xm="http://schemas.microsoft.com/office/excel/2006/main">
          <x14:cfRule type="dataBar" id="{F0214014-6108-4A54-AC03-452999834C9D}">
            <x14:dataBar minLength="0" maxLength="100">
              <x14:cfvo type="autoMin"/>
              <x14:cfvo type="autoMax"/>
              <x14:negativeFillColor rgb="FFFF0000"/>
              <x14:axisColor rgb="FF000000"/>
            </x14:dataBar>
          </x14:cfRule>
          <xm:sqref>C89:C90</xm:sqref>
        </x14:conditionalFormatting>
        <x14:conditionalFormatting xmlns:xm="http://schemas.microsoft.com/office/excel/2006/main">
          <x14:cfRule type="dataBar" id="{6D4C2E10-12F2-4215-AF44-16C6EEF8A2D0}">
            <x14:dataBar minLength="0" maxLength="100">
              <x14:cfvo type="autoMin"/>
              <x14:cfvo type="autoMax"/>
              <x14:negativeFillColor rgb="FFFF0000"/>
              <x14:axisColor rgb="FF000000"/>
            </x14:dataBar>
          </x14:cfRule>
          <xm:sqref>C89:C90</xm:sqref>
        </x14:conditionalFormatting>
        <x14:conditionalFormatting xmlns:xm="http://schemas.microsoft.com/office/excel/2006/main">
          <x14:cfRule type="dataBar" id="{5B966C0F-FF0C-4DA1-B850-0B54D8603CF3}">
            <x14:dataBar minLength="0" maxLength="100" border="1" negativeBarBorderColorSameAsPositive="0">
              <x14:cfvo type="autoMin"/>
              <x14:cfvo type="autoMax"/>
              <x14:borderColor rgb="FF638EC6"/>
              <x14:negativeFillColor rgb="FFFF0000"/>
              <x14:negativeBorderColor rgb="FFFF0000"/>
              <x14:axisColor rgb="FF000000"/>
            </x14:dataBar>
          </x14:cfRule>
          <xm:sqref>G4:G6</xm:sqref>
        </x14:conditionalFormatting>
        <x14:conditionalFormatting xmlns:xm="http://schemas.microsoft.com/office/excel/2006/main">
          <x14:cfRule type="dataBar" id="{06C4C15E-7740-4743-B4B3-28A0E82C06A2}">
            <x14:dataBar minLength="0" maxLength="100" border="1" negativeBarBorderColorSameAsPositive="0">
              <x14:cfvo type="autoMin"/>
              <x14:cfvo type="autoMax"/>
              <x14:borderColor rgb="FF638EC6"/>
              <x14:negativeFillColor rgb="FFFF0000"/>
              <x14:negativeBorderColor rgb="FFFF0000"/>
              <x14:axisColor rgb="FF000000"/>
            </x14:dataBar>
          </x14:cfRule>
          <xm:sqref>C25</xm:sqref>
        </x14:conditionalFormatting>
        <x14:conditionalFormatting xmlns:xm="http://schemas.microsoft.com/office/excel/2006/main">
          <x14:cfRule type="dataBar" id="{19BB8DDA-667F-4759-BB08-506D123B5614}">
            <x14:dataBar minLength="0" maxLength="100">
              <x14:cfvo type="autoMin"/>
              <x14:cfvo type="autoMax"/>
              <x14:negativeFillColor rgb="FFFF0000"/>
              <x14:axisColor rgb="FF000000"/>
            </x14:dataBar>
          </x14:cfRule>
          <xm:sqref>C25</xm:sqref>
        </x14:conditionalFormatting>
        <x14:conditionalFormatting xmlns:xm="http://schemas.microsoft.com/office/excel/2006/main">
          <x14:cfRule type="dataBar" id="{63357D3D-72AB-4729-9B39-D6822B82C6CF}">
            <x14:dataBar minLength="0" maxLength="100" border="1" negativeBarBorderColorSameAsPositive="0">
              <x14:cfvo type="autoMin"/>
              <x14:cfvo type="autoMax"/>
              <x14:borderColor rgb="FF638EC6"/>
              <x14:negativeFillColor rgb="FFFF0000"/>
              <x14:negativeBorderColor rgb="FFFF0000"/>
              <x14:axisColor rgb="FF000000"/>
            </x14:dataBar>
          </x14:cfRule>
          <xm:sqref>I17</xm:sqref>
        </x14:conditionalFormatting>
        <x14:conditionalFormatting xmlns:xm="http://schemas.microsoft.com/office/excel/2006/main">
          <x14:cfRule type="dataBar" id="{9891CF01-9C07-4493-91B5-A42CEFCF89B2}">
            <x14:dataBar minLength="0" maxLength="100">
              <x14:cfvo type="autoMin"/>
              <x14:cfvo type="autoMax"/>
              <x14:negativeFillColor rgb="FFFF0000"/>
              <x14:axisColor rgb="FF000000"/>
            </x14:dataBar>
          </x14:cfRule>
          <xm:sqref>I17</xm:sqref>
        </x14:conditionalFormatting>
        <x14:conditionalFormatting xmlns:xm="http://schemas.microsoft.com/office/excel/2006/main">
          <x14:cfRule type="dataBar" id="{E70038BE-1EF3-4EC8-84A0-7E8B0D2B2B1A}">
            <x14:dataBar minLength="0" maxLength="100">
              <x14:cfvo type="autoMin"/>
              <x14:cfvo type="autoMax"/>
              <x14:negativeFillColor rgb="FFFF0000"/>
              <x14:axisColor rgb="FF000000"/>
            </x14:dataBar>
          </x14:cfRule>
          <xm:sqref>P94 P97</xm:sqref>
        </x14:conditionalFormatting>
        <x14:conditionalFormatting xmlns:xm="http://schemas.microsoft.com/office/excel/2006/main" pivot="1">
          <x14:cfRule type="dataBar" id="{053B62F0-4DBA-48B5-9C8B-657A29D36338}">
            <x14:dataBar minLength="0" maxLength="100" border="1" negativeBarBorderColorSameAsPositive="0">
              <x14:cfvo type="autoMin"/>
              <x14:cfvo type="autoMax"/>
              <x14:borderColor rgb="FF638EC6"/>
              <x14:negativeFillColor rgb="FFFF0000"/>
              <x14:negativeBorderColor rgb="FFFF0000"/>
              <x14:axisColor rgb="FF000000"/>
            </x14:dataBar>
          </x14:cfRule>
          <xm:sqref>H19:K30</xm:sqref>
        </x14:conditionalFormatting>
        <x14:conditionalFormatting xmlns:xm="http://schemas.microsoft.com/office/excel/2006/main" pivot="1">
          <x14:cfRule type="dataBar" id="{C3AF4436-1D3A-477D-B45A-C71159F064AC}">
            <x14:dataBar minLength="0" maxLength="100" border="1" negativeBarBorderColorSameAsPositive="0">
              <x14:cfvo type="autoMin"/>
              <x14:cfvo type="autoMax"/>
              <x14:borderColor rgb="FF638EC6"/>
              <x14:negativeFillColor rgb="FFFF0000"/>
              <x14:negativeBorderColor rgb="FFFF0000"/>
              <x14:axisColor rgb="FF000000"/>
            </x14:dataBar>
          </x14:cfRule>
          <xm:sqref>B27:E30</xm:sqref>
        </x14:conditionalFormatting>
        <x14:conditionalFormatting xmlns:xm="http://schemas.microsoft.com/office/excel/2006/main" pivot="1">
          <x14:cfRule type="dataBar" id="{B3C2F2EC-8BC9-4475-A491-6DF0D7904DF4}">
            <x14:dataBar minLength="0" maxLength="100">
              <x14:cfvo type="autoMin"/>
              <x14:cfvo type="autoMax"/>
              <x14:negativeFillColor rgb="FFFF0000"/>
              <x14:axisColor rgb="FF000000"/>
            </x14:dataBar>
          </x14:cfRule>
          <xm:sqref>E150:E155</xm:sqref>
        </x14:conditionalFormatting>
        <x14:conditionalFormatting xmlns:xm="http://schemas.microsoft.com/office/excel/2006/main" pivot="1">
          <x14:cfRule type="dataBar" id="{66DD4F9B-719E-4994-B123-D2200E51B703}">
            <x14:dataBar minLength="0" maxLength="100" gradient="0">
              <x14:cfvo type="autoMin"/>
              <x14:cfvo type="autoMax"/>
              <x14:negativeFillColor rgb="FFFF0000"/>
              <x14:axisColor rgb="FF000000"/>
            </x14:dataBar>
          </x14:cfRule>
          <xm:sqref>E150:E155</xm:sqref>
        </x14:conditionalFormatting>
        <x14:conditionalFormatting xmlns:xm="http://schemas.microsoft.com/office/excel/2006/main">
          <x14:cfRule type="dataBar" id="{A1642262-A26F-47BE-99CB-C4A1CD9EAA14}">
            <x14:dataBar minLength="0" maxLength="100" gradient="0">
              <x14:cfvo type="autoMin"/>
              <x14:cfvo type="autoMax"/>
              <x14:negativeFillColor rgb="FFFF0000"/>
              <x14:axisColor rgb="FF000000"/>
            </x14:dataBar>
          </x14:cfRule>
          <xm:sqref>R99:R110</xm:sqref>
        </x14:conditionalFormatting>
        <x14:conditionalFormatting xmlns:xm="http://schemas.microsoft.com/office/excel/2006/main">
          <x14:cfRule type="dataBar" id="{3B4BD934-3434-4A1E-B145-16264BF6A9D9}">
            <x14:dataBar minLength="0" maxLength="100">
              <x14:cfvo type="autoMin"/>
              <x14:cfvo type="autoMax"/>
              <x14:negativeFillColor rgb="FFFF0000"/>
              <x14:axisColor rgb="FF000000"/>
            </x14:dataBar>
          </x14:cfRule>
          <xm:sqref>I89:I91</xm:sqref>
        </x14:conditionalFormatting>
        <x14:conditionalFormatting xmlns:xm="http://schemas.microsoft.com/office/excel/2006/main">
          <x14:cfRule type="dataBar" id="{22FEB480-AD7D-4196-83D6-331DF55C76DC}">
            <x14:dataBar minLength="0" maxLength="100">
              <x14:cfvo type="autoMin"/>
              <x14:cfvo type="autoMax"/>
              <x14:negativeFillColor rgb="FFFF0000"/>
              <x14:axisColor rgb="FF000000"/>
            </x14:dataBar>
          </x14:cfRule>
          <xm:sqref>I89:I91</xm:sqref>
        </x14:conditionalFormatting>
        <x14:conditionalFormatting xmlns:xm="http://schemas.microsoft.com/office/excel/2006/main">
          <x14:cfRule type="dataBar" id="{80D71221-F123-4038-B480-DC7A1B1B9E64}">
            <x14:dataBar minLength="0" maxLength="100" gradient="0">
              <x14:cfvo type="autoMin"/>
              <x14:cfvo type="autoMax"/>
              <x14:negativeFillColor rgb="FFFF0000"/>
              <x14:axisColor rgb="FF000000"/>
            </x14:dataBar>
          </x14:cfRule>
          <xm:sqref>K93:K99</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4">
    <tabColor theme="4" tint="0.39997558519241921"/>
  </sheetPr>
  <dimension ref="A1:AE768"/>
  <sheetViews>
    <sheetView zoomScale="115" zoomScaleNormal="115" workbookViewId="0">
      <selection activeCell="J1" sqref="J1"/>
    </sheetView>
  </sheetViews>
  <sheetFormatPr baseColWidth="10" defaultRowHeight="14.4" x14ac:dyDescent="0.3"/>
  <cols>
    <col min="1" max="1" width="17.33203125" style="9" customWidth="1"/>
    <col min="2" max="2" width="19.21875" style="13" customWidth="1"/>
    <col min="3" max="3" width="22.88671875" style="9" customWidth="1"/>
    <col min="4" max="4" width="16.33203125" style="16" bestFit="1" customWidth="1"/>
    <col min="5" max="5" width="15.77734375" style="16" bestFit="1" customWidth="1"/>
    <col min="6" max="6" width="17.33203125" style="13" customWidth="1"/>
    <col min="7" max="7" width="18.109375" style="13" customWidth="1"/>
    <col min="8" max="8" width="19" style="13" customWidth="1"/>
    <col min="9" max="10" width="11.5546875" style="14"/>
    <col min="11" max="11" width="18.109375" style="13" customWidth="1"/>
    <col min="12" max="12" width="19.21875" style="9" customWidth="1"/>
    <col min="13" max="13" width="14.88671875" style="13" customWidth="1"/>
    <col min="14" max="14" width="23.88671875" style="13" customWidth="1"/>
    <col min="15" max="15" width="24.21875" style="14" customWidth="1"/>
    <col min="16" max="16" width="17.33203125" style="1" bestFit="1" customWidth="1"/>
    <col min="17" max="17" width="17.21875" style="3" customWidth="1"/>
    <col min="18" max="18" width="15.6640625" style="3" customWidth="1"/>
    <col min="19" max="19" width="23.21875" style="3" customWidth="1"/>
    <col min="20" max="20" width="16.6640625" style="3" customWidth="1"/>
    <col min="21" max="21" width="28.88671875" style="3" customWidth="1"/>
    <col min="22" max="22" width="20.33203125" style="3" bestFit="1" customWidth="1"/>
    <col min="23" max="23" width="32.33203125" style="13" customWidth="1"/>
    <col min="24" max="24" width="11.5546875" style="9"/>
    <col min="25" max="25" width="11.5546875" style="13"/>
    <col min="26" max="26" width="11.77734375" customWidth="1"/>
    <col min="27" max="27" width="25.109375" style="9" customWidth="1"/>
    <col min="28" max="28" width="15.5546875" bestFit="1" customWidth="1"/>
    <col min="30" max="30" width="22.44140625" bestFit="1" customWidth="1"/>
    <col min="31" max="33" width="16.21875" bestFit="1" customWidth="1"/>
    <col min="34" max="34" width="18.21875" bestFit="1" customWidth="1"/>
    <col min="35" max="35" width="18.109375" customWidth="1"/>
    <col min="36" max="36" width="13.88671875" customWidth="1"/>
    <col min="37" max="37" width="25.5546875" bestFit="1" customWidth="1"/>
    <col min="38" max="38" width="25.88671875" bestFit="1" customWidth="1"/>
    <col min="39" max="39" width="32.21875" bestFit="1" customWidth="1"/>
  </cols>
  <sheetData>
    <row r="1" spans="1:28" s="13" customFormat="1" x14ac:dyDescent="0.3">
      <c r="A1" s="9" t="s">
        <v>1129</v>
      </c>
      <c r="B1" s="13" t="s">
        <v>0</v>
      </c>
      <c r="C1" s="9" t="s">
        <v>1130</v>
      </c>
      <c r="D1" s="16" t="s">
        <v>1</v>
      </c>
      <c r="E1" s="16" t="s">
        <v>2</v>
      </c>
      <c r="F1" s="13" t="s">
        <v>3</v>
      </c>
      <c r="G1" s="13" t="s">
        <v>4</v>
      </c>
      <c r="H1" s="13" t="s">
        <v>1131</v>
      </c>
      <c r="I1" s="14" t="s">
        <v>5</v>
      </c>
      <c r="J1" s="83" t="s">
        <v>1261</v>
      </c>
      <c r="K1" s="13" t="s">
        <v>6</v>
      </c>
      <c r="L1" s="9" t="s">
        <v>1132</v>
      </c>
      <c r="M1" s="13" t="s">
        <v>1133</v>
      </c>
      <c r="N1" s="13" t="s">
        <v>7</v>
      </c>
      <c r="O1" s="20" t="s">
        <v>1160</v>
      </c>
      <c r="P1" s="21" t="s">
        <v>1166</v>
      </c>
      <c r="Q1" s="22" t="s">
        <v>1209</v>
      </c>
      <c r="R1" s="22" t="s">
        <v>1210</v>
      </c>
      <c r="S1" s="22" t="s">
        <v>1167</v>
      </c>
      <c r="T1" s="17" t="s">
        <v>1170</v>
      </c>
      <c r="U1" s="22" t="s">
        <v>1169</v>
      </c>
      <c r="V1" s="17" t="s">
        <v>1211</v>
      </c>
      <c r="W1" s="15" t="s">
        <v>1172</v>
      </c>
      <c r="X1" s="15" t="s">
        <v>1176</v>
      </c>
      <c r="Y1" s="15" t="s">
        <v>1177</v>
      </c>
      <c r="Z1" s="15" t="s">
        <v>1188</v>
      </c>
      <c r="AA1" s="36" t="s">
        <v>1221</v>
      </c>
      <c r="AB1" s="15" t="s">
        <v>1222</v>
      </c>
    </row>
    <row r="2" spans="1:28" x14ac:dyDescent="0.3">
      <c r="A2" s="9">
        <v>10</v>
      </c>
      <c r="B2" s="13" t="s">
        <v>8</v>
      </c>
      <c r="C2" s="9">
        <v>6</v>
      </c>
      <c r="D2" s="16">
        <v>45017.046527777777</v>
      </c>
      <c r="E2" s="16">
        <v>45017.159722222219</v>
      </c>
      <c r="F2" s="13" t="s">
        <v>9</v>
      </c>
      <c r="G2" s="13" t="s">
        <v>10</v>
      </c>
      <c r="H2" s="13" t="s">
        <v>1136</v>
      </c>
      <c r="I2" s="14">
        <v>48.55</v>
      </c>
      <c r="J2" s="14">
        <f>IF(Sala[[#This Row],[Orden cobrada (Sin tiempo espera)]]="si",Sala[[#This Row],[Propina]],0)</f>
        <v>48.55</v>
      </c>
      <c r="K2" s="13" t="s">
        <v>11</v>
      </c>
      <c r="L2" s="9">
        <v>1</v>
      </c>
      <c r="M2" s="13" t="s">
        <v>1137</v>
      </c>
      <c r="N2" s="13" t="s">
        <v>12</v>
      </c>
      <c r="O2" s="14">
        <f>SUMIF('Cocina'!A:A,Sala!L2,'Cocina'!M:M)</f>
        <v>138</v>
      </c>
      <c r="P2" s="1">
        <v>45017</v>
      </c>
      <c r="Q2" s="3">
        <v>4.6527777777777779E-2</v>
      </c>
      <c r="R2" s="3">
        <v>0.15972222222222221</v>
      </c>
      <c r="S2" s="3">
        <f>IF(K2="Ocupada",R2-Q2+Datos!$B$2,R2-Q2)</f>
        <v>0.11319444444444443</v>
      </c>
      <c r="T2" s="3">
        <f>R2-Q2</f>
        <v>0.11319444444444443</v>
      </c>
      <c r="U2" s="3">
        <f>(SUMIF('Cocina'!A:A,Sala!L2,'Cocina'!H:H))/60/24</f>
        <v>3.9583333333333331E-2</v>
      </c>
      <c r="V2" s="3">
        <f t="shared" ref="V2:V65" si="0">IF(U2&gt;T2,0,S2-U2)</f>
        <v>7.3611111111111099E-2</v>
      </c>
      <c r="W2" s="13" t="str">
        <f>IF(V2=0,"No","Si")</f>
        <v>Si</v>
      </c>
      <c r="X2" s="9">
        <f t="shared" ref="X2:X65" si="1">WEEKDAY(P2,2)</f>
        <v>6</v>
      </c>
      <c r="Y2" s="13" t="str" cm="1">
        <f t="array" ref="Y2">_xlfn.IFS(X2=1,"Lunes",X2=2,"Martes",X2=3,"Miercoles",X2=4,"Jueves",X2=5,"Viernes",X2=6,"Sabado",X2=7,"Domingo")</f>
        <v>Sabado</v>
      </c>
      <c r="Z2">
        <f>SUMIF('Cocina'!A:A,Sala[[#This Row],[Número de Orden]],'Cocina'!K:K)</f>
        <v>82</v>
      </c>
      <c r="AA2" s="35">
        <f>(Sala[[#This Row],[Tiempo en mesa]]-Sala[[#This Row],[Tiempo de Preparación (Horas)]])*1440</f>
        <v>105.99999999999999</v>
      </c>
      <c r="AB2" t="str" cm="1">
        <f t="array" ref="AB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 spans="1:28" x14ac:dyDescent="0.3">
      <c r="A3" s="9">
        <v>6</v>
      </c>
      <c r="B3" s="13" t="s">
        <v>13</v>
      </c>
      <c r="C3" s="9">
        <v>6</v>
      </c>
      <c r="D3" s="16">
        <v>45017.061111111114</v>
      </c>
      <c r="E3" s="16">
        <v>45017.15902777778</v>
      </c>
      <c r="F3" s="13" t="s">
        <v>14</v>
      </c>
      <c r="G3" s="13" t="s">
        <v>15</v>
      </c>
      <c r="H3" s="13" t="s">
        <v>16</v>
      </c>
      <c r="I3" s="14">
        <v>43.3</v>
      </c>
      <c r="J3" s="14">
        <f>IF(Sala[[#This Row],[Orden cobrada (Sin tiempo espera)]]="si",Sala[[#This Row],[Propina]],0)</f>
        <v>43.3</v>
      </c>
      <c r="K3" s="13" t="s">
        <v>11</v>
      </c>
      <c r="L3" s="9">
        <v>2</v>
      </c>
      <c r="M3" s="13" t="s">
        <v>17</v>
      </c>
      <c r="N3" s="13" t="s">
        <v>18</v>
      </c>
      <c r="O3" s="14">
        <f>SUMIF('Cocina'!A:A,Sala!L3,'Cocina'!M:M)</f>
        <v>58</v>
      </c>
      <c r="P3" s="1">
        <v>45017</v>
      </c>
      <c r="Q3" s="3">
        <v>6.1111111111111109E-2</v>
      </c>
      <c r="R3" s="3">
        <v>0.15902777777777777</v>
      </c>
      <c r="S3" s="3">
        <f>IF(K3="Ocupada",R3-Q3+Datos!$B$2,R3-Q3)</f>
        <v>9.7916666666666652E-2</v>
      </c>
      <c r="T3" s="3">
        <f t="shared" ref="T3:T66" si="2">R3-Q3</f>
        <v>9.7916666666666652E-2</v>
      </c>
      <c r="U3" s="3">
        <f>(SUMIF('Cocina'!A:A,Sala!L3,'Cocina'!H:H))/60/24</f>
        <v>5.9027777777777783E-2</v>
      </c>
      <c r="V3" s="3">
        <f t="shared" si="0"/>
        <v>3.8888888888888869E-2</v>
      </c>
      <c r="W3" s="13" t="str">
        <f t="shared" ref="W3:W66" si="3">IF(V3=0,"No","Si")</f>
        <v>Si</v>
      </c>
      <c r="X3" s="9">
        <f t="shared" si="1"/>
        <v>6</v>
      </c>
      <c r="Y3" s="13" t="str" cm="1">
        <f t="array" ref="Y3">_xlfn.IFS(X3=1,"Lunes",X3=2,"Martes",X3=3,"Miercoles",X3=4,"Jueves",X3=5,"Viernes",X3=6,"Sabado",X3=7,"Domingo")</f>
        <v>Sabado</v>
      </c>
      <c r="Z3">
        <f>SUMIF('Cocina'!A:A,Sala[[#This Row],[Número de Orden]],'Cocina'!K:K)</f>
        <v>35</v>
      </c>
      <c r="AA3" s="35">
        <f>(Sala[[#This Row],[Tiempo en mesa]]-Sala[[#This Row],[Tiempo de Preparación (Horas)]])*1440</f>
        <v>55.999999999999972</v>
      </c>
      <c r="AB3" t="str" cm="1">
        <f t="array" ref="AB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 spans="1:28" x14ac:dyDescent="0.3">
      <c r="A4" s="9">
        <v>20</v>
      </c>
      <c r="B4" s="13" t="s">
        <v>19</v>
      </c>
      <c r="C4" s="9">
        <v>1</v>
      </c>
      <c r="D4" s="16">
        <v>45017.020138888889</v>
      </c>
      <c r="E4" s="16">
        <v>45017.163888888892</v>
      </c>
      <c r="F4" s="13" t="s">
        <v>20</v>
      </c>
      <c r="G4" s="13" t="s">
        <v>15</v>
      </c>
      <c r="H4" s="13" t="s">
        <v>1134</v>
      </c>
      <c r="I4" s="14">
        <v>30.87</v>
      </c>
      <c r="J4" s="14">
        <f>IF(Sala[[#This Row],[Orden cobrada (Sin tiempo espera)]]="si",Sala[[#This Row],[Propina]],0)</f>
        <v>30.87</v>
      </c>
      <c r="K4" s="13" t="s">
        <v>21</v>
      </c>
      <c r="L4" s="9">
        <v>3</v>
      </c>
      <c r="M4" s="13" t="s">
        <v>22</v>
      </c>
      <c r="N4" s="13" t="s">
        <v>23</v>
      </c>
      <c r="O4" s="14">
        <f>SUMIF('Cocina'!A:A,Sala!L4,'Cocina'!M:M)</f>
        <v>165</v>
      </c>
      <c r="P4" s="1">
        <v>45017</v>
      </c>
      <c r="Q4" s="3">
        <v>2.013888888888889E-2</v>
      </c>
      <c r="R4" s="3">
        <v>0.16388888888888889</v>
      </c>
      <c r="S4" s="3">
        <f>IF(K4="Ocupada",R4-Q4+Datos!$B$2,R4-Q4)</f>
        <v>0.14374999999999999</v>
      </c>
      <c r="T4" s="3">
        <f t="shared" si="2"/>
        <v>0.14374999999999999</v>
      </c>
      <c r="U4" s="3">
        <f>(SUMIF('Cocina'!A:A,Sala!L4,'Cocina'!H:H))/60/24</f>
        <v>8.7500000000000008E-2</v>
      </c>
      <c r="V4" s="3">
        <f t="shared" si="0"/>
        <v>5.6249999999999981E-2</v>
      </c>
      <c r="W4" s="13" t="str">
        <f t="shared" si="3"/>
        <v>Si</v>
      </c>
      <c r="X4" s="9">
        <f t="shared" si="1"/>
        <v>6</v>
      </c>
      <c r="Y4" s="13" t="str" cm="1">
        <f t="array" ref="Y4">_xlfn.IFS(X4=1,"Lunes",X4=2,"Martes",X4=3,"Miercoles",X4=4,"Jueves",X4=5,"Viernes",X4=6,"Sabado",X4=7,"Domingo")</f>
        <v>Sabado</v>
      </c>
      <c r="Z4">
        <f>SUMIF('Cocina'!A:A,Sala[[#This Row],[Número de Orden]],'Cocina'!K:K)</f>
        <v>100</v>
      </c>
      <c r="AA4" s="35">
        <f>(Sala[[#This Row],[Tiempo en mesa]]-Sala[[#This Row],[Tiempo de Preparación (Horas)]])*1440</f>
        <v>80.999999999999972</v>
      </c>
      <c r="AB4" t="str" cm="1">
        <f t="array" ref="AB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 spans="1:28" x14ac:dyDescent="0.3">
      <c r="A5" s="9">
        <v>3</v>
      </c>
      <c r="B5" s="13" t="s">
        <v>24</v>
      </c>
      <c r="C5" s="9">
        <v>1</v>
      </c>
      <c r="D5" s="16">
        <v>45017.127083333333</v>
      </c>
      <c r="E5" s="16">
        <v>45017.188194444447</v>
      </c>
      <c r="F5" s="13" t="s">
        <v>25</v>
      </c>
      <c r="G5" s="13" t="s">
        <v>10</v>
      </c>
      <c r="H5" s="13" t="s">
        <v>1134</v>
      </c>
      <c r="I5" s="14">
        <v>34.68</v>
      </c>
      <c r="J5" s="14">
        <f>IF(Sala[[#This Row],[Orden cobrada (Sin tiempo espera)]]="si",Sala[[#This Row],[Propina]],0)</f>
        <v>34.68</v>
      </c>
      <c r="K5" s="13" t="s">
        <v>21</v>
      </c>
      <c r="L5" s="9">
        <v>4</v>
      </c>
      <c r="M5" s="13" t="s">
        <v>26</v>
      </c>
      <c r="N5" s="13" t="s">
        <v>27</v>
      </c>
      <c r="O5" s="14">
        <f>SUMIF('Cocina'!A:A,Sala!L5,'Cocina'!M:M)</f>
        <v>183</v>
      </c>
      <c r="P5" s="1">
        <v>45017</v>
      </c>
      <c r="Q5" s="3">
        <v>0.12708333333333333</v>
      </c>
      <c r="R5" s="3">
        <v>0.18819444444444444</v>
      </c>
      <c r="S5" s="3">
        <f>IF(K5="Ocupada",R5-Q5+Datos!$B$2,R5-Q5)</f>
        <v>6.1111111111111116E-2</v>
      </c>
      <c r="T5" s="3">
        <f t="shared" si="2"/>
        <v>6.1111111111111116E-2</v>
      </c>
      <c r="U5" s="3">
        <f>(SUMIF('Cocina'!A:A,Sala!L5,'Cocina'!H:H))/60/24</f>
        <v>2.7777777777777776E-2</v>
      </c>
      <c r="V5" s="3">
        <f t="shared" si="0"/>
        <v>3.333333333333334E-2</v>
      </c>
      <c r="W5" s="13" t="str">
        <f t="shared" si="3"/>
        <v>Si</v>
      </c>
      <c r="X5" s="9">
        <f t="shared" si="1"/>
        <v>6</v>
      </c>
      <c r="Y5" s="13" t="str" cm="1">
        <f t="array" ref="Y5">_xlfn.IFS(X5=1,"Lunes",X5=2,"Martes",X5=3,"Miercoles",X5=4,"Jueves",X5=5,"Viernes",X5=6,"Sabado",X5=7,"Domingo")</f>
        <v>Sabado</v>
      </c>
      <c r="Z5">
        <f>SUMIF('Cocina'!A:A,Sala[[#This Row],[Número de Orden]],'Cocina'!K:K)</f>
        <v>108</v>
      </c>
      <c r="AA5" s="35">
        <f>(Sala[[#This Row],[Tiempo en mesa]]-Sala[[#This Row],[Tiempo de Preparación (Horas)]])*1440</f>
        <v>48.000000000000007</v>
      </c>
      <c r="AB5" t="str" cm="1">
        <f t="array" ref="AB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 spans="1:28" x14ac:dyDescent="0.3">
      <c r="A6" s="9">
        <v>8</v>
      </c>
      <c r="B6" s="13" t="s">
        <v>28</v>
      </c>
      <c r="C6" s="9">
        <v>2</v>
      </c>
      <c r="D6" s="16">
        <v>45017.000694444447</v>
      </c>
      <c r="E6" s="16">
        <v>45017.087500000001</v>
      </c>
      <c r="F6" s="13" t="s">
        <v>29</v>
      </c>
      <c r="G6" s="13" t="s">
        <v>10</v>
      </c>
      <c r="H6" s="13" t="s">
        <v>1134</v>
      </c>
      <c r="I6" s="14">
        <v>24.33</v>
      </c>
      <c r="J6" s="14">
        <f>IF(Sala[[#This Row],[Orden cobrada (Sin tiempo espera)]]="si",Sala[[#This Row],[Propina]],0)</f>
        <v>24.33</v>
      </c>
      <c r="K6" s="13" t="s">
        <v>21</v>
      </c>
      <c r="L6" s="9">
        <v>5</v>
      </c>
      <c r="M6" s="13" t="s">
        <v>1135</v>
      </c>
      <c r="N6" s="13" t="s">
        <v>30</v>
      </c>
      <c r="O6" s="14">
        <f>SUMIF('Cocina'!A:A,Sala!L6,'Cocina'!M:M)</f>
        <v>67</v>
      </c>
      <c r="P6" s="1">
        <v>45017</v>
      </c>
      <c r="Q6" s="3">
        <v>6.9444444444444447E-4</v>
      </c>
      <c r="R6" s="3">
        <v>8.7499999999999994E-2</v>
      </c>
      <c r="S6" s="3">
        <f>IF(K6="Ocupada",R6-Q6+Datos!$B$2,R6-Q6)</f>
        <v>8.6805555555555552E-2</v>
      </c>
      <c r="T6" s="3">
        <f t="shared" si="2"/>
        <v>8.6805555555555552E-2</v>
      </c>
      <c r="U6" s="3">
        <f>(SUMIF('Cocina'!A:A,Sala!L6,'Cocina'!H:H))/60/24</f>
        <v>1.1805555555555555E-2</v>
      </c>
      <c r="V6" s="3">
        <f t="shared" si="0"/>
        <v>7.4999999999999997E-2</v>
      </c>
      <c r="W6" s="13" t="str">
        <f t="shared" si="3"/>
        <v>Si</v>
      </c>
      <c r="X6" s="9">
        <f t="shared" si="1"/>
        <v>6</v>
      </c>
      <c r="Y6" s="13" t="str" cm="1">
        <f t="array" ref="Y6">_xlfn.IFS(X6=1,"Lunes",X6=2,"Martes",X6=3,"Miercoles",X6=4,"Jueves",X6=5,"Viernes",X6=6,"Sabado",X6=7,"Domingo")</f>
        <v>Sabado</v>
      </c>
      <c r="Z6">
        <f>SUMIF('Cocina'!A:A,Sala[[#This Row],[Número de Orden]],'Cocina'!K:K)</f>
        <v>39</v>
      </c>
      <c r="AA6" s="35">
        <f>(Sala[[#This Row],[Tiempo en mesa]]-Sala[[#This Row],[Tiempo de Preparación (Horas)]])*1440</f>
        <v>108</v>
      </c>
      <c r="AB6" t="str" cm="1">
        <f t="array" ref="AB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 spans="1:28" x14ac:dyDescent="0.3">
      <c r="A7" s="9">
        <v>7</v>
      </c>
      <c r="B7" s="13" t="s">
        <v>31</v>
      </c>
      <c r="C7" s="9">
        <v>5</v>
      </c>
      <c r="D7" s="16">
        <v>45017.058333333334</v>
      </c>
      <c r="E7" s="16">
        <v>45017.147222222222</v>
      </c>
      <c r="F7" s="13" t="s">
        <v>29</v>
      </c>
      <c r="G7" s="13" t="s">
        <v>32</v>
      </c>
      <c r="H7" s="13" t="s">
        <v>1134</v>
      </c>
      <c r="I7" s="14">
        <v>26.57</v>
      </c>
      <c r="J7" s="14">
        <f>IF(Sala[[#This Row],[Orden cobrada (Sin tiempo espera)]]="si",Sala[[#This Row],[Propina]],0)</f>
        <v>26.57</v>
      </c>
      <c r="K7" s="13" t="s">
        <v>21</v>
      </c>
      <c r="L7" s="9">
        <v>6</v>
      </c>
      <c r="M7" s="13" t="s">
        <v>1135</v>
      </c>
      <c r="N7" s="13" t="s">
        <v>33</v>
      </c>
      <c r="O7" s="14">
        <f>SUMIF('Cocina'!A:A,Sala!L7,'Cocina'!M:M)</f>
        <v>70</v>
      </c>
      <c r="P7" s="1">
        <v>45017</v>
      </c>
      <c r="Q7" s="3">
        <v>5.8333333333333334E-2</v>
      </c>
      <c r="R7" s="3">
        <v>0.14722222222222223</v>
      </c>
      <c r="S7" s="3">
        <f>IF(K7="Ocupada",R7-Q7+Datos!$B$2,R7-Q7)</f>
        <v>8.8888888888888892E-2</v>
      </c>
      <c r="T7" s="3">
        <f t="shared" si="2"/>
        <v>8.8888888888888892E-2</v>
      </c>
      <c r="U7" s="3">
        <f>(SUMIF('Cocina'!A:A,Sala!L7,'Cocina'!H:H))/60/24</f>
        <v>7.6388888888888886E-3</v>
      </c>
      <c r="V7" s="3">
        <f t="shared" si="0"/>
        <v>8.1250000000000003E-2</v>
      </c>
      <c r="W7" s="13" t="str">
        <f t="shared" si="3"/>
        <v>Si</v>
      </c>
      <c r="X7" s="9">
        <f t="shared" si="1"/>
        <v>6</v>
      </c>
      <c r="Y7" s="13" t="str" cm="1">
        <f t="array" ref="Y7">_xlfn.IFS(X7=1,"Lunes",X7=2,"Martes",X7=3,"Miercoles",X7=4,"Jueves",X7=5,"Viernes",X7=6,"Sabado",X7=7,"Domingo")</f>
        <v>Sabado</v>
      </c>
      <c r="Z7">
        <f>SUMIF('Cocina'!A:A,Sala[[#This Row],[Número de Orden]],'Cocina'!K:K)</f>
        <v>42</v>
      </c>
      <c r="AA7" s="35">
        <f>(Sala[[#This Row],[Tiempo en mesa]]-Sala[[#This Row],[Tiempo de Preparación (Horas)]])*1440</f>
        <v>117</v>
      </c>
      <c r="AB7" t="str" cm="1">
        <f t="array" ref="AB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 spans="1:28" x14ac:dyDescent="0.3">
      <c r="A8" s="9">
        <v>17</v>
      </c>
      <c r="B8" s="13" t="s">
        <v>34</v>
      </c>
      <c r="C8" s="9">
        <v>6</v>
      </c>
      <c r="D8" s="16">
        <v>45017.081250000003</v>
      </c>
      <c r="E8" s="16">
        <v>45017.181944444441</v>
      </c>
      <c r="F8" s="13" t="s">
        <v>20</v>
      </c>
      <c r="G8" s="13" t="s">
        <v>32</v>
      </c>
      <c r="H8" s="13" t="s">
        <v>1134</v>
      </c>
      <c r="I8" s="14">
        <v>10.54</v>
      </c>
      <c r="J8" s="14">
        <f>IF(Sala[[#This Row],[Orden cobrada (Sin tiempo espera)]]="si",Sala[[#This Row],[Propina]],0)</f>
        <v>10.54</v>
      </c>
      <c r="K8" s="13" t="s">
        <v>35</v>
      </c>
      <c r="L8" s="9">
        <v>7</v>
      </c>
      <c r="M8" s="13" t="s">
        <v>36</v>
      </c>
      <c r="N8" s="13" t="s">
        <v>37</v>
      </c>
      <c r="O8" s="14">
        <f>SUMIF('Cocina'!A:A,Sala!L8,'Cocina'!M:M)</f>
        <v>172</v>
      </c>
      <c r="P8" s="1">
        <v>45017</v>
      </c>
      <c r="Q8" s="3">
        <v>8.1250000000000003E-2</v>
      </c>
      <c r="R8" s="3">
        <v>0.18194444444444444</v>
      </c>
      <c r="S8" s="3">
        <f>IF(K8="Ocupada",R8-Q8+Datos!$B$2,R8-Q8)</f>
        <v>0.1111111111111111</v>
      </c>
      <c r="T8" s="3">
        <f t="shared" si="2"/>
        <v>0.10069444444444443</v>
      </c>
      <c r="U8" s="3">
        <f>(SUMIF('Cocina'!A:A,Sala!L8,'Cocina'!H:H))/60/24</f>
        <v>2.8472222222222222E-2</v>
      </c>
      <c r="V8" s="3">
        <f t="shared" si="0"/>
        <v>8.2638888888888887E-2</v>
      </c>
      <c r="W8" s="13" t="str">
        <f t="shared" si="3"/>
        <v>Si</v>
      </c>
      <c r="X8" s="9">
        <f t="shared" si="1"/>
        <v>6</v>
      </c>
      <c r="Y8" s="13" t="str" cm="1">
        <f t="array" ref="Y8">_xlfn.IFS(X8=1,"Lunes",X8=2,"Martes",X8=3,"Miercoles",X8=4,"Jueves",X8=5,"Viernes",X8=6,"Sabado",X8=7,"Domingo")</f>
        <v>Sabado</v>
      </c>
      <c r="Z8">
        <f>SUMIF('Cocina'!A:A,Sala[[#This Row],[Número de Orden]],'Cocina'!K:K)</f>
        <v>104</v>
      </c>
      <c r="AA8" s="35">
        <f>(Sala[[#This Row],[Tiempo en mesa]]-Sala[[#This Row],[Tiempo de Preparación (Horas)]])*1440</f>
        <v>103.99999999999999</v>
      </c>
      <c r="AB8" t="str" cm="1">
        <f t="array" ref="AB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9" spans="1:28" x14ac:dyDescent="0.3">
      <c r="A9" s="9">
        <v>11</v>
      </c>
      <c r="B9" s="13" t="s">
        <v>38</v>
      </c>
      <c r="C9" s="9">
        <v>1</v>
      </c>
      <c r="D9" s="16">
        <v>45017.09097222222</v>
      </c>
      <c r="E9" s="16">
        <v>45017.200694444444</v>
      </c>
      <c r="F9" s="13" t="s">
        <v>20</v>
      </c>
      <c r="G9" s="13" t="s">
        <v>15</v>
      </c>
      <c r="H9" s="13" t="s">
        <v>1134</v>
      </c>
      <c r="I9" s="14">
        <v>49.18</v>
      </c>
      <c r="J9" s="14">
        <f>IF(Sala[[#This Row],[Orden cobrada (Sin tiempo espera)]]="si",Sala[[#This Row],[Propina]],0)</f>
        <v>49.18</v>
      </c>
      <c r="K9" s="13" t="s">
        <v>11</v>
      </c>
      <c r="L9" s="9">
        <v>8</v>
      </c>
      <c r="M9" s="13" t="s">
        <v>26</v>
      </c>
      <c r="N9" s="13" t="s">
        <v>39</v>
      </c>
      <c r="O9" s="14">
        <f>SUMIF('Cocina'!A:A,Sala!L9,'Cocina'!M:M)</f>
        <v>242</v>
      </c>
      <c r="P9" s="1">
        <v>45017</v>
      </c>
      <c r="Q9" s="3">
        <v>9.0972222222222218E-2</v>
      </c>
      <c r="R9" s="3">
        <v>0.20069444444444445</v>
      </c>
      <c r="S9" s="3">
        <f>IF(K9="Ocupada",R9-Q9+Datos!$B$2,R9-Q9)</f>
        <v>0.10972222222222223</v>
      </c>
      <c r="T9" s="3">
        <f t="shared" si="2"/>
        <v>0.10972222222222223</v>
      </c>
      <c r="U9" s="3">
        <f>(SUMIF('Cocina'!A:A,Sala!L9,'Cocina'!H:H))/60/24</f>
        <v>3.8194444444444441E-2</v>
      </c>
      <c r="V9" s="3">
        <f t="shared" si="0"/>
        <v>7.1527777777777801E-2</v>
      </c>
      <c r="W9" s="13" t="str">
        <f t="shared" si="3"/>
        <v>Si</v>
      </c>
      <c r="X9" s="9">
        <f t="shared" si="1"/>
        <v>6</v>
      </c>
      <c r="Y9" s="13" t="str" cm="1">
        <f t="array" ref="Y9">_xlfn.IFS(X9=1,"Lunes",X9=2,"Martes",X9=3,"Miercoles",X9=4,"Jueves",X9=5,"Viernes",X9=6,"Sabado",X9=7,"Domingo")</f>
        <v>Sabado</v>
      </c>
      <c r="Z9">
        <f>SUMIF('Cocina'!A:A,Sala[[#This Row],[Número de Orden]],'Cocina'!K:K)</f>
        <v>146</v>
      </c>
      <c r="AA9" s="35">
        <f>(Sala[[#This Row],[Tiempo en mesa]]-Sala[[#This Row],[Tiempo de Preparación (Horas)]])*1440</f>
        <v>103.00000000000003</v>
      </c>
      <c r="AB9" t="str" cm="1">
        <f t="array" ref="AB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0" spans="1:28" x14ac:dyDescent="0.3">
      <c r="A10" s="9">
        <v>15</v>
      </c>
      <c r="B10" s="13" t="s">
        <v>40</v>
      </c>
      <c r="C10" s="9">
        <v>5</v>
      </c>
      <c r="D10" s="16">
        <v>45017.085416666669</v>
      </c>
      <c r="E10" s="16">
        <v>45017.184027777781</v>
      </c>
      <c r="F10" s="13" t="s">
        <v>20</v>
      </c>
      <c r="G10" s="13" t="s">
        <v>10</v>
      </c>
      <c r="H10" s="13" t="s">
        <v>1136</v>
      </c>
      <c r="I10" s="14">
        <v>46.85</v>
      </c>
      <c r="J10" s="14">
        <f>IF(Sala[[#This Row],[Orden cobrada (Sin tiempo espera)]]="si",Sala[[#This Row],[Propina]],0)</f>
        <v>0</v>
      </c>
      <c r="K10" s="13" t="s">
        <v>21</v>
      </c>
      <c r="L10" s="9">
        <v>9</v>
      </c>
      <c r="M10" s="13" t="s">
        <v>41</v>
      </c>
      <c r="N10" s="13" t="s">
        <v>42</v>
      </c>
      <c r="O10" s="14">
        <f>SUMIF('Cocina'!A:A,Sala!L10,'Cocina'!M:M)</f>
        <v>169</v>
      </c>
      <c r="P10" s="1">
        <v>45017</v>
      </c>
      <c r="Q10" s="3">
        <v>8.5416666666666669E-2</v>
      </c>
      <c r="R10" s="3">
        <v>0.18402777777777779</v>
      </c>
      <c r="S10" s="3">
        <f>IF(K10="Ocupada",R10-Q10+Datos!$B$2,R10-Q10)</f>
        <v>9.8611111111111122E-2</v>
      </c>
      <c r="T10" s="3">
        <f t="shared" si="2"/>
        <v>9.8611111111111122E-2</v>
      </c>
      <c r="U10" s="3">
        <f>(SUMIF('Cocina'!A:A,Sala!L10,'Cocina'!H:H))/60/24</f>
        <v>0.10138888888888888</v>
      </c>
      <c r="V10" s="3">
        <f t="shared" si="0"/>
        <v>0</v>
      </c>
      <c r="W10" s="13" t="str">
        <f t="shared" si="3"/>
        <v>No</v>
      </c>
      <c r="X10" s="9">
        <f t="shared" si="1"/>
        <v>6</v>
      </c>
      <c r="Y10" s="13" t="str" cm="1">
        <f t="array" ref="Y10">_xlfn.IFS(X10=1,"Lunes",X10=2,"Martes",X10=3,"Miercoles",X10=4,"Jueves",X10=5,"Viernes",X10=6,"Sabado",X10=7,"Domingo")</f>
        <v>Sabado</v>
      </c>
      <c r="Z10">
        <f>SUMIF('Cocina'!A:A,Sala[[#This Row],[Número de Orden]],'Cocina'!K:K)</f>
        <v>100</v>
      </c>
      <c r="AA10" s="35">
        <f>(Sala[[#This Row],[Tiempo en mesa]]-Sala[[#This Row],[Tiempo de Preparación (Horas)]])*1440</f>
        <v>-3.9999999999999658</v>
      </c>
      <c r="AB10" t="str" cm="1">
        <f t="array" ref="AB1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11" spans="1:28" x14ac:dyDescent="0.3">
      <c r="A11" s="9">
        <v>17</v>
      </c>
      <c r="B11" s="13" t="s">
        <v>43</v>
      </c>
      <c r="C11" s="9">
        <v>1</v>
      </c>
      <c r="D11" s="16">
        <v>45017.001388888886</v>
      </c>
      <c r="E11" s="16">
        <v>45017.078472222223</v>
      </c>
      <c r="F11" s="13" t="s">
        <v>29</v>
      </c>
      <c r="G11" s="13" t="s">
        <v>10</v>
      </c>
      <c r="H11" s="13" t="s">
        <v>1134</v>
      </c>
      <c r="I11" s="14">
        <v>16.600000000000001</v>
      </c>
      <c r="J11" s="14">
        <f>IF(Sala[[#This Row],[Orden cobrada (Sin tiempo espera)]]="si",Sala[[#This Row],[Propina]],0)</f>
        <v>16.600000000000001</v>
      </c>
      <c r="K11" s="13" t="s">
        <v>35</v>
      </c>
      <c r="L11" s="9">
        <v>10</v>
      </c>
      <c r="M11" s="13" t="s">
        <v>44</v>
      </c>
      <c r="N11" s="13" t="s">
        <v>45</v>
      </c>
      <c r="O11" s="14">
        <f>SUMIF('Cocina'!A:A,Sala!L11,'Cocina'!M:M)</f>
        <v>148</v>
      </c>
      <c r="P11" s="1">
        <v>45017</v>
      </c>
      <c r="Q11" s="3">
        <v>1.3888888888888889E-3</v>
      </c>
      <c r="R11" s="3">
        <v>7.8472222222222221E-2</v>
      </c>
      <c r="S11" s="3">
        <f>IF(K11="Ocupada",R11-Q11+Datos!$B$2,R11-Q11)</f>
        <v>8.7500000000000008E-2</v>
      </c>
      <c r="T11" s="3">
        <f t="shared" si="2"/>
        <v>7.7083333333333337E-2</v>
      </c>
      <c r="U11" s="3">
        <f>(SUMIF('Cocina'!A:A,Sala!L11,'Cocina'!H:H))/60/24</f>
        <v>2.013888888888889E-2</v>
      </c>
      <c r="V11" s="3">
        <f t="shared" si="0"/>
        <v>6.7361111111111122E-2</v>
      </c>
      <c r="W11" s="13" t="str">
        <f t="shared" si="3"/>
        <v>Si</v>
      </c>
      <c r="X11" s="9">
        <f t="shared" si="1"/>
        <v>6</v>
      </c>
      <c r="Y11" s="13" t="str" cm="1">
        <f t="array" ref="Y11">_xlfn.IFS(X11=1,"Lunes",X11=2,"Martes",X11=3,"Miercoles",X11=4,"Jueves",X11=5,"Viernes",X11=6,"Sabado",X11=7,"Domingo")</f>
        <v>Sabado</v>
      </c>
      <c r="Z11">
        <f>SUMIF('Cocina'!A:A,Sala[[#This Row],[Número de Orden]],'Cocina'!K:K)</f>
        <v>90</v>
      </c>
      <c r="AA11" s="35">
        <f>(Sala[[#This Row],[Tiempo en mesa]]-Sala[[#This Row],[Tiempo de Preparación (Horas)]])*1440</f>
        <v>82.000000000000014</v>
      </c>
      <c r="AB11" t="str" cm="1">
        <f t="array" ref="AB1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2" spans="1:28" x14ac:dyDescent="0.3">
      <c r="A12" s="9">
        <v>14</v>
      </c>
      <c r="B12" s="13" t="s">
        <v>46</v>
      </c>
      <c r="C12" s="9">
        <v>1</v>
      </c>
      <c r="D12" s="16">
        <v>45017.156944444447</v>
      </c>
      <c r="E12" s="16">
        <v>45017.272916666669</v>
      </c>
      <c r="F12" s="13" t="s">
        <v>14</v>
      </c>
      <c r="G12" s="13" t="s">
        <v>10</v>
      </c>
      <c r="H12" s="13" t="s">
        <v>1134</v>
      </c>
      <c r="I12" s="14">
        <v>32.89</v>
      </c>
      <c r="J12" s="14">
        <f>IF(Sala[[#This Row],[Orden cobrada (Sin tiempo espera)]]="si",Sala[[#This Row],[Propina]],0)</f>
        <v>32.89</v>
      </c>
      <c r="K12" s="13" t="s">
        <v>21</v>
      </c>
      <c r="L12" s="9">
        <v>11</v>
      </c>
      <c r="M12" s="13" t="s">
        <v>1135</v>
      </c>
      <c r="N12" s="13" t="s">
        <v>47</v>
      </c>
      <c r="O12" s="14">
        <f>SUMIF('Cocina'!A:A,Sala!L12,'Cocina'!M:M)</f>
        <v>88</v>
      </c>
      <c r="P12" s="1">
        <v>45017</v>
      </c>
      <c r="Q12" s="3">
        <v>0.15694444444444444</v>
      </c>
      <c r="R12" s="3">
        <v>0.27291666666666664</v>
      </c>
      <c r="S12" s="3">
        <f>IF(K12="Ocupada",R12-Q12+Datos!$B$2,R12-Q12)</f>
        <v>0.1159722222222222</v>
      </c>
      <c r="T12" s="3">
        <f t="shared" si="2"/>
        <v>0.1159722222222222</v>
      </c>
      <c r="U12" s="3">
        <f>(SUMIF('Cocina'!A:A,Sala!L12,'Cocina'!H:H))/60/24</f>
        <v>3.888888888888889E-2</v>
      </c>
      <c r="V12" s="3">
        <f t="shared" si="0"/>
        <v>7.7083333333333309E-2</v>
      </c>
      <c r="W12" s="13" t="str">
        <f t="shared" si="3"/>
        <v>Si</v>
      </c>
      <c r="X12" s="9">
        <f t="shared" si="1"/>
        <v>6</v>
      </c>
      <c r="Y12" s="13" t="str" cm="1">
        <f t="array" ref="Y12">_xlfn.IFS(X12=1,"Lunes",X12=2,"Martes",X12=3,"Miercoles",X12=4,"Jueves",X12=5,"Viernes",X12=6,"Sabado",X12=7,"Domingo")</f>
        <v>Sabado</v>
      </c>
      <c r="Z12">
        <f>SUMIF('Cocina'!A:A,Sala[[#This Row],[Número de Orden]],'Cocina'!K:K)</f>
        <v>52</v>
      </c>
      <c r="AA12" s="35">
        <f>(Sala[[#This Row],[Tiempo en mesa]]-Sala[[#This Row],[Tiempo de Preparación (Horas)]])*1440</f>
        <v>110.99999999999997</v>
      </c>
      <c r="AB12" t="str" cm="1">
        <f t="array" ref="AB1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3" spans="1:28" x14ac:dyDescent="0.3">
      <c r="A13" s="9">
        <v>14</v>
      </c>
      <c r="B13" s="13" t="s">
        <v>48</v>
      </c>
      <c r="C13" s="9">
        <v>6</v>
      </c>
      <c r="D13" s="16">
        <v>45017.00277777778</v>
      </c>
      <c r="E13" s="16">
        <v>45017.140972222223</v>
      </c>
      <c r="F13" s="13" t="s">
        <v>29</v>
      </c>
      <c r="G13" s="13" t="s">
        <v>32</v>
      </c>
      <c r="H13" s="13" t="s">
        <v>1134</v>
      </c>
      <c r="I13" s="14">
        <v>45.27</v>
      </c>
      <c r="J13" s="14">
        <f>IF(Sala[[#This Row],[Orden cobrada (Sin tiempo espera)]]="si",Sala[[#This Row],[Propina]],0)</f>
        <v>45.27</v>
      </c>
      <c r="K13" s="13" t="s">
        <v>35</v>
      </c>
      <c r="L13" s="9">
        <v>12</v>
      </c>
      <c r="M13" s="13" t="s">
        <v>17</v>
      </c>
      <c r="N13" s="13" t="s">
        <v>49</v>
      </c>
      <c r="O13" s="14">
        <f>SUMIF('Cocina'!A:A,Sala!L13,'Cocina'!M:M)</f>
        <v>326</v>
      </c>
      <c r="P13" s="1">
        <v>45017</v>
      </c>
      <c r="Q13" s="3">
        <v>2.7777777777777779E-3</v>
      </c>
      <c r="R13" s="3">
        <v>0.14097222222222222</v>
      </c>
      <c r="S13" s="3">
        <f>IF(K13="Ocupada",R13-Q13+Datos!$B$2,R13-Q13)</f>
        <v>0.14861111111111111</v>
      </c>
      <c r="T13" s="3">
        <f t="shared" si="2"/>
        <v>0.13819444444444445</v>
      </c>
      <c r="U13" s="3">
        <f>(SUMIF('Cocina'!A:A,Sala!L13,'Cocina'!H:H))/60/24</f>
        <v>6.5972222222222224E-2</v>
      </c>
      <c r="V13" s="3">
        <f t="shared" si="0"/>
        <v>8.2638888888888887E-2</v>
      </c>
      <c r="W13" s="13" t="str">
        <f t="shared" si="3"/>
        <v>Si</v>
      </c>
      <c r="X13" s="9">
        <f t="shared" si="1"/>
        <v>6</v>
      </c>
      <c r="Y13" s="13" t="str" cm="1">
        <f t="array" ref="Y13">_xlfn.IFS(X13=1,"Lunes",X13=2,"Martes",X13=3,"Miercoles",X13=4,"Jueves",X13=5,"Viernes",X13=6,"Sabado",X13=7,"Domingo")</f>
        <v>Sabado</v>
      </c>
      <c r="Z13">
        <f>SUMIF('Cocina'!A:A,Sala[[#This Row],[Número de Orden]],'Cocina'!K:K)</f>
        <v>199</v>
      </c>
      <c r="AA13" s="35">
        <f>(Sala[[#This Row],[Tiempo en mesa]]-Sala[[#This Row],[Tiempo de Preparación (Horas)]])*1440</f>
        <v>104.00000000000001</v>
      </c>
      <c r="AB13" t="str" cm="1">
        <f t="array" ref="AB1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4" spans="1:28" x14ac:dyDescent="0.3">
      <c r="A14" s="9">
        <v>2</v>
      </c>
      <c r="B14" s="13" t="s">
        <v>50</v>
      </c>
      <c r="C14" s="9">
        <v>1</v>
      </c>
      <c r="D14" s="16">
        <v>45017.131249999999</v>
      </c>
      <c r="E14" s="16">
        <v>45017.230555555558</v>
      </c>
      <c r="F14" s="13" t="s">
        <v>25</v>
      </c>
      <c r="G14" s="13" t="s">
        <v>10</v>
      </c>
      <c r="H14" s="13" t="s">
        <v>16</v>
      </c>
      <c r="I14" s="14">
        <v>22.06</v>
      </c>
      <c r="J14" s="14">
        <f>IF(Sala[[#This Row],[Orden cobrada (Sin tiempo espera)]]="si",Sala[[#This Row],[Propina]],0)</f>
        <v>22.06</v>
      </c>
      <c r="K14" s="13" t="s">
        <v>35</v>
      </c>
      <c r="L14" s="9">
        <v>13</v>
      </c>
      <c r="M14" s="13" t="s">
        <v>22</v>
      </c>
      <c r="N14" s="13" t="s">
        <v>51</v>
      </c>
      <c r="O14" s="14">
        <f>SUMIF('Cocina'!A:A,Sala!L14,'Cocina'!M:M)</f>
        <v>87</v>
      </c>
      <c r="P14" s="1">
        <v>45017</v>
      </c>
      <c r="Q14" s="3">
        <v>0.13125000000000001</v>
      </c>
      <c r="R14" s="3">
        <v>0.23055555555555557</v>
      </c>
      <c r="S14" s="3">
        <f>IF(K14="Ocupada",R14-Q14+Datos!$B$2,R14-Q14)</f>
        <v>0.10972222222222223</v>
      </c>
      <c r="T14" s="3">
        <f t="shared" si="2"/>
        <v>9.9305555555555564E-2</v>
      </c>
      <c r="U14" s="3">
        <f>(SUMIF('Cocina'!A:A,Sala!L14,'Cocina'!H:H))/60/24</f>
        <v>4.0972222222222222E-2</v>
      </c>
      <c r="V14" s="3">
        <f t="shared" si="0"/>
        <v>6.8750000000000006E-2</v>
      </c>
      <c r="W14" s="13" t="str">
        <f t="shared" si="3"/>
        <v>Si</v>
      </c>
      <c r="X14" s="9">
        <f t="shared" si="1"/>
        <v>6</v>
      </c>
      <c r="Y14" s="13" t="str" cm="1">
        <f t="array" ref="Y14">_xlfn.IFS(X14=1,"Lunes",X14=2,"Martes",X14=3,"Miercoles",X14=4,"Jueves",X14=5,"Viernes",X14=6,"Sabado",X14=7,"Domingo")</f>
        <v>Sabado</v>
      </c>
      <c r="Z14">
        <f>SUMIF('Cocina'!A:A,Sala[[#This Row],[Número de Orden]],'Cocina'!K:K)</f>
        <v>51</v>
      </c>
      <c r="AA14" s="35">
        <f>(Sala[[#This Row],[Tiempo en mesa]]-Sala[[#This Row],[Tiempo de Preparación (Horas)]])*1440</f>
        <v>84.000000000000014</v>
      </c>
      <c r="AB14" t="str" cm="1">
        <f t="array" ref="AB1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 spans="1:28" x14ac:dyDescent="0.3">
      <c r="A15" s="9">
        <v>16</v>
      </c>
      <c r="B15" s="13" t="s">
        <v>52</v>
      </c>
      <c r="C15" s="9">
        <v>6</v>
      </c>
      <c r="D15" s="16">
        <v>45017.012499999997</v>
      </c>
      <c r="E15" s="16">
        <v>45017.081944444442</v>
      </c>
      <c r="F15" s="13" t="s">
        <v>20</v>
      </c>
      <c r="G15" s="13" t="s">
        <v>10</v>
      </c>
      <c r="H15" s="13" t="s">
        <v>16</v>
      </c>
      <c r="I15" s="14">
        <v>48.76</v>
      </c>
      <c r="J15" s="14">
        <f>IF(Sala[[#This Row],[Orden cobrada (Sin tiempo espera)]]="si",Sala[[#This Row],[Propina]],0)</f>
        <v>0</v>
      </c>
      <c r="K15" s="13" t="s">
        <v>21</v>
      </c>
      <c r="L15" s="9">
        <v>14</v>
      </c>
      <c r="M15" s="13" t="s">
        <v>1135</v>
      </c>
      <c r="N15" s="13" t="s">
        <v>53</v>
      </c>
      <c r="O15" s="14">
        <f>SUMIF('Cocina'!A:A,Sala!L15,'Cocina'!M:M)</f>
        <v>129</v>
      </c>
      <c r="P15" s="1">
        <v>45017</v>
      </c>
      <c r="Q15" s="3">
        <v>1.2500000000000001E-2</v>
      </c>
      <c r="R15" s="3">
        <v>8.1944444444444445E-2</v>
      </c>
      <c r="S15" s="3">
        <f>IF(K15="Ocupada",R15-Q15+Datos!$B$2,R15-Q15)</f>
        <v>6.9444444444444448E-2</v>
      </c>
      <c r="T15" s="3">
        <f t="shared" si="2"/>
        <v>6.9444444444444448E-2</v>
      </c>
      <c r="U15" s="3">
        <f>(SUMIF('Cocina'!A:A,Sala!L15,'Cocina'!H:H))/60/24</f>
        <v>0.10694444444444445</v>
      </c>
      <c r="V15" s="3">
        <f t="shared" si="0"/>
        <v>0</v>
      </c>
      <c r="W15" s="13" t="str">
        <f t="shared" si="3"/>
        <v>No</v>
      </c>
      <c r="X15" s="9">
        <f t="shared" si="1"/>
        <v>6</v>
      </c>
      <c r="Y15" s="13" t="str" cm="1">
        <f t="array" ref="Y15">_xlfn.IFS(X15=1,"Lunes",X15=2,"Martes",X15=3,"Miercoles",X15=4,"Jueves",X15=5,"Viernes",X15=6,"Sabado",X15=7,"Domingo")</f>
        <v>Sabado</v>
      </c>
      <c r="Z15">
        <f>SUMIF('Cocina'!A:A,Sala[[#This Row],[Número de Orden]],'Cocina'!K:K)</f>
        <v>78</v>
      </c>
      <c r="AA15" s="35">
        <f>(Sala[[#This Row],[Tiempo en mesa]]-Sala[[#This Row],[Tiempo de Preparación (Horas)]])*1440</f>
        <v>-54.000000000000007</v>
      </c>
      <c r="AB15" t="str" cm="1">
        <f t="array" ref="AB1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16" spans="1:28" x14ac:dyDescent="0.3">
      <c r="A16" s="9">
        <v>6</v>
      </c>
      <c r="B16" s="13" t="s">
        <v>54</v>
      </c>
      <c r="C16" s="9">
        <v>4</v>
      </c>
      <c r="D16" s="16">
        <v>45017.14166666667</v>
      </c>
      <c r="E16" s="16">
        <v>45017.207638888889</v>
      </c>
      <c r="F16" s="13" t="s">
        <v>14</v>
      </c>
      <c r="G16" s="13" t="s">
        <v>15</v>
      </c>
      <c r="H16" s="13" t="s">
        <v>1134</v>
      </c>
      <c r="I16" s="14">
        <v>28.77</v>
      </c>
      <c r="J16" s="14">
        <f>IF(Sala[[#This Row],[Orden cobrada (Sin tiempo espera)]]="si",Sala[[#This Row],[Propina]],0)</f>
        <v>0</v>
      </c>
      <c r="K16" s="13" t="s">
        <v>35</v>
      </c>
      <c r="L16" s="9">
        <v>15</v>
      </c>
      <c r="M16" s="13" t="s">
        <v>44</v>
      </c>
      <c r="N16" s="13" t="s">
        <v>55</v>
      </c>
      <c r="O16" s="14">
        <f>SUMIF('Cocina'!A:A,Sala!L16,'Cocina'!M:M)</f>
        <v>224</v>
      </c>
      <c r="P16" s="1">
        <v>45017</v>
      </c>
      <c r="Q16" s="3">
        <v>0.14166666666666666</v>
      </c>
      <c r="R16" s="3">
        <v>0.2076388888888889</v>
      </c>
      <c r="S16" s="3">
        <f>IF(K16="Ocupada",R16-Q16+Datos!$B$2,R16-Q16)</f>
        <v>7.6388888888888909E-2</v>
      </c>
      <c r="T16" s="3">
        <f t="shared" si="2"/>
        <v>6.5972222222222238E-2</v>
      </c>
      <c r="U16" s="3">
        <f>(SUMIF('Cocina'!A:A,Sala!L16,'Cocina'!H:H))/60/24</f>
        <v>7.1527777777777773E-2</v>
      </c>
      <c r="V16" s="3">
        <f t="shared" si="0"/>
        <v>0</v>
      </c>
      <c r="W16" s="13" t="str">
        <f t="shared" si="3"/>
        <v>No</v>
      </c>
      <c r="X16" s="9">
        <f t="shared" si="1"/>
        <v>6</v>
      </c>
      <c r="Y16" s="13" t="str" cm="1">
        <f t="array" ref="Y16">_xlfn.IFS(X16=1,"Lunes",X16=2,"Martes",X16=3,"Miercoles",X16=4,"Jueves",X16=5,"Viernes",X16=6,"Sabado",X16=7,"Domingo")</f>
        <v>Sabado</v>
      </c>
      <c r="Z16">
        <f>SUMIF('Cocina'!A:A,Sala[[#This Row],[Número de Orden]],'Cocina'!K:K)</f>
        <v>134</v>
      </c>
      <c r="AA16" s="35">
        <f>(Sala[[#This Row],[Tiempo en mesa]]-Sala[[#This Row],[Tiempo de Preparación (Horas)]])*1440</f>
        <v>-7.9999999999999716</v>
      </c>
      <c r="AB16" t="str" cm="1">
        <f t="array" ref="AB1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17" spans="1:31" x14ac:dyDescent="0.3">
      <c r="A17" s="9">
        <v>20</v>
      </c>
      <c r="B17" s="13" t="s">
        <v>56</v>
      </c>
      <c r="C17" s="9">
        <v>5</v>
      </c>
      <c r="D17" s="16">
        <v>45017.104861111111</v>
      </c>
      <c r="E17" s="16">
        <v>45017.183333333334</v>
      </c>
      <c r="F17" s="13" t="s">
        <v>29</v>
      </c>
      <c r="G17" s="13" t="s">
        <v>10</v>
      </c>
      <c r="H17" s="13" t="s">
        <v>16</v>
      </c>
      <c r="I17" s="14">
        <v>37.9</v>
      </c>
      <c r="J17" s="14">
        <f>IF(Sala[[#This Row],[Orden cobrada (Sin tiempo espera)]]="si",Sala[[#This Row],[Propina]],0)</f>
        <v>37.9</v>
      </c>
      <c r="K17" s="13" t="s">
        <v>11</v>
      </c>
      <c r="L17" s="9">
        <v>16</v>
      </c>
      <c r="M17" s="13" t="s">
        <v>41</v>
      </c>
      <c r="N17" s="13" t="s">
        <v>57</v>
      </c>
      <c r="O17" s="14">
        <f>SUMIF('Cocina'!A:A,Sala!L17,'Cocina'!M:M)</f>
        <v>28</v>
      </c>
      <c r="P17" s="1">
        <v>45017</v>
      </c>
      <c r="Q17" s="3">
        <v>0.10486111111111111</v>
      </c>
      <c r="R17" s="3">
        <v>0.18333333333333332</v>
      </c>
      <c r="S17" s="3">
        <f>IF(K17="Ocupada",R17-Q17+Datos!$B$2,R17-Q17)</f>
        <v>7.8472222222222207E-2</v>
      </c>
      <c r="T17" s="3">
        <f t="shared" si="2"/>
        <v>7.8472222222222207E-2</v>
      </c>
      <c r="U17" s="3">
        <f>(SUMIF('Cocina'!A:A,Sala!L17,'Cocina'!H:H))/60/24</f>
        <v>2.6388888888888889E-2</v>
      </c>
      <c r="V17" s="3">
        <f t="shared" si="0"/>
        <v>5.2083333333333315E-2</v>
      </c>
      <c r="W17" s="13" t="str">
        <f t="shared" si="3"/>
        <v>Si</v>
      </c>
      <c r="X17" s="9">
        <f t="shared" si="1"/>
        <v>6</v>
      </c>
      <c r="Y17" s="13" t="str" cm="1">
        <f t="array" ref="Y17">_xlfn.IFS(X17=1,"Lunes",X17=2,"Martes",X17=3,"Miercoles",X17=4,"Jueves",X17=5,"Viernes",X17=6,"Sabado",X17=7,"Domingo")</f>
        <v>Sabado</v>
      </c>
      <c r="Z17">
        <f>SUMIF('Cocina'!A:A,Sala[[#This Row],[Número de Orden]],'Cocina'!K:K)</f>
        <v>16</v>
      </c>
      <c r="AA17" s="35">
        <f>(Sala[[#This Row],[Tiempo en mesa]]-Sala[[#This Row],[Tiempo de Preparación (Horas)]])*1440</f>
        <v>74.999999999999972</v>
      </c>
      <c r="AB17" t="str" cm="1">
        <f t="array" ref="AB1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c r="AD17" s="5"/>
      <c r="AE17" s="6"/>
    </row>
    <row r="18" spans="1:31" x14ac:dyDescent="0.3">
      <c r="A18" s="9">
        <v>14</v>
      </c>
      <c r="B18" s="13" t="s">
        <v>58</v>
      </c>
      <c r="C18" s="9">
        <v>6</v>
      </c>
      <c r="D18" s="16">
        <v>45017.006249999999</v>
      </c>
      <c r="E18" s="16">
        <v>45017.143750000003</v>
      </c>
      <c r="F18" s="13" t="s">
        <v>20</v>
      </c>
      <c r="G18" s="13" t="s">
        <v>15</v>
      </c>
      <c r="H18" s="13" t="s">
        <v>1134</v>
      </c>
      <c r="I18" s="14">
        <v>12.17</v>
      </c>
      <c r="J18" s="14">
        <f>IF(Sala[[#This Row],[Orden cobrada (Sin tiempo espera)]]="si",Sala[[#This Row],[Propina]],0)</f>
        <v>12.17</v>
      </c>
      <c r="K18" s="13" t="s">
        <v>21</v>
      </c>
      <c r="L18" s="9">
        <v>17</v>
      </c>
      <c r="M18" s="13" t="s">
        <v>59</v>
      </c>
      <c r="N18" s="13" t="s">
        <v>60</v>
      </c>
      <c r="O18" s="14">
        <f>SUMIF('Cocina'!A:A,Sala!L18,'Cocina'!M:M)</f>
        <v>137</v>
      </c>
      <c r="P18" s="1">
        <v>45017</v>
      </c>
      <c r="Q18" s="3">
        <v>6.2500000000000003E-3</v>
      </c>
      <c r="R18" s="3">
        <v>0.14374999999999999</v>
      </c>
      <c r="S18" s="3">
        <f>IF(K18="Ocupada",R18-Q18+Datos!$B$2,R18-Q18)</f>
        <v>0.13749999999999998</v>
      </c>
      <c r="T18" s="3">
        <f t="shared" si="2"/>
        <v>0.13749999999999998</v>
      </c>
      <c r="U18" s="3">
        <f>(SUMIF('Cocina'!A:A,Sala!L18,'Cocina'!H:H))/60/24</f>
        <v>0.10972222222222222</v>
      </c>
      <c r="V18" s="3">
        <f t="shared" si="0"/>
        <v>2.7777777777777762E-2</v>
      </c>
      <c r="W18" s="13" t="str">
        <f t="shared" si="3"/>
        <v>Si</v>
      </c>
      <c r="X18" s="9">
        <f t="shared" si="1"/>
        <v>6</v>
      </c>
      <c r="Y18" s="13" t="str" cm="1">
        <f t="array" ref="Y18">_xlfn.IFS(X18=1,"Lunes",X18=2,"Martes",X18=3,"Miercoles",X18=4,"Jueves",X18=5,"Viernes",X18=6,"Sabado",X18=7,"Domingo")</f>
        <v>Sabado</v>
      </c>
      <c r="Z18">
        <f>SUMIF('Cocina'!A:A,Sala[[#This Row],[Número de Orden]],'Cocina'!K:K)</f>
        <v>80</v>
      </c>
      <c r="AA18" s="35">
        <f>(Sala[[#This Row],[Tiempo en mesa]]-Sala[[#This Row],[Tiempo de Preparación (Horas)]])*1440</f>
        <v>39.999999999999979</v>
      </c>
      <c r="AB18" t="str" cm="1">
        <f t="array" ref="AB1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c r="AD18" s="5"/>
      <c r="AE18" s="6"/>
    </row>
    <row r="19" spans="1:31" x14ac:dyDescent="0.3">
      <c r="A19" s="9">
        <v>9</v>
      </c>
      <c r="B19" s="13" t="s">
        <v>61</v>
      </c>
      <c r="C19" s="9">
        <v>2</v>
      </c>
      <c r="D19" s="16">
        <v>45017.087500000001</v>
      </c>
      <c r="E19" s="16">
        <v>45017.18472222222</v>
      </c>
      <c r="F19" s="13" t="s">
        <v>20</v>
      </c>
      <c r="G19" s="13" t="s">
        <v>15</v>
      </c>
      <c r="H19" s="13" t="s">
        <v>1134</v>
      </c>
      <c r="I19" s="14">
        <v>33.090000000000003</v>
      </c>
      <c r="J19" s="14">
        <f>IF(Sala[[#This Row],[Orden cobrada (Sin tiempo espera)]]="si",Sala[[#This Row],[Propina]],0)</f>
        <v>33.090000000000003</v>
      </c>
      <c r="K19" s="13" t="s">
        <v>21</v>
      </c>
      <c r="L19" s="9">
        <v>18</v>
      </c>
      <c r="M19" s="13" t="s">
        <v>17</v>
      </c>
      <c r="N19" s="13" t="s">
        <v>62</v>
      </c>
      <c r="O19" s="14">
        <f>SUMIF('Cocina'!A:A,Sala!L19,'Cocina'!M:M)</f>
        <v>251</v>
      </c>
      <c r="P19" s="1">
        <v>45017</v>
      </c>
      <c r="Q19" s="3">
        <v>8.7499999999999994E-2</v>
      </c>
      <c r="R19" s="3">
        <v>0.18472222222222223</v>
      </c>
      <c r="S19" s="3">
        <f>IF(K19="Ocupada",R19-Q19+Datos!$B$2,R19-Q19)</f>
        <v>9.7222222222222238E-2</v>
      </c>
      <c r="T19" s="3">
        <f t="shared" si="2"/>
        <v>9.7222222222222238E-2</v>
      </c>
      <c r="U19" s="3">
        <f>(SUMIF('Cocina'!A:A,Sala!L19,'Cocina'!H:H))/60/24</f>
        <v>9.3055555555555558E-2</v>
      </c>
      <c r="V19" s="3">
        <f t="shared" si="0"/>
        <v>4.1666666666666796E-3</v>
      </c>
      <c r="W19" s="13" t="str">
        <f t="shared" si="3"/>
        <v>Si</v>
      </c>
      <c r="X19" s="9">
        <f t="shared" si="1"/>
        <v>6</v>
      </c>
      <c r="Y19" s="13" t="str" cm="1">
        <f t="array" ref="Y19">_xlfn.IFS(X19=1,"Lunes",X19=2,"Martes",X19=3,"Miercoles",X19=4,"Jueves",X19=5,"Viernes",X19=6,"Sabado",X19=7,"Domingo")</f>
        <v>Sabado</v>
      </c>
      <c r="Z19">
        <f>SUMIF('Cocina'!A:A,Sala[[#This Row],[Número de Orden]],'Cocina'!K:K)</f>
        <v>150</v>
      </c>
      <c r="AA19" s="35">
        <f>(Sala[[#This Row],[Tiempo en mesa]]-Sala[[#This Row],[Tiempo de Preparación (Horas)]])*1440</f>
        <v>6.0000000000000187</v>
      </c>
      <c r="AB19" t="str" cm="1">
        <f t="array" ref="AB1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c r="AD19" s="5"/>
      <c r="AE19" s="6"/>
    </row>
    <row r="20" spans="1:31" x14ac:dyDescent="0.3">
      <c r="A20" s="9">
        <v>18</v>
      </c>
      <c r="B20" s="13" t="s">
        <v>63</v>
      </c>
      <c r="C20" s="9">
        <v>3</v>
      </c>
      <c r="D20" s="16">
        <v>45017.024305555555</v>
      </c>
      <c r="E20" s="16">
        <v>45017.145138888889</v>
      </c>
      <c r="F20" s="13" t="s">
        <v>20</v>
      </c>
      <c r="G20" s="13" t="s">
        <v>10</v>
      </c>
      <c r="H20" s="13" t="s">
        <v>1134</v>
      </c>
      <c r="I20" s="14">
        <v>17.45</v>
      </c>
      <c r="J20" s="14">
        <f>IF(Sala[[#This Row],[Orden cobrada (Sin tiempo espera)]]="si",Sala[[#This Row],[Propina]],0)</f>
        <v>17.45</v>
      </c>
      <c r="K20" s="13" t="s">
        <v>21</v>
      </c>
      <c r="L20" s="9">
        <v>19</v>
      </c>
      <c r="M20" s="13" t="s">
        <v>64</v>
      </c>
      <c r="N20" s="13" t="s">
        <v>65</v>
      </c>
      <c r="O20" s="14">
        <f>SUMIF('Cocina'!A:A,Sala!L20,'Cocina'!M:M)</f>
        <v>80</v>
      </c>
      <c r="P20" s="1">
        <v>45017</v>
      </c>
      <c r="Q20" s="3">
        <v>2.4305555555555556E-2</v>
      </c>
      <c r="R20" s="3">
        <v>0.1451388888888889</v>
      </c>
      <c r="S20" s="3">
        <f>IF(K20="Ocupada",R20-Q20+Datos!$B$2,R20-Q20)</f>
        <v>0.12083333333333335</v>
      </c>
      <c r="T20" s="3">
        <f t="shared" si="2"/>
        <v>0.12083333333333335</v>
      </c>
      <c r="U20" s="3">
        <f>(SUMIF('Cocina'!A:A,Sala!L20,'Cocina'!H:H))/60/24</f>
        <v>3.0555555555555555E-2</v>
      </c>
      <c r="V20" s="3">
        <f t="shared" si="0"/>
        <v>9.027777777777779E-2</v>
      </c>
      <c r="W20" s="13" t="str">
        <f t="shared" si="3"/>
        <v>Si</v>
      </c>
      <c r="X20" s="9">
        <f t="shared" si="1"/>
        <v>6</v>
      </c>
      <c r="Y20" s="13" t="str" cm="1">
        <f t="array" ref="Y20">_xlfn.IFS(X20=1,"Lunes",X20=2,"Martes",X20=3,"Miercoles",X20=4,"Jueves",X20=5,"Viernes",X20=6,"Sabado",X20=7,"Domingo")</f>
        <v>Sabado</v>
      </c>
      <c r="Z20">
        <f>SUMIF('Cocina'!A:A,Sala[[#This Row],[Número de Orden]],'Cocina'!K:K)</f>
        <v>50</v>
      </c>
      <c r="AA20" s="35">
        <f>(Sala[[#This Row],[Tiempo en mesa]]-Sala[[#This Row],[Tiempo de Preparación (Horas)]])*1440</f>
        <v>130.00000000000003</v>
      </c>
      <c r="AB20" t="str" cm="1">
        <f t="array" ref="AB2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c r="AD20" s="5"/>
      <c r="AE20" s="6"/>
    </row>
    <row r="21" spans="1:31" x14ac:dyDescent="0.3">
      <c r="A21" s="9">
        <v>8</v>
      </c>
      <c r="B21" s="13" t="s">
        <v>66</v>
      </c>
      <c r="C21" s="9">
        <v>2</v>
      </c>
      <c r="D21" s="16">
        <v>45017.059027777781</v>
      </c>
      <c r="E21" s="16">
        <v>45017.216666666667</v>
      </c>
      <c r="F21" s="13" t="s">
        <v>9</v>
      </c>
      <c r="G21" s="13" t="s">
        <v>10</v>
      </c>
      <c r="H21" s="13" t="s">
        <v>1134</v>
      </c>
      <c r="I21" s="14">
        <v>31.7</v>
      </c>
      <c r="J21" s="14">
        <f>IF(Sala[[#This Row],[Orden cobrada (Sin tiempo espera)]]="si",Sala[[#This Row],[Propina]],0)</f>
        <v>31.7</v>
      </c>
      <c r="K21" s="13" t="s">
        <v>11</v>
      </c>
      <c r="L21" s="9">
        <v>20</v>
      </c>
      <c r="M21" s="13" t="s">
        <v>64</v>
      </c>
      <c r="N21" s="13" t="s">
        <v>67</v>
      </c>
      <c r="O21" s="14">
        <f>SUMIF('Cocina'!A:A,Sala!L21,'Cocina'!M:M)</f>
        <v>178</v>
      </c>
      <c r="P21" s="1">
        <v>45017</v>
      </c>
      <c r="Q21" s="3">
        <v>5.9027777777777776E-2</v>
      </c>
      <c r="R21" s="3">
        <v>0.21666666666666667</v>
      </c>
      <c r="S21" s="3">
        <f>IF(K21="Ocupada",R21-Q21+Datos!$B$2,R21-Q21)</f>
        <v>0.15763888888888888</v>
      </c>
      <c r="T21" s="3">
        <f t="shared" si="2"/>
        <v>0.15763888888888888</v>
      </c>
      <c r="U21" s="3">
        <f>(SUMIF('Cocina'!A:A,Sala!L21,'Cocina'!H:H))/60/24</f>
        <v>4.8611111111111112E-2</v>
      </c>
      <c r="V21" s="3">
        <f t="shared" si="0"/>
        <v>0.10902777777777778</v>
      </c>
      <c r="W21" s="13" t="str">
        <f t="shared" si="3"/>
        <v>Si</v>
      </c>
      <c r="X21" s="9">
        <f t="shared" si="1"/>
        <v>6</v>
      </c>
      <c r="Y21" s="13" t="str" cm="1">
        <f t="array" ref="Y21">_xlfn.IFS(X21=1,"Lunes",X21=2,"Martes",X21=3,"Miercoles",X21=4,"Jueves",X21=5,"Viernes",X21=6,"Sabado",X21=7,"Domingo")</f>
        <v>Sabado</v>
      </c>
      <c r="Z21">
        <f>SUMIF('Cocina'!A:A,Sala[[#This Row],[Número de Orden]],'Cocina'!K:K)</f>
        <v>107</v>
      </c>
      <c r="AA21" s="35">
        <f>(Sala[[#This Row],[Tiempo en mesa]]-Sala[[#This Row],[Tiempo de Preparación (Horas)]])*1440</f>
        <v>157</v>
      </c>
      <c r="AB21" t="str" cm="1">
        <f t="array" ref="AB2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c r="AD21" s="5"/>
      <c r="AE21" s="6"/>
    </row>
    <row r="22" spans="1:31" x14ac:dyDescent="0.3">
      <c r="A22" s="9">
        <v>12</v>
      </c>
      <c r="B22" s="13" t="s">
        <v>68</v>
      </c>
      <c r="C22" s="9">
        <v>2</v>
      </c>
      <c r="D22" s="16">
        <v>45017.152083333334</v>
      </c>
      <c r="E22" s="16">
        <v>45017.244444444441</v>
      </c>
      <c r="F22" s="13" t="s">
        <v>9</v>
      </c>
      <c r="G22" s="13" t="s">
        <v>10</v>
      </c>
      <c r="H22" s="13" t="s">
        <v>1134</v>
      </c>
      <c r="I22" s="14">
        <v>20.53</v>
      </c>
      <c r="J22" s="14">
        <f>IF(Sala[[#This Row],[Orden cobrada (Sin tiempo espera)]]="si",Sala[[#This Row],[Propina]],0)</f>
        <v>0</v>
      </c>
      <c r="K22" s="13" t="s">
        <v>11</v>
      </c>
      <c r="L22" s="9">
        <v>21</v>
      </c>
      <c r="M22" s="13" t="s">
        <v>44</v>
      </c>
      <c r="N22" s="13" t="s">
        <v>69</v>
      </c>
      <c r="O22" s="14">
        <f>SUMIF('Cocina'!A:A,Sala!L22,'Cocina'!M:M)</f>
        <v>274</v>
      </c>
      <c r="P22" s="1">
        <v>45017</v>
      </c>
      <c r="Q22" s="3">
        <v>0.15208333333333332</v>
      </c>
      <c r="R22" s="3">
        <v>0.24444444444444444</v>
      </c>
      <c r="S22" s="3">
        <f>IF(K22="Ocupada",R22-Q22+Datos!$B$2,R22-Q22)</f>
        <v>9.2361111111111116E-2</v>
      </c>
      <c r="T22" s="3">
        <f t="shared" si="2"/>
        <v>9.2361111111111116E-2</v>
      </c>
      <c r="U22" s="3">
        <f>(SUMIF('Cocina'!A:A,Sala!L22,'Cocina'!H:H))/60/24</f>
        <v>0.10555555555555556</v>
      </c>
      <c r="V22" s="3">
        <f t="shared" si="0"/>
        <v>0</v>
      </c>
      <c r="W22" s="13" t="str">
        <f t="shared" si="3"/>
        <v>No</v>
      </c>
      <c r="X22" s="9">
        <f t="shared" si="1"/>
        <v>6</v>
      </c>
      <c r="Y22" s="13" t="str" cm="1">
        <f t="array" ref="Y22">_xlfn.IFS(X22=1,"Lunes",X22=2,"Martes",X22=3,"Miercoles",X22=4,"Jueves",X22=5,"Viernes",X22=6,"Sabado",X22=7,"Domingo")</f>
        <v>Sabado</v>
      </c>
      <c r="Z22">
        <f>SUMIF('Cocina'!A:A,Sala[[#This Row],[Número de Orden]],'Cocina'!K:K)</f>
        <v>167</v>
      </c>
      <c r="AA22" s="35">
        <f>(Sala[[#This Row],[Tiempo en mesa]]-Sala[[#This Row],[Tiempo de Preparación (Horas)]])*1440</f>
        <v>-18.999999999999993</v>
      </c>
      <c r="AB22" t="str" cm="1">
        <f t="array" ref="AB2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c r="AD22" s="5"/>
      <c r="AE22" s="6"/>
    </row>
    <row r="23" spans="1:31" x14ac:dyDescent="0.3">
      <c r="A23" s="9">
        <v>15</v>
      </c>
      <c r="B23" s="13" t="s">
        <v>70</v>
      </c>
      <c r="C23" s="9">
        <v>1</v>
      </c>
      <c r="D23" s="16">
        <v>45017.094444444447</v>
      </c>
      <c r="E23" s="16">
        <v>45017.199305555558</v>
      </c>
      <c r="F23" s="13" t="s">
        <v>29</v>
      </c>
      <c r="G23" s="13" t="s">
        <v>10</v>
      </c>
      <c r="H23" s="13" t="s">
        <v>1134</v>
      </c>
      <c r="I23" s="14">
        <v>45.41</v>
      </c>
      <c r="J23" s="14">
        <f>IF(Sala[[#This Row],[Orden cobrada (Sin tiempo espera)]]="si",Sala[[#This Row],[Propina]],0)</f>
        <v>45.41</v>
      </c>
      <c r="K23" s="13" t="s">
        <v>21</v>
      </c>
      <c r="L23" s="9">
        <v>22</v>
      </c>
      <c r="M23" s="13" t="s">
        <v>59</v>
      </c>
      <c r="N23" s="13" t="s">
        <v>71</v>
      </c>
      <c r="O23" s="14">
        <f>SUMIF('Cocina'!A:A,Sala!L23,'Cocina'!M:M)</f>
        <v>213</v>
      </c>
      <c r="P23" s="1">
        <v>45017</v>
      </c>
      <c r="Q23" s="3">
        <v>9.4444444444444442E-2</v>
      </c>
      <c r="R23" s="3">
        <v>0.19930555555555557</v>
      </c>
      <c r="S23" s="3">
        <f>IF(K23="Ocupada",R23-Q23+Datos!$B$2,R23-Q23)</f>
        <v>0.10486111111111113</v>
      </c>
      <c r="T23" s="3">
        <f t="shared" si="2"/>
        <v>0.10486111111111113</v>
      </c>
      <c r="U23" s="3">
        <f>(SUMIF('Cocina'!A:A,Sala!L23,'Cocina'!H:H))/60/24</f>
        <v>8.5416666666666655E-2</v>
      </c>
      <c r="V23" s="3">
        <f t="shared" si="0"/>
        <v>1.9444444444444473E-2</v>
      </c>
      <c r="W23" s="13" t="str">
        <f t="shared" si="3"/>
        <v>Si</v>
      </c>
      <c r="X23" s="9">
        <f t="shared" si="1"/>
        <v>6</v>
      </c>
      <c r="Y23" s="13" t="str" cm="1">
        <f t="array" ref="Y23">_xlfn.IFS(X23=1,"Lunes",X23=2,"Martes",X23=3,"Miercoles",X23=4,"Jueves",X23=5,"Viernes",X23=6,"Sabado",X23=7,"Domingo")</f>
        <v>Sabado</v>
      </c>
      <c r="Z23">
        <f>SUMIF('Cocina'!A:A,Sala[[#This Row],[Número de Orden]],'Cocina'!K:K)</f>
        <v>125</v>
      </c>
      <c r="AA23" s="35">
        <f>(Sala[[#This Row],[Tiempo en mesa]]-Sala[[#This Row],[Tiempo de Preparación (Horas)]])*1440</f>
        <v>28.000000000000039</v>
      </c>
      <c r="AB23" t="str" cm="1">
        <f t="array" ref="AB2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c r="AD23" s="5"/>
      <c r="AE23" s="6"/>
    </row>
    <row r="24" spans="1:31" x14ac:dyDescent="0.3">
      <c r="A24" s="9">
        <v>1</v>
      </c>
      <c r="B24" s="13" t="s">
        <v>72</v>
      </c>
      <c r="C24" s="9">
        <v>5</v>
      </c>
      <c r="D24" s="16">
        <v>45017.113888888889</v>
      </c>
      <c r="E24" s="16">
        <v>45017.17291666667</v>
      </c>
      <c r="F24" s="13" t="s">
        <v>25</v>
      </c>
      <c r="G24" s="13" t="s">
        <v>32</v>
      </c>
      <c r="H24" s="13" t="s">
        <v>1134</v>
      </c>
      <c r="I24" s="14">
        <v>38.46</v>
      </c>
      <c r="J24" s="14">
        <f>IF(Sala[[#This Row],[Orden cobrada (Sin tiempo espera)]]="si",Sala[[#This Row],[Propina]],0)</f>
        <v>38.46</v>
      </c>
      <c r="K24" s="13" t="s">
        <v>21</v>
      </c>
      <c r="L24" s="9">
        <v>23</v>
      </c>
      <c r="M24" s="13" t="s">
        <v>64</v>
      </c>
      <c r="N24" s="13" t="s">
        <v>73</v>
      </c>
      <c r="O24" s="14">
        <f>SUMIF('Cocina'!A:A,Sala!L24,'Cocina'!M:M)</f>
        <v>138</v>
      </c>
      <c r="P24" s="1">
        <v>45017</v>
      </c>
      <c r="Q24" s="3">
        <v>0.11388888888888889</v>
      </c>
      <c r="R24" s="3">
        <v>0.17291666666666666</v>
      </c>
      <c r="S24" s="3">
        <f>IF(K24="Ocupada",R24-Q24+Datos!$B$2,R24-Q24)</f>
        <v>5.9027777777777776E-2</v>
      </c>
      <c r="T24" s="3">
        <f t="shared" si="2"/>
        <v>5.9027777777777776E-2</v>
      </c>
      <c r="U24" s="3">
        <f>(SUMIF('Cocina'!A:A,Sala!L24,'Cocina'!H:H))/60/24</f>
        <v>4.3750000000000004E-2</v>
      </c>
      <c r="V24" s="3">
        <f t="shared" si="0"/>
        <v>1.5277777777777772E-2</v>
      </c>
      <c r="W24" s="13" t="str">
        <f t="shared" si="3"/>
        <v>Si</v>
      </c>
      <c r="X24" s="9">
        <f t="shared" si="1"/>
        <v>6</v>
      </c>
      <c r="Y24" s="13" t="str" cm="1">
        <f t="array" ref="Y24">_xlfn.IFS(X24=1,"Lunes",X24=2,"Martes",X24=3,"Miercoles",X24=4,"Jueves",X24=5,"Viernes",X24=6,"Sabado",X24=7,"Domingo")</f>
        <v>Sabado</v>
      </c>
      <c r="Z24">
        <f>SUMIF('Cocina'!A:A,Sala[[#This Row],[Número de Orden]],'Cocina'!K:K)</f>
        <v>81</v>
      </c>
      <c r="AA24" s="35">
        <f>(Sala[[#This Row],[Tiempo en mesa]]-Sala[[#This Row],[Tiempo de Preparación (Horas)]])*1440</f>
        <v>21.999999999999993</v>
      </c>
      <c r="AB24" t="str" cm="1">
        <f t="array" ref="AB2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 spans="1:31" x14ac:dyDescent="0.3">
      <c r="A25" s="9">
        <v>5</v>
      </c>
      <c r="B25" s="13" t="s">
        <v>74</v>
      </c>
      <c r="C25" s="9">
        <v>5</v>
      </c>
      <c r="D25" s="16">
        <v>45017.125694444447</v>
      </c>
      <c r="E25" s="16">
        <v>45017.263888888891</v>
      </c>
      <c r="F25" s="13" t="s">
        <v>9</v>
      </c>
      <c r="G25" s="13" t="s">
        <v>10</v>
      </c>
      <c r="H25" s="13" t="s">
        <v>1134</v>
      </c>
      <c r="I25" s="14">
        <v>38.18</v>
      </c>
      <c r="J25" s="14">
        <f>IF(Sala[[#This Row],[Orden cobrada (Sin tiempo espera)]]="si",Sala[[#This Row],[Propina]],0)</f>
        <v>38.18</v>
      </c>
      <c r="K25" s="13" t="s">
        <v>35</v>
      </c>
      <c r="L25" s="9">
        <v>24</v>
      </c>
      <c r="M25" s="13" t="s">
        <v>36</v>
      </c>
      <c r="N25" s="13" t="s">
        <v>75</v>
      </c>
      <c r="O25" s="14">
        <f>SUMIF('Cocina'!A:A,Sala!L25,'Cocina'!M:M)</f>
        <v>233</v>
      </c>
      <c r="P25" s="1">
        <v>45017</v>
      </c>
      <c r="Q25" s="3">
        <v>0.12569444444444444</v>
      </c>
      <c r="R25" s="3">
        <v>0.2638888888888889</v>
      </c>
      <c r="S25" s="3">
        <f>IF(K25="Ocupada",R25-Q25+Datos!$B$2,R25-Q25)</f>
        <v>0.14861111111111111</v>
      </c>
      <c r="T25" s="3">
        <f t="shared" si="2"/>
        <v>0.13819444444444445</v>
      </c>
      <c r="U25" s="3">
        <f>(SUMIF('Cocina'!A:A,Sala!L25,'Cocina'!H:H))/60/24</f>
        <v>0.125</v>
      </c>
      <c r="V25" s="3">
        <f t="shared" si="0"/>
        <v>2.361111111111111E-2</v>
      </c>
      <c r="W25" s="13" t="str">
        <f t="shared" si="3"/>
        <v>Si</v>
      </c>
      <c r="X25" s="9">
        <f t="shared" si="1"/>
        <v>6</v>
      </c>
      <c r="Y25" s="13" t="str" cm="1">
        <f t="array" ref="Y25">_xlfn.IFS(X25=1,"Lunes",X25=2,"Martes",X25=3,"Miercoles",X25=4,"Jueves",X25=5,"Viernes",X25=6,"Sabado",X25=7,"Domingo")</f>
        <v>Sabado</v>
      </c>
      <c r="Z25">
        <f>SUMIF('Cocina'!A:A,Sala[[#This Row],[Número de Orden]],'Cocina'!K:K)</f>
        <v>140</v>
      </c>
      <c r="AA25" s="35">
        <f>(Sala[[#This Row],[Tiempo en mesa]]-Sala[[#This Row],[Tiempo de Preparación (Horas)]])*1440</f>
        <v>19.000000000000014</v>
      </c>
      <c r="AB25" t="str" cm="1">
        <f t="array" ref="AB2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6" spans="1:31" x14ac:dyDescent="0.3">
      <c r="A26" s="9">
        <v>12</v>
      </c>
      <c r="B26" s="13" t="s">
        <v>76</v>
      </c>
      <c r="C26" s="9">
        <v>5</v>
      </c>
      <c r="D26" s="16">
        <v>45017.125694444447</v>
      </c>
      <c r="E26" s="16">
        <v>45017.207638888889</v>
      </c>
      <c r="F26" s="13" t="s">
        <v>25</v>
      </c>
      <c r="G26" s="13" t="s">
        <v>32</v>
      </c>
      <c r="H26" s="13" t="s">
        <v>1136</v>
      </c>
      <c r="I26" s="14">
        <v>46.15</v>
      </c>
      <c r="J26" s="14">
        <f>IF(Sala[[#This Row],[Orden cobrada (Sin tiempo espera)]]="si",Sala[[#This Row],[Propina]],0)</f>
        <v>46.15</v>
      </c>
      <c r="K26" s="13" t="s">
        <v>35</v>
      </c>
      <c r="L26" s="9">
        <v>25</v>
      </c>
      <c r="M26" s="13" t="s">
        <v>17</v>
      </c>
      <c r="N26" s="13" t="s">
        <v>77</v>
      </c>
      <c r="O26" s="14">
        <f>SUMIF('Cocina'!A:A,Sala!L26,'Cocina'!M:M)</f>
        <v>34</v>
      </c>
      <c r="P26" s="1">
        <v>45017</v>
      </c>
      <c r="Q26" s="3">
        <v>0.12569444444444444</v>
      </c>
      <c r="R26" s="3">
        <v>0.2076388888888889</v>
      </c>
      <c r="S26" s="3">
        <f>IF(K26="Ocupada",R26-Q26+Datos!$B$2,R26-Q26)</f>
        <v>9.236111111111113E-2</v>
      </c>
      <c r="T26" s="3">
        <f t="shared" si="2"/>
        <v>8.1944444444444459E-2</v>
      </c>
      <c r="U26" s="3">
        <f>(SUMIF('Cocina'!A:A,Sala!L26,'Cocina'!H:H))/60/24</f>
        <v>2.4305555555555556E-2</v>
      </c>
      <c r="V26" s="3">
        <f t="shared" si="0"/>
        <v>6.8055555555555577E-2</v>
      </c>
      <c r="W26" s="13" t="str">
        <f t="shared" si="3"/>
        <v>Si</v>
      </c>
      <c r="X26" s="9">
        <f t="shared" si="1"/>
        <v>6</v>
      </c>
      <c r="Y26" s="13" t="str" cm="1">
        <f t="array" ref="Y26">_xlfn.IFS(X26=1,"Lunes",X26=2,"Martes",X26=3,"Miercoles",X26=4,"Jueves",X26=5,"Viernes",X26=6,"Sabado",X26=7,"Domingo")</f>
        <v>Sabado</v>
      </c>
      <c r="Z26">
        <f>SUMIF('Cocina'!A:A,Sala[[#This Row],[Número de Orden]],'Cocina'!K:K)</f>
        <v>20</v>
      </c>
      <c r="AA26" s="35">
        <f>(Sala[[#This Row],[Tiempo en mesa]]-Sala[[#This Row],[Tiempo de Preparación (Horas)]])*1440</f>
        <v>83.000000000000028</v>
      </c>
      <c r="AB26" t="str" cm="1">
        <f t="array" ref="AB2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 spans="1:31" x14ac:dyDescent="0.3">
      <c r="A27" s="9">
        <v>18</v>
      </c>
      <c r="B27" s="13" t="s">
        <v>78</v>
      </c>
      <c r="C27" s="9">
        <v>2</v>
      </c>
      <c r="D27" s="16">
        <v>45017.086111111108</v>
      </c>
      <c r="E27" s="16">
        <v>45017.240972222222</v>
      </c>
      <c r="F27" s="13" t="s">
        <v>25</v>
      </c>
      <c r="G27" s="13" t="s">
        <v>15</v>
      </c>
      <c r="H27" s="13" t="s">
        <v>1134</v>
      </c>
      <c r="I27" s="14">
        <v>10.37</v>
      </c>
      <c r="J27" s="14">
        <f>IF(Sala[[#This Row],[Orden cobrada (Sin tiempo espera)]]="si",Sala[[#This Row],[Propina]],0)</f>
        <v>10.37</v>
      </c>
      <c r="K27" s="13" t="s">
        <v>35</v>
      </c>
      <c r="L27" s="9">
        <v>26</v>
      </c>
      <c r="M27" s="13" t="s">
        <v>44</v>
      </c>
      <c r="N27" s="13" t="s">
        <v>79</v>
      </c>
      <c r="O27" s="14">
        <f>SUMIF('Cocina'!A:A,Sala!L27,'Cocina'!M:M)</f>
        <v>126</v>
      </c>
      <c r="P27" s="1">
        <v>45017</v>
      </c>
      <c r="Q27" s="3">
        <v>8.611111111111111E-2</v>
      </c>
      <c r="R27" s="3">
        <v>0.24097222222222223</v>
      </c>
      <c r="S27" s="3">
        <f>IF(K27="Ocupada",R27-Q27+Datos!$B$2,R27-Q27)</f>
        <v>0.16527777777777777</v>
      </c>
      <c r="T27" s="3">
        <f t="shared" si="2"/>
        <v>0.15486111111111112</v>
      </c>
      <c r="U27" s="3">
        <f>(SUMIF('Cocina'!A:A,Sala!L27,'Cocina'!H:H))/60/24</f>
        <v>7.5694444444444439E-2</v>
      </c>
      <c r="V27" s="3">
        <f t="shared" si="0"/>
        <v>8.9583333333333334E-2</v>
      </c>
      <c r="W27" s="13" t="str">
        <f t="shared" si="3"/>
        <v>Si</v>
      </c>
      <c r="X27" s="9">
        <f t="shared" si="1"/>
        <v>6</v>
      </c>
      <c r="Y27" s="13" t="str" cm="1">
        <f t="array" ref="Y27">_xlfn.IFS(X27=1,"Lunes",X27=2,"Martes",X27=3,"Miercoles",X27=4,"Jueves",X27=5,"Viernes",X27=6,"Sabado",X27=7,"Domingo")</f>
        <v>Sabado</v>
      </c>
      <c r="Z27">
        <f>SUMIF('Cocina'!A:A,Sala[[#This Row],[Número de Orden]],'Cocina'!K:K)</f>
        <v>74</v>
      </c>
      <c r="AA27" s="35">
        <f>(Sala[[#This Row],[Tiempo en mesa]]-Sala[[#This Row],[Tiempo de Preparación (Horas)]])*1440</f>
        <v>114.00000000000001</v>
      </c>
      <c r="AB27" t="str" cm="1">
        <f t="array" ref="AB2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8" spans="1:31" x14ac:dyDescent="0.3">
      <c r="A28" s="9">
        <v>4</v>
      </c>
      <c r="B28" s="13" t="s">
        <v>80</v>
      </c>
      <c r="C28" s="9">
        <v>2</v>
      </c>
      <c r="D28" s="16">
        <v>45017.054861111108</v>
      </c>
      <c r="E28" s="16">
        <v>45017.102083333331</v>
      </c>
      <c r="F28" s="13" t="s">
        <v>25</v>
      </c>
      <c r="G28" s="13" t="s">
        <v>10</v>
      </c>
      <c r="H28" s="13" t="s">
        <v>1134</v>
      </c>
      <c r="I28" s="14">
        <v>19.27</v>
      </c>
      <c r="J28" s="14">
        <f>IF(Sala[[#This Row],[Orden cobrada (Sin tiempo espera)]]="si",Sala[[#This Row],[Propina]],0)</f>
        <v>19.27</v>
      </c>
      <c r="K28" s="13" t="s">
        <v>35</v>
      </c>
      <c r="L28" s="9">
        <v>27</v>
      </c>
      <c r="M28" s="13" t="s">
        <v>22</v>
      </c>
      <c r="N28" s="13" t="s">
        <v>81</v>
      </c>
      <c r="O28" s="14">
        <f>SUMIF('Cocina'!A:A,Sala!L28,'Cocina'!M:M)</f>
        <v>61</v>
      </c>
      <c r="P28" s="1">
        <v>45017</v>
      </c>
      <c r="Q28" s="3">
        <v>5.486111111111111E-2</v>
      </c>
      <c r="R28" s="3">
        <v>0.10208333333333333</v>
      </c>
      <c r="S28" s="3">
        <f>IF(K28="Ocupada",R28-Q28+Datos!$B$2,R28-Q28)</f>
        <v>5.7638888888888885E-2</v>
      </c>
      <c r="T28" s="3">
        <f t="shared" si="2"/>
        <v>4.7222222222222221E-2</v>
      </c>
      <c r="U28" s="3">
        <f>(SUMIF('Cocina'!A:A,Sala!L28,'Cocina'!H:H))/60/24</f>
        <v>3.8194444444444441E-2</v>
      </c>
      <c r="V28" s="3">
        <f t="shared" si="0"/>
        <v>1.9444444444444445E-2</v>
      </c>
      <c r="W28" s="13" t="str">
        <f t="shared" si="3"/>
        <v>Si</v>
      </c>
      <c r="X28" s="9">
        <f t="shared" si="1"/>
        <v>6</v>
      </c>
      <c r="Y28" s="13" t="str" cm="1">
        <f t="array" ref="Y28">_xlfn.IFS(X28=1,"Lunes",X28=2,"Martes",X28=3,"Miercoles",X28=4,"Jueves",X28=5,"Viernes",X28=6,"Sabado",X28=7,"Domingo")</f>
        <v>Sabado</v>
      </c>
      <c r="Z28">
        <f>SUMIF('Cocina'!A:A,Sala[[#This Row],[Número de Orden]],'Cocina'!K:K)</f>
        <v>36</v>
      </c>
      <c r="AA28" s="35">
        <f>(Sala[[#This Row],[Tiempo en mesa]]-Sala[[#This Row],[Tiempo de Preparación (Horas)]])*1440</f>
        <v>13.000000000000004</v>
      </c>
      <c r="AB28" t="str" cm="1">
        <f t="array" ref="AB2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9" spans="1:31" x14ac:dyDescent="0.3">
      <c r="A29" s="9">
        <v>2</v>
      </c>
      <c r="B29" s="13" t="s">
        <v>82</v>
      </c>
      <c r="C29" s="9">
        <v>2</v>
      </c>
      <c r="D29" s="16">
        <v>45017.03402777778</v>
      </c>
      <c r="E29" s="16">
        <v>45017.136111111111</v>
      </c>
      <c r="F29" s="13" t="s">
        <v>29</v>
      </c>
      <c r="G29" s="13" t="s">
        <v>32</v>
      </c>
      <c r="H29" s="13" t="s">
        <v>1134</v>
      </c>
      <c r="I29" s="14">
        <v>41.22</v>
      </c>
      <c r="J29" s="14">
        <f>IF(Sala[[#This Row],[Orden cobrada (Sin tiempo espera)]]="si",Sala[[#This Row],[Propina]],0)</f>
        <v>41.22</v>
      </c>
      <c r="K29" s="13" t="s">
        <v>11</v>
      </c>
      <c r="L29" s="9">
        <v>28</v>
      </c>
      <c r="M29" s="13" t="s">
        <v>83</v>
      </c>
      <c r="N29" s="13" t="s">
        <v>84</v>
      </c>
      <c r="O29" s="14">
        <f>SUMIF('Cocina'!A:A,Sala!L29,'Cocina'!M:M)</f>
        <v>94</v>
      </c>
      <c r="P29" s="1">
        <v>45017</v>
      </c>
      <c r="Q29" s="3">
        <v>3.4027777777777775E-2</v>
      </c>
      <c r="R29" s="3">
        <v>0.1361111111111111</v>
      </c>
      <c r="S29" s="3">
        <f>IF(K29="Ocupada",R29-Q29+Datos!$B$2,R29-Q29)</f>
        <v>0.10208333333333333</v>
      </c>
      <c r="T29" s="3">
        <f t="shared" si="2"/>
        <v>0.10208333333333333</v>
      </c>
      <c r="U29" s="3">
        <f>(SUMIF('Cocina'!A:A,Sala!L29,'Cocina'!H:H))/60/24</f>
        <v>3.888888888888889E-2</v>
      </c>
      <c r="V29" s="3">
        <f t="shared" si="0"/>
        <v>6.3194444444444442E-2</v>
      </c>
      <c r="W29" s="13" t="str">
        <f t="shared" si="3"/>
        <v>Si</v>
      </c>
      <c r="X29" s="9">
        <f t="shared" si="1"/>
        <v>6</v>
      </c>
      <c r="Y29" s="13" t="str" cm="1">
        <f t="array" ref="Y29">_xlfn.IFS(X29=1,"Lunes",X29=2,"Martes",X29=3,"Miercoles",X29=4,"Jueves",X29=5,"Viernes",X29=6,"Sabado",X29=7,"Domingo")</f>
        <v>Sabado</v>
      </c>
      <c r="Z29">
        <f>SUMIF('Cocina'!A:A,Sala[[#This Row],[Número de Orden]],'Cocina'!K:K)</f>
        <v>54</v>
      </c>
      <c r="AA29" s="35">
        <f>(Sala[[#This Row],[Tiempo en mesa]]-Sala[[#This Row],[Tiempo de Preparación (Horas)]])*1440</f>
        <v>91</v>
      </c>
      <c r="AB29" t="str" cm="1">
        <f t="array" ref="AB2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0" spans="1:31" x14ac:dyDescent="0.3">
      <c r="A30" s="9">
        <v>20</v>
      </c>
      <c r="B30" s="13" t="s">
        <v>85</v>
      </c>
      <c r="C30" s="9">
        <v>5</v>
      </c>
      <c r="D30" s="16">
        <v>45017.126388888886</v>
      </c>
      <c r="E30" s="16">
        <v>45017.256944444445</v>
      </c>
      <c r="F30" s="13" t="s">
        <v>20</v>
      </c>
      <c r="G30" s="13" t="s">
        <v>10</v>
      </c>
      <c r="H30" s="13" t="s">
        <v>1134</v>
      </c>
      <c r="I30" s="14">
        <v>14.83</v>
      </c>
      <c r="J30" s="14">
        <f>IF(Sala[[#This Row],[Orden cobrada (Sin tiempo espera)]]="si",Sala[[#This Row],[Propina]],0)</f>
        <v>14.83</v>
      </c>
      <c r="K30" s="13" t="s">
        <v>35</v>
      </c>
      <c r="L30" s="9">
        <v>29</v>
      </c>
      <c r="M30" s="13" t="s">
        <v>59</v>
      </c>
      <c r="N30" s="13" t="s">
        <v>86</v>
      </c>
      <c r="O30" s="14">
        <f>SUMIF('Cocina'!A:A,Sala!L30,'Cocina'!M:M)</f>
        <v>173</v>
      </c>
      <c r="P30" s="1">
        <v>45017</v>
      </c>
      <c r="Q30" s="3">
        <v>0.12638888888888888</v>
      </c>
      <c r="R30" s="3">
        <v>0.25694444444444442</v>
      </c>
      <c r="S30" s="3">
        <f>IF(K30="Ocupada",R30-Q30+Datos!$B$2,R30-Q30)</f>
        <v>0.14097222222222219</v>
      </c>
      <c r="T30" s="3">
        <f t="shared" si="2"/>
        <v>0.13055555555555554</v>
      </c>
      <c r="U30" s="3">
        <f>(SUMIF('Cocina'!A:A,Sala!L30,'Cocina'!H:H))/60/24</f>
        <v>4.9305555555555554E-2</v>
      </c>
      <c r="V30" s="3">
        <f t="shared" si="0"/>
        <v>9.1666666666666646E-2</v>
      </c>
      <c r="W30" s="13" t="str">
        <f t="shared" si="3"/>
        <v>Si</v>
      </c>
      <c r="X30" s="9">
        <f t="shared" si="1"/>
        <v>6</v>
      </c>
      <c r="Y30" s="13" t="str" cm="1">
        <f t="array" ref="Y30">_xlfn.IFS(X30=1,"Lunes",X30=2,"Martes",X30=3,"Miercoles",X30=4,"Jueves",X30=5,"Viernes",X30=6,"Sabado",X30=7,"Domingo")</f>
        <v>Sabado</v>
      </c>
      <c r="Z30">
        <f>SUMIF('Cocina'!A:A,Sala[[#This Row],[Número de Orden]],'Cocina'!K:K)</f>
        <v>103</v>
      </c>
      <c r="AA30" s="35">
        <f>(Sala[[#This Row],[Tiempo en mesa]]-Sala[[#This Row],[Tiempo de Preparación (Horas)]])*1440</f>
        <v>116.99999999999999</v>
      </c>
      <c r="AB30" t="str" cm="1">
        <f t="array" ref="AB3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1" spans="1:31" x14ac:dyDescent="0.3">
      <c r="A31" s="9">
        <v>14</v>
      </c>
      <c r="B31" s="13" t="s">
        <v>87</v>
      </c>
      <c r="C31" s="9">
        <v>4</v>
      </c>
      <c r="D31" s="16">
        <v>45017.121527777781</v>
      </c>
      <c r="E31" s="16">
        <v>45017.259027777778</v>
      </c>
      <c r="F31" s="13" t="s">
        <v>29</v>
      </c>
      <c r="G31" s="13" t="s">
        <v>10</v>
      </c>
      <c r="H31" s="13" t="s">
        <v>16</v>
      </c>
      <c r="I31" s="14">
        <v>26.29</v>
      </c>
      <c r="J31" s="14">
        <f>IF(Sala[[#This Row],[Orden cobrada (Sin tiempo espera)]]="si",Sala[[#This Row],[Propina]],0)</f>
        <v>26.29</v>
      </c>
      <c r="K31" s="13" t="s">
        <v>21</v>
      </c>
      <c r="L31" s="9">
        <v>30</v>
      </c>
      <c r="M31" s="13" t="s">
        <v>36</v>
      </c>
      <c r="N31" s="13" t="s">
        <v>88</v>
      </c>
      <c r="O31" s="14">
        <f>SUMIF('Cocina'!A:A,Sala!L31,'Cocina'!M:M)</f>
        <v>112</v>
      </c>
      <c r="P31" s="1">
        <v>45017</v>
      </c>
      <c r="Q31" s="3">
        <v>0.12152777777777778</v>
      </c>
      <c r="R31" s="3">
        <v>0.2590277777777778</v>
      </c>
      <c r="S31" s="3">
        <f>IF(K31="Ocupada",R31-Q31+Datos!$B$2,R31-Q31)</f>
        <v>0.13750000000000001</v>
      </c>
      <c r="T31" s="3">
        <f t="shared" si="2"/>
        <v>0.13750000000000001</v>
      </c>
      <c r="U31" s="3">
        <f>(SUMIF('Cocina'!A:A,Sala!L31,'Cocina'!H:H))/60/24</f>
        <v>4.7916666666666663E-2</v>
      </c>
      <c r="V31" s="3">
        <f t="shared" si="0"/>
        <v>8.9583333333333348E-2</v>
      </c>
      <c r="W31" s="13" t="str">
        <f t="shared" si="3"/>
        <v>Si</v>
      </c>
      <c r="X31" s="9">
        <f t="shared" si="1"/>
        <v>6</v>
      </c>
      <c r="Y31" s="13" t="str" cm="1">
        <f t="array" ref="Y31">_xlfn.IFS(X31=1,"Lunes",X31=2,"Martes",X31=3,"Miercoles",X31=4,"Jueves",X31=5,"Viernes",X31=6,"Sabado",X31=7,"Domingo")</f>
        <v>Sabado</v>
      </c>
      <c r="Z31">
        <f>SUMIF('Cocina'!A:A,Sala[[#This Row],[Número de Orden]],'Cocina'!K:K)</f>
        <v>66</v>
      </c>
      <c r="AA31" s="35">
        <f>(Sala[[#This Row],[Tiempo en mesa]]-Sala[[#This Row],[Tiempo de Preparación (Horas)]])*1440</f>
        <v>129.00000000000003</v>
      </c>
      <c r="AB31" t="str" cm="1">
        <f t="array" ref="AB3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 spans="1:31" x14ac:dyDescent="0.3">
      <c r="A32" s="9">
        <v>13</v>
      </c>
      <c r="B32" s="13" t="s">
        <v>89</v>
      </c>
      <c r="C32" s="9">
        <v>3</v>
      </c>
      <c r="D32" s="16">
        <v>45017.118750000001</v>
      </c>
      <c r="E32" s="16">
        <v>45017.251388888886</v>
      </c>
      <c r="F32" s="13" t="s">
        <v>20</v>
      </c>
      <c r="G32" s="13" t="s">
        <v>15</v>
      </c>
      <c r="H32" s="13" t="s">
        <v>1134</v>
      </c>
      <c r="I32" s="14">
        <v>19.809999999999999</v>
      </c>
      <c r="J32" s="14">
        <f>IF(Sala[[#This Row],[Orden cobrada (Sin tiempo espera)]]="si",Sala[[#This Row],[Propina]],0)</f>
        <v>19.809999999999999</v>
      </c>
      <c r="K32" s="13" t="s">
        <v>35</v>
      </c>
      <c r="L32" s="9">
        <v>31</v>
      </c>
      <c r="M32" s="13" t="s">
        <v>83</v>
      </c>
      <c r="N32" s="13" t="s">
        <v>90</v>
      </c>
      <c r="O32" s="14">
        <f>SUMIF('Cocina'!A:A,Sala!L32,'Cocina'!M:M)</f>
        <v>67</v>
      </c>
      <c r="P32" s="1">
        <v>45017</v>
      </c>
      <c r="Q32" s="3">
        <v>0.11874999999999999</v>
      </c>
      <c r="R32" s="3">
        <v>0.25138888888888888</v>
      </c>
      <c r="S32" s="3">
        <f>IF(K32="Ocupada",R32-Q32+Datos!$B$2,R32-Q32)</f>
        <v>0.14305555555555555</v>
      </c>
      <c r="T32" s="3">
        <f t="shared" si="2"/>
        <v>0.13263888888888889</v>
      </c>
      <c r="U32" s="3">
        <f>(SUMIF('Cocina'!A:A,Sala!L32,'Cocina'!H:H))/60/24</f>
        <v>7.2916666666666671E-2</v>
      </c>
      <c r="V32" s="3">
        <f t="shared" si="0"/>
        <v>7.0138888888888876E-2</v>
      </c>
      <c r="W32" s="13" t="str">
        <f t="shared" si="3"/>
        <v>Si</v>
      </c>
      <c r="X32" s="9">
        <f t="shared" si="1"/>
        <v>6</v>
      </c>
      <c r="Y32" s="13" t="str" cm="1">
        <f t="array" ref="Y32">_xlfn.IFS(X32=1,"Lunes",X32=2,"Martes",X32=3,"Miercoles",X32=4,"Jueves",X32=5,"Viernes",X32=6,"Sabado",X32=7,"Domingo")</f>
        <v>Sabado</v>
      </c>
      <c r="Z32">
        <f>SUMIF('Cocina'!A:A,Sala[[#This Row],[Número de Orden]],'Cocina'!K:K)</f>
        <v>39</v>
      </c>
      <c r="AA32" s="35">
        <f>(Sala[[#This Row],[Tiempo en mesa]]-Sala[[#This Row],[Tiempo de Preparación (Horas)]])*1440</f>
        <v>86</v>
      </c>
      <c r="AB32" t="str" cm="1">
        <f t="array" ref="AB3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3" spans="1:28" x14ac:dyDescent="0.3">
      <c r="A33" s="9">
        <v>5</v>
      </c>
      <c r="B33" s="13" t="s">
        <v>91</v>
      </c>
      <c r="C33" s="9">
        <v>1</v>
      </c>
      <c r="D33" s="16">
        <v>45017.130555555559</v>
      </c>
      <c r="E33" s="16">
        <v>45017.28402777778</v>
      </c>
      <c r="F33" s="13" t="s">
        <v>14</v>
      </c>
      <c r="G33" s="13" t="s">
        <v>10</v>
      </c>
      <c r="H33" s="13" t="s">
        <v>1134</v>
      </c>
      <c r="I33" s="14">
        <v>28.25</v>
      </c>
      <c r="J33" s="14">
        <f>IF(Sala[[#This Row],[Orden cobrada (Sin tiempo espera)]]="si",Sala[[#This Row],[Propina]],0)</f>
        <v>28.25</v>
      </c>
      <c r="K33" s="13" t="s">
        <v>35</v>
      </c>
      <c r="L33" s="9">
        <v>32</v>
      </c>
      <c r="M33" s="13" t="s">
        <v>44</v>
      </c>
      <c r="N33" s="13" t="s">
        <v>92</v>
      </c>
      <c r="O33" s="14">
        <f>SUMIF('Cocina'!A:A,Sala!L33,'Cocina'!M:M)</f>
        <v>211</v>
      </c>
      <c r="P33" s="1">
        <v>45017</v>
      </c>
      <c r="Q33" s="3">
        <v>0.13055555555555556</v>
      </c>
      <c r="R33" s="3">
        <v>0.28402777777777777</v>
      </c>
      <c r="S33" s="3">
        <f>IF(K33="Ocupada",R33-Q33+Datos!$B$2,R33-Q33)</f>
        <v>0.16388888888888886</v>
      </c>
      <c r="T33" s="3">
        <f t="shared" si="2"/>
        <v>0.1534722222222222</v>
      </c>
      <c r="U33" s="3">
        <f>(SUMIF('Cocina'!A:A,Sala!L33,'Cocina'!H:H))/60/24</f>
        <v>8.8888888888888892E-2</v>
      </c>
      <c r="V33" s="3">
        <f t="shared" si="0"/>
        <v>7.4999999999999969E-2</v>
      </c>
      <c r="W33" s="13" t="str">
        <f t="shared" si="3"/>
        <v>Si</v>
      </c>
      <c r="X33" s="9">
        <f t="shared" si="1"/>
        <v>6</v>
      </c>
      <c r="Y33" s="13" t="str" cm="1">
        <f t="array" ref="Y33">_xlfn.IFS(X33=1,"Lunes",X33=2,"Martes",X33=3,"Miercoles",X33=4,"Jueves",X33=5,"Viernes",X33=6,"Sabado",X33=7,"Domingo")</f>
        <v>Sabado</v>
      </c>
      <c r="Z33">
        <f>SUMIF('Cocina'!A:A,Sala[[#This Row],[Número de Orden]],'Cocina'!K:K)</f>
        <v>123</v>
      </c>
      <c r="AA33" s="35">
        <f>(Sala[[#This Row],[Tiempo en mesa]]-Sala[[#This Row],[Tiempo de Preparación (Horas)]])*1440</f>
        <v>92.999999999999972</v>
      </c>
      <c r="AB33" t="str" cm="1">
        <f t="array" ref="AB3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 spans="1:28" x14ac:dyDescent="0.3">
      <c r="A34" s="9">
        <v>4</v>
      </c>
      <c r="B34" s="13" t="s">
        <v>93</v>
      </c>
      <c r="C34" s="9">
        <v>5</v>
      </c>
      <c r="D34" s="16">
        <v>45017.147916666669</v>
      </c>
      <c r="E34" s="16">
        <v>45017.26458333333</v>
      </c>
      <c r="F34" s="13" t="s">
        <v>29</v>
      </c>
      <c r="G34" s="13" t="s">
        <v>32</v>
      </c>
      <c r="H34" s="13" t="s">
        <v>1136</v>
      </c>
      <c r="I34" s="14">
        <v>20.38</v>
      </c>
      <c r="J34" s="14">
        <f>IF(Sala[[#This Row],[Orden cobrada (Sin tiempo espera)]]="si",Sala[[#This Row],[Propina]],0)</f>
        <v>20.38</v>
      </c>
      <c r="K34" s="13" t="s">
        <v>35</v>
      </c>
      <c r="L34" s="9">
        <v>33</v>
      </c>
      <c r="M34" s="13" t="s">
        <v>1135</v>
      </c>
      <c r="N34" s="13" t="s">
        <v>94</v>
      </c>
      <c r="O34" s="14">
        <f>SUMIF('Cocina'!A:A,Sala!L34,'Cocina'!M:M)</f>
        <v>306</v>
      </c>
      <c r="P34" s="1">
        <v>45017</v>
      </c>
      <c r="Q34" s="3">
        <v>0.14791666666666667</v>
      </c>
      <c r="R34" s="3">
        <v>0.26458333333333334</v>
      </c>
      <c r="S34" s="3">
        <f>IF(K34="Ocupada",R34-Q34+Datos!$B$2,R34-Q34)</f>
        <v>0.12708333333333333</v>
      </c>
      <c r="T34" s="3">
        <f t="shared" si="2"/>
        <v>0.11666666666666667</v>
      </c>
      <c r="U34" s="3">
        <f>(SUMIF('Cocina'!A:A,Sala!L34,'Cocina'!H:H))/60/24</f>
        <v>9.0277777777777776E-2</v>
      </c>
      <c r="V34" s="3">
        <f t="shared" si="0"/>
        <v>3.680555555555555E-2</v>
      </c>
      <c r="W34" s="13" t="str">
        <f t="shared" si="3"/>
        <v>Si</v>
      </c>
      <c r="X34" s="9">
        <f t="shared" si="1"/>
        <v>6</v>
      </c>
      <c r="Y34" s="13" t="str" cm="1">
        <f t="array" ref="Y34">_xlfn.IFS(X34=1,"Lunes",X34=2,"Martes",X34=3,"Miercoles",X34=4,"Jueves",X34=5,"Viernes",X34=6,"Sabado",X34=7,"Domingo")</f>
        <v>Sabado</v>
      </c>
      <c r="Z34">
        <f>SUMIF('Cocina'!A:A,Sala[[#This Row],[Número de Orden]],'Cocina'!K:K)</f>
        <v>181</v>
      </c>
      <c r="AA34" s="35">
        <f>(Sala[[#This Row],[Tiempo en mesa]]-Sala[[#This Row],[Tiempo de Preparación (Horas)]])*1440</f>
        <v>38.000000000000007</v>
      </c>
      <c r="AB34" t="str" cm="1">
        <f t="array" ref="AB3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 spans="1:28" x14ac:dyDescent="0.3">
      <c r="A35" s="9">
        <v>15</v>
      </c>
      <c r="B35" s="13" t="s">
        <v>95</v>
      </c>
      <c r="C35" s="9">
        <v>1</v>
      </c>
      <c r="D35" s="16">
        <v>45017.094444444447</v>
      </c>
      <c r="E35" s="16">
        <v>45017.254861111112</v>
      </c>
      <c r="F35" s="13" t="s">
        <v>29</v>
      </c>
      <c r="G35" s="13" t="s">
        <v>15</v>
      </c>
      <c r="H35" s="13" t="s">
        <v>1134</v>
      </c>
      <c r="I35" s="14">
        <v>13.08</v>
      </c>
      <c r="J35" s="14">
        <f>IF(Sala[[#This Row],[Orden cobrada (Sin tiempo espera)]]="si",Sala[[#This Row],[Propina]],0)</f>
        <v>13.08</v>
      </c>
      <c r="K35" s="13" t="s">
        <v>21</v>
      </c>
      <c r="L35" s="9">
        <v>34</v>
      </c>
      <c r="M35" s="13" t="s">
        <v>1135</v>
      </c>
      <c r="N35" s="13" t="s">
        <v>96</v>
      </c>
      <c r="O35" s="14">
        <f>SUMIF('Cocina'!A:A,Sala!L35,'Cocina'!M:M)</f>
        <v>112</v>
      </c>
      <c r="P35" s="1">
        <v>45017</v>
      </c>
      <c r="Q35" s="3">
        <v>9.4444444444444442E-2</v>
      </c>
      <c r="R35" s="3">
        <v>0.25486111111111109</v>
      </c>
      <c r="S35" s="3">
        <f>IF(K35="Ocupada",R35-Q35+Datos!$B$2,R35-Q35)</f>
        <v>0.16041666666666665</v>
      </c>
      <c r="T35" s="3">
        <f t="shared" si="2"/>
        <v>0.16041666666666665</v>
      </c>
      <c r="U35" s="3">
        <f>(SUMIF('Cocina'!A:A,Sala!L35,'Cocina'!H:H))/60/24</f>
        <v>4.5138888888888888E-2</v>
      </c>
      <c r="V35" s="3">
        <f t="shared" si="0"/>
        <v>0.11527777777777776</v>
      </c>
      <c r="W35" s="13" t="str">
        <f t="shared" si="3"/>
        <v>Si</v>
      </c>
      <c r="X35" s="9">
        <f t="shared" si="1"/>
        <v>6</v>
      </c>
      <c r="Y35" s="13" t="str" cm="1">
        <f t="array" ref="Y35">_xlfn.IFS(X35=1,"Lunes",X35=2,"Martes",X35=3,"Miercoles",X35=4,"Jueves",X35=5,"Viernes",X35=6,"Sabado",X35=7,"Domingo")</f>
        <v>Sabado</v>
      </c>
      <c r="Z35">
        <f>SUMIF('Cocina'!A:A,Sala[[#This Row],[Número de Orden]],'Cocina'!K:K)</f>
        <v>65</v>
      </c>
      <c r="AA35" s="35">
        <f>(Sala[[#This Row],[Tiempo en mesa]]-Sala[[#This Row],[Tiempo de Preparación (Horas)]])*1440</f>
        <v>165.99999999999997</v>
      </c>
      <c r="AB35" t="str" cm="1">
        <f t="array" ref="AB3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 spans="1:28" x14ac:dyDescent="0.3">
      <c r="A36" s="9">
        <v>13</v>
      </c>
      <c r="B36" s="13" t="s">
        <v>97</v>
      </c>
      <c r="C36" s="9">
        <v>2</v>
      </c>
      <c r="D36" s="16">
        <v>45017.137499999997</v>
      </c>
      <c r="E36" s="16">
        <v>45017.246527777781</v>
      </c>
      <c r="F36" s="13" t="s">
        <v>9</v>
      </c>
      <c r="G36" s="13" t="s">
        <v>10</v>
      </c>
      <c r="H36" s="13" t="s">
        <v>1134</v>
      </c>
      <c r="I36" s="14">
        <v>15.75</v>
      </c>
      <c r="J36" s="14">
        <f>IF(Sala[[#This Row],[Orden cobrada (Sin tiempo espera)]]="si",Sala[[#This Row],[Propina]],0)</f>
        <v>15.75</v>
      </c>
      <c r="K36" s="13" t="s">
        <v>35</v>
      </c>
      <c r="L36" s="9">
        <v>35</v>
      </c>
      <c r="M36" s="13" t="s">
        <v>1135</v>
      </c>
      <c r="N36" s="13" t="s">
        <v>98</v>
      </c>
      <c r="O36" s="14">
        <f>SUMIF('Cocina'!A:A,Sala!L36,'Cocina'!M:M)</f>
        <v>214</v>
      </c>
      <c r="P36" s="1">
        <v>45017</v>
      </c>
      <c r="Q36" s="3">
        <v>0.13750000000000001</v>
      </c>
      <c r="R36" s="3">
        <v>0.24652777777777779</v>
      </c>
      <c r="S36" s="3">
        <f>IF(K36="Ocupada",R36-Q36+Datos!$B$2,R36-Q36)</f>
        <v>0.11944444444444445</v>
      </c>
      <c r="T36" s="3">
        <f t="shared" si="2"/>
        <v>0.10902777777777778</v>
      </c>
      <c r="U36" s="3">
        <f>(SUMIF('Cocina'!A:A,Sala!L36,'Cocina'!H:H))/60/24</f>
        <v>4.5138888888888888E-2</v>
      </c>
      <c r="V36" s="3">
        <f t="shared" si="0"/>
        <v>7.4305555555555569E-2</v>
      </c>
      <c r="W36" s="13" t="str">
        <f t="shared" si="3"/>
        <v>Si</v>
      </c>
      <c r="X36" s="9">
        <f t="shared" si="1"/>
        <v>6</v>
      </c>
      <c r="Y36" s="13" t="str" cm="1">
        <f t="array" ref="Y36">_xlfn.IFS(X36=1,"Lunes",X36=2,"Martes",X36=3,"Miercoles",X36=4,"Jueves",X36=5,"Viernes",X36=6,"Sabado",X36=7,"Domingo")</f>
        <v>Sabado</v>
      </c>
      <c r="Z36">
        <f>SUMIF('Cocina'!A:A,Sala[[#This Row],[Número de Orden]],'Cocina'!K:K)</f>
        <v>129</v>
      </c>
      <c r="AA36" s="35">
        <f>(Sala[[#This Row],[Tiempo en mesa]]-Sala[[#This Row],[Tiempo de Preparación (Horas)]])*1440</f>
        <v>92</v>
      </c>
      <c r="AB36" t="str" cm="1">
        <f t="array" ref="AB3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 spans="1:28" x14ac:dyDescent="0.3">
      <c r="A37" s="9">
        <v>5</v>
      </c>
      <c r="B37" s="13" t="s">
        <v>99</v>
      </c>
      <c r="C37" s="9">
        <v>5</v>
      </c>
      <c r="D37" s="16">
        <v>45017.143750000003</v>
      </c>
      <c r="E37" s="16">
        <v>45017.268055555556</v>
      </c>
      <c r="F37" s="13" t="s">
        <v>20</v>
      </c>
      <c r="G37" s="13" t="s">
        <v>10</v>
      </c>
      <c r="H37" s="13" t="s">
        <v>1134</v>
      </c>
      <c r="I37" s="14">
        <v>45.28</v>
      </c>
      <c r="J37" s="14">
        <f>IF(Sala[[#This Row],[Orden cobrada (Sin tiempo espera)]]="si",Sala[[#This Row],[Propina]],0)</f>
        <v>45.28</v>
      </c>
      <c r="K37" s="13" t="s">
        <v>35</v>
      </c>
      <c r="L37" s="9">
        <v>36</v>
      </c>
      <c r="M37" s="13" t="s">
        <v>41</v>
      </c>
      <c r="N37" s="13" t="s">
        <v>100</v>
      </c>
      <c r="O37" s="14">
        <f>SUMIF('Cocina'!A:A,Sala!L37,'Cocina'!M:M)</f>
        <v>30</v>
      </c>
      <c r="P37" s="1">
        <v>45017</v>
      </c>
      <c r="Q37" s="3">
        <v>0.14374999999999999</v>
      </c>
      <c r="R37" s="3">
        <v>0.26805555555555555</v>
      </c>
      <c r="S37" s="3">
        <f>IF(K37="Ocupada",R37-Q37+Datos!$B$2,R37-Q37)</f>
        <v>0.13472222222222222</v>
      </c>
      <c r="T37" s="3">
        <f t="shared" si="2"/>
        <v>0.12430555555555556</v>
      </c>
      <c r="U37" s="3">
        <f>(SUMIF('Cocina'!A:A,Sala!L37,'Cocina'!H:H))/60/24</f>
        <v>2.6388888888888889E-2</v>
      </c>
      <c r="V37" s="3">
        <f t="shared" si="0"/>
        <v>0.10833333333333332</v>
      </c>
      <c r="W37" s="13" t="str">
        <f t="shared" si="3"/>
        <v>Si</v>
      </c>
      <c r="X37" s="9">
        <f t="shared" si="1"/>
        <v>6</v>
      </c>
      <c r="Y37" s="13" t="str" cm="1">
        <f t="array" ref="Y37">_xlfn.IFS(X37=1,"Lunes",X37=2,"Martes",X37=3,"Miercoles",X37=4,"Jueves",X37=5,"Viernes",X37=6,"Sabado",X37=7,"Domingo")</f>
        <v>Sabado</v>
      </c>
      <c r="Z37">
        <f>SUMIF('Cocina'!A:A,Sala[[#This Row],[Número de Orden]],'Cocina'!K:K)</f>
        <v>18</v>
      </c>
      <c r="AA37" s="35">
        <f>(Sala[[#This Row],[Tiempo en mesa]]-Sala[[#This Row],[Tiempo de Preparación (Horas)]])*1440</f>
        <v>141</v>
      </c>
      <c r="AB37" t="str" cm="1">
        <f t="array" ref="AB3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 spans="1:28" x14ac:dyDescent="0.3">
      <c r="A38" s="9">
        <v>20</v>
      </c>
      <c r="B38" s="13" t="s">
        <v>101</v>
      </c>
      <c r="C38" s="9">
        <v>1</v>
      </c>
      <c r="D38" s="16">
        <v>45017.14166666667</v>
      </c>
      <c r="E38" s="16">
        <v>45017.251388888886</v>
      </c>
      <c r="F38" s="13" t="s">
        <v>25</v>
      </c>
      <c r="G38" s="13" t="s">
        <v>32</v>
      </c>
      <c r="H38" s="13" t="s">
        <v>1134</v>
      </c>
      <c r="I38" s="14">
        <v>10.39</v>
      </c>
      <c r="J38" s="14">
        <f>IF(Sala[[#This Row],[Orden cobrada (Sin tiempo espera)]]="si",Sala[[#This Row],[Propina]],0)</f>
        <v>10.39</v>
      </c>
      <c r="K38" s="13" t="s">
        <v>35</v>
      </c>
      <c r="L38" s="9">
        <v>37</v>
      </c>
      <c r="M38" s="13" t="s">
        <v>22</v>
      </c>
      <c r="N38" s="13" t="s">
        <v>102</v>
      </c>
      <c r="O38" s="14">
        <f>SUMIF('Cocina'!A:A,Sala!L38,'Cocina'!M:M)</f>
        <v>21</v>
      </c>
      <c r="P38" s="1">
        <v>45017</v>
      </c>
      <c r="Q38" s="3">
        <v>0.14166666666666666</v>
      </c>
      <c r="R38" s="3">
        <v>0.25138888888888888</v>
      </c>
      <c r="S38" s="3">
        <f>IF(K38="Ocupada",R38-Q38+Datos!$B$2,R38-Q38)</f>
        <v>0.12013888888888889</v>
      </c>
      <c r="T38" s="3">
        <f t="shared" si="2"/>
        <v>0.10972222222222222</v>
      </c>
      <c r="U38" s="3">
        <f>(SUMIF('Cocina'!A:A,Sala!L38,'Cocina'!H:H))/60/24</f>
        <v>3.2638888888888891E-2</v>
      </c>
      <c r="V38" s="3">
        <f t="shared" si="0"/>
        <v>8.7499999999999994E-2</v>
      </c>
      <c r="W38" s="13" t="str">
        <f t="shared" si="3"/>
        <v>Si</v>
      </c>
      <c r="X38" s="9">
        <f t="shared" si="1"/>
        <v>6</v>
      </c>
      <c r="Y38" s="13" t="str" cm="1">
        <f t="array" ref="Y38">_xlfn.IFS(X38=1,"Lunes",X38=2,"Martes",X38=3,"Miercoles",X38=4,"Jueves",X38=5,"Viernes",X38=6,"Sabado",X38=7,"Domingo")</f>
        <v>Sabado</v>
      </c>
      <c r="Z38">
        <f>SUMIF('Cocina'!A:A,Sala[[#This Row],[Número de Orden]],'Cocina'!K:K)</f>
        <v>13</v>
      </c>
      <c r="AA38" s="35">
        <f>(Sala[[#This Row],[Tiempo en mesa]]-Sala[[#This Row],[Tiempo de Preparación (Horas)]])*1440</f>
        <v>111</v>
      </c>
      <c r="AB38" t="str" cm="1">
        <f t="array" ref="AB3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 spans="1:28" x14ac:dyDescent="0.3">
      <c r="A39" s="9">
        <v>10</v>
      </c>
      <c r="B39" s="13" t="s">
        <v>103</v>
      </c>
      <c r="C39" s="9">
        <v>6</v>
      </c>
      <c r="D39" s="16">
        <v>45017.109722222223</v>
      </c>
      <c r="E39" s="16">
        <v>45017.161805555559</v>
      </c>
      <c r="F39" s="13" t="s">
        <v>29</v>
      </c>
      <c r="G39" s="13" t="s">
        <v>10</v>
      </c>
      <c r="H39" s="13" t="s">
        <v>1136</v>
      </c>
      <c r="I39" s="14">
        <v>16.309999999999999</v>
      </c>
      <c r="J39" s="14">
        <f>IF(Sala[[#This Row],[Orden cobrada (Sin tiempo espera)]]="si",Sala[[#This Row],[Propina]],0)</f>
        <v>0</v>
      </c>
      <c r="K39" s="13" t="s">
        <v>11</v>
      </c>
      <c r="L39" s="9">
        <v>38</v>
      </c>
      <c r="M39" s="13" t="s">
        <v>64</v>
      </c>
      <c r="N39" s="13" t="s">
        <v>104</v>
      </c>
      <c r="O39" s="14">
        <f>SUMIF('Cocina'!A:A,Sala!L39,'Cocina'!M:M)</f>
        <v>235</v>
      </c>
      <c r="P39" s="1">
        <v>45017</v>
      </c>
      <c r="Q39" s="3">
        <v>0.10972222222222222</v>
      </c>
      <c r="R39" s="3">
        <v>0.16180555555555556</v>
      </c>
      <c r="S39" s="3">
        <f>IF(K39="Ocupada",R39-Q39+Datos!$B$2,R39-Q39)</f>
        <v>5.2083333333333343E-2</v>
      </c>
      <c r="T39" s="3">
        <f t="shared" si="2"/>
        <v>5.2083333333333343E-2</v>
      </c>
      <c r="U39" s="3">
        <f>(SUMIF('Cocina'!A:A,Sala!L39,'Cocina'!H:H))/60/24</f>
        <v>6.805555555555555E-2</v>
      </c>
      <c r="V39" s="3">
        <f t="shared" si="0"/>
        <v>0</v>
      </c>
      <c r="W39" s="13" t="str">
        <f t="shared" si="3"/>
        <v>No</v>
      </c>
      <c r="X39" s="9">
        <f t="shared" si="1"/>
        <v>6</v>
      </c>
      <c r="Y39" s="13" t="str" cm="1">
        <f t="array" ref="Y39">_xlfn.IFS(X39=1,"Lunes",X39=2,"Martes",X39=3,"Miercoles",X39=4,"Jueves",X39=5,"Viernes",X39=6,"Sabado",X39=7,"Domingo")</f>
        <v>Sabado</v>
      </c>
      <c r="Z39">
        <f>SUMIF('Cocina'!A:A,Sala[[#This Row],[Número de Orden]],'Cocina'!K:K)</f>
        <v>143</v>
      </c>
      <c r="AA39" s="35">
        <f>(Sala[[#This Row],[Tiempo en mesa]]-Sala[[#This Row],[Tiempo de Preparación (Horas)]])*1440</f>
        <v>-22.999999999999979</v>
      </c>
      <c r="AB39" t="str" cm="1">
        <f t="array" ref="AB3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40" spans="1:28" x14ac:dyDescent="0.3">
      <c r="A40" s="9">
        <v>15</v>
      </c>
      <c r="B40" s="13" t="s">
        <v>105</v>
      </c>
      <c r="C40" s="9">
        <v>3</v>
      </c>
      <c r="D40" s="16">
        <v>45017.15347222222</v>
      </c>
      <c r="E40" s="16">
        <v>45017.318749999999</v>
      </c>
      <c r="F40" s="13" t="s">
        <v>20</v>
      </c>
      <c r="G40" s="13" t="s">
        <v>32</v>
      </c>
      <c r="H40" s="13" t="s">
        <v>16</v>
      </c>
      <c r="I40" s="14">
        <v>48.36</v>
      </c>
      <c r="J40" s="14">
        <f>IF(Sala[[#This Row],[Orden cobrada (Sin tiempo espera)]]="si",Sala[[#This Row],[Propina]],0)</f>
        <v>48.36</v>
      </c>
      <c r="K40" s="13" t="s">
        <v>35</v>
      </c>
      <c r="L40" s="9">
        <v>39</v>
      </c>
      <c r="M40" s="13" t="s">
        <v>41</v>
      </c>
      <c r="N40" s="13" t="s">
        <v>106</v>
      </c>
      <c r="O40" s="14">
        <f>SUMIF('Cocina'!A:A,Sala!L40,'Cocina'!M:M)</f>
        <v>108</v>
      </c>
      <c r="P40" s="1">
        <v>45017</v>
      </c>
      <c r="Q40" s="3">
        <v>0.15347222222222223</v>
      </c>
      <c r="R40" s="3">
        <v>0.31874999999999998</v>
      </c>
      <c r="S40" s="3">
        <f>IF(K40="Ocupada",R40-Q40+Datos!$B$2,R40-Q40)</f>
        <v>0.1756944444444444</v>
      </c>
      <c r="T40" s="3">
        <f t="shared" si="2"/>
        <v>0.16527777777777775</v>
      </c>
      <c r="U40" s="3">
        <f>(SUMIF('Cocina'!A:A,Sala!L40,'Cocina'!H:H))/60/24</f>
        <v>3.9583333333333331E-2</v>
      </c>
      <c r="V40" s="3">
        <f t="shared" si="0"/>
        <v>0.13611111111111107</v>
      </c>
      <c r="W40" s="13" t="str">
        <f t="shared" si="3"/>
        <v>Si</v>
      </c>
      <c r="X40" s="9">
        <f t="shared" si="1"/>
        <v>6</v>
      </c>
      <c r="Y40" s="13" t="str" cm="1">
        <f t="array" ref="Y40">_xlfn.IFS(X40=1,"Lunes",X40=2,"Martes",X40=3,"Miercoles",X40=4,"Jueves",X40=5,"Viernes",X40=6,"Sabado",X40=7,"Domingo")</f>
        <v>Sabado</v>
      </c>
      <c r="Z40">
        <f>SUMIF('Cocina'!A:A,Sala[[#This Row],[Número de Orden]],'Cocina'!K:K)</f>
        <v>66</v>
      </c>
      <c r="AA40" s="35">
        <f>(Sala[[#This Row],[Tiempo en mesa]]-Sala[[#This Row],[Tiempo de Preparación (Horas)]])*1440</f>
        <v>180.99999999999994</v>
      </c>
      <c r="AB40" t="str" cm="1">
        <f t="array" ref="AB4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1" spans="1:28" x14ac:dyDescent="0.3">
      <c r="A41" s="9">
        <v>1</v>
      </c>
      <c r="B41" s="13" t="s">
        <v>107</v>
      </c>
      <c r="C41" s="9">
        <v>1</v>
      </c>
      <c r="D41" s="16">
        <v>45017.083333333336</v>
      </c>
      <c r="E41" s="16">
        <v>45017.170138888891</v>
      </c>
      <c r="F41" s="13" t="s">
        <v>9</v>
      </c>
      <c r="G41" s="13" t="s">
        <v>10</v>
      </c>
      <c r="H41" s="13" t="s">
        <v>16</v>
      </c>
      <c r="I41" s="14">
        <v>13.68</v>
      </c>
      <c r="J41" s="14">
        <f>IF(Sala[[#This Row],[Orden cobrada (Sin tiempo espera)]]="si",Sala[[#This Row],[Propina]],0)</f>
        <v>13.68</v>
      </c>
      <c r="K41" s="13" t="s">
        <v>21</v>
      </c>
      <c r="L41" s="9">
        <v>40</v>
      </c>
      <c r="M41" s="13" t="s">
        <v>83</v>
      </c>
      <c r="N41" s="13" t="s">
        <v>108</v>
      </c>
      <c r="O41" s="14">
        <f>SUMIF('Cocina'!A:A,Sala!L41,'Cocina'!M:M)</f>
        <v>148</v>
      </c>
      <c r="P41" s="1">
        <v>45017</v>
      </c>
      <c r="Q41" s="3">
        <v>8.3333333333333329E-2</v>
      </c>
      <c r="R41" s="3">
        <v>0.1701388888888889</v>
      </c>
      <c r="S41" s="3">
        <f>IF(K41="Ocupada",R41-Q41+Datos!$B$2,R41-Q41)</f>
        <v>8.6805555555555566E-2</v>
      </c>
      <c r="T41" s="3">
        <f t="shared" si="2"/>
        <v>8.6805555555555566E-2</v>
      </c>
      <c r="U41" s="3">
        <f>(SUMIF('Cocina'!A:A,Sala!L41,'Cocina'!H:H))/60/24</f>
        <v>5.4166666666666669E-2</v>
      </c>
      <c r="V41" s="3">
        <f t="shared" si="0"/>
        <v>3.2638888888888898E-2</v>
      </c>
      <c r="W41" s="13" t="str">
        <f t="shared" si="3"/>
        <v>Si</v>
      </c>
      <c r="X41" s="9">
        <f t="shared" si="1"/>
        <v>6</v>
      </c>
      <c r="Y41" s="13" t="str" cm="1">
        <f t="array" ref="Y41">_xlfn.IFS(X41=1,"Lunes",X41=2,"Martes",X41=3,"Miercoles",X41=4,"Jueves",X41=5,"Viernes",X41=6,"Sabado",X41=7,"Domingo")</f>
        <v>Sabado</v>
      </c>
      <c r="Z41">
        <f>SUMIF('Cocina'!A:A,Sala[[#This Row],[Número de Orden]],'Cocina'!K:K)</f>
        <v>87</v>
      </c>
      <c r="AA41" s="35">
        <f>(Sala[[#This Row],[Tiempo en mesa]]-Sala[[#This Row],[Tiempo de Preparación (Horas)]])*1440</f>
        <v>47.000000000000014</v>
      </c>
      <c r="AB41" t="str" cm="1">
        <f t="array" ref="AB4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2" spans="1:28" x14ac:dyDescent="0.3">
      <c r="A42" s="9">
        <v>7</v>
      </c>
      <c r="B42" s="13" t="s">
        <v>109</v>
      </c>
      <c r="C42" s="9">
        <v>4</v>
      </c>
      <c r="D42" s="16">
        <v>45017.093055555553</v>
      </c>
      <c r="E42" s="16">
        <v>45017.180555555555</v>
      </c>
      <c r="F42" s="13" t="s">
        <v>20</v>
      </c>
      <c r="G42" s="13" t="s">
        <v>10</v>
      </c>
      <c r="H42" s="13" t="s">
        <v>1134</v>
      </c>
      <c r="I42" s="14">
        <v>15.24</v>
      </c>
      <c r="J42" s="14">
        <f>IF(Sala[[#This Row],[Orden cobrada (Sin tiempo espera)]]="si",Sala[[#This Row],[Propina]],0)</f>
        <v>15.24</v>
      </c>
      <c r="K42" s="13" t="s">
        <v>35</v>
      </c>
      <c r="L42" s="9">
        <v>41</v>
      </c>
      <c r="M42" s="13" t="s">
        <v>1135</v>
      </c>
      <c r="N42" s="13" t="s">
        <v>110</v>
      </c>
      <c r="O42" s="14">
        <f>SUMIF('Cocina'!A:A,Sala!L42,'Cocina'!M:M)</f>
        <v>204</v>
      </c>
      <c r="P42" s="1">
        <v>45017</v>
      </c>
      <c r="Q42" s="3">
        <v>9.3055555555555558E-2</v>
      </c>
      <c r="R42" s="3">
        <v>0.18055555555555555</v>
      </c>
      <c r="S42" s="3">
        <f>IF(K42="Ocupada",R42-Q42+Datos!$B$2,R42-Q42)</f>
        <v>9.7916666666666666E-2</v>
      </c>
      <c r="T42" s="3">
        <f t="shared" si="2"/>
        <v>8.7499999999999994E-2</v>
      </c>
      <c r="U42" s="3">
        <f>(SUMIF('Cocina'!A:A,Sala!L42,'Cocina'!H:H))/60/24</f>
        <v>6.1805555555555558E-2</v>
      </c>
      <c r="V42" s="3">
        <f t="shared" si="0"/>
        <v>3.6111111111111108E-2</v>
      </c>
      <c r="W42" s="13" t="str">
        <f t="shared" si="3"/>
        <v>Si</v>
      </c>
      <c r="X42" s="9">
        <f t="shared" si="1"/>
        <v>6</v>
      </c>
      <c r="Y42" s="13" t="str" cm="1">
        <f t="array" ref="Y42">_xlfn.IFS(X42=1,"Lunes",X42=2,"Martes",X42=3,"Miercoles",X42=4,"Jueves",X42=5,"Viernes",X42=6,"Sabado",X42=7,"Domingo")</f>
        <v>Sabado</v>
      </c>
      <c r="Z42">
        <f>SUMIF('Cocina'!A:A,Sala[[#This Row],[Número de Orden]],'Cocina'!K:K)</f>
        <v>120</v>
      </c>
      <c r="AA42" s="35">
        <f>(Sala[[#This Row],[Tiempo en mesa]]-Sala[[#This Row],[Tiempo de Preparación (Horas)]])*1440</f>
        <v>36.999999999999986</v>
      </c>
      <c r="AB42" t="str" cm="1">
        <f t="array" ref="AB4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 spans="1:28" x14ac:dyDescent="0.3">
      <c r="A43" s="9">
        <v>14</v>
      </c>
      <c r="B43" s="13" t="s">
        <v>111</v>
      </c>
      <c r="C43" s="9">
        <v>1</v>
      </c>
      <c r="D43" s="16">
        <v>45017.017361111109</v>
      </c>
      <c r="E43" s="16">
        <v>45017.073611111111</v>
      </c>
      <c r="F43" s="13" t="s">
        <v>20</v>
      </c>
      <c r="G43" s="13" t="s">
        <v>10</v>
      </c>
      <c r="H43" s="13" t="s">
        <v>1134</v>
      </c>
      <c r="I43" s="14">
        <v>49.58</v>
      </c>
      <c r="J43" s="14">
        <f>IF(Sala[[#This Row],[Orden cobrada (Sin tiempo espera)]]="si",Sala[[#This Row],[Propina]],0)</f>
        <v>49.58</v>
      </c>
      <c r="K43" s="13" t="s">
        <v>11</v>
      </c>
      <c r="L43" s="9">
        <v>42</v>
      </c>
      <c r="M43" s="13" t="s">
        <v>41</v>
      </c>
      <c r="N43" s="13" t="s">
        <v>112</v>
      </c>
      <c r="O43" s="14">
        <f>SUMIF('Cocina'!A:A,Sala!L43,'Cocina'!M:M)</f>
        <v>102</v>
      </c>
      <c r="P43" s="1">
        <v>45017</v>
      </c>
      <c r="Q43" s="3">
        <v>1.7361111111111112E-2</v>
      </c>
      <c r="R43" s="3">
        <v>7.3611111111111113E-2</v>
      </c>
      <c r="S43" s="3">
        <f>IF(K43="Ocupada",R43-Q43+Datos!$B$2,R43-Q43)</f>
        <v>5.6250000000000001E-2</v>
      </c>
      <c r="T43" s="3">
        <f t="shared" si="2"/>
        <v>5.6250000000000001E-2</v>
      </c>
      <c r="U43" s="3">
        <f>(SUMIF('Cocina'!A:A,Sala!L43,'Cocina'!H:H))/60/24</f>
        <v>4.7916666666666663E-2</v>
      </c>
      <c r="V43" s="3">
        <f t="shared" si="0"/>
        <v>8.3333333333333384E-3</v>
      </c>
      <c r="W43" s="13" t="str">
        <f t="shared" si="3"/>
        <v>Si</v>
      </c>
      <c r="X43" s="9">
        <f t="shared" si="1"/>
        <v>6</v>
      </c>
      <c r="Y43" s="13" t="str" cm="1">
        <f t="array" ref="Y43">_xlfn.IFS(X43=1,"Lunes",X43=2,"Martes",X43=3,"Miercoles",X43=4,"Jueves",X43=5,"Viernes",X43=6,"Sabado",X43=7,"Domingo")</f>
        <v>Sabado</v>
      </c>
      <c r="Z43">
        <f>SUMIF('Cocina'!A:A,Sala[[#This Row],[Número de Orden]],'Cocina'!K:K)</f>
        <v>63</v>
      </c>
      <c r="AA43" s="35">
        <f>(Sala[[#This Row],[Tiempo en mesa]]-Sala[[#This Row],[Tiempo de Preparación (Horas)]])*1440</f>
        <v>12.000000000000007</v>
      </c>
      <c r="AB43" t="str" cm="1">
        <f t="array" ref="AB4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4" spans="1:28" x14ac:dyDescent="0.3">
      <c r="A44" s="9">
        <v>8</v>
      </c>
      <c r="B44" s="13" t="s">
        <v>113</v>
      </c>
      <c r="C44" s="9">
        <v>6</v>
      </c>
      <c r="D44" s="16">
        <v>45017.043055555558</v>
      </c>
      <c r="E44" s="16">
        <v>45017.134722222225</v>
      </c>
      <c r="F44" s="13" t="s">
        <v>29</v>
      </c>
      <c r="G44" s="13" t="s">
        <v>10</v>
      </c>
      <c r="H44" s="13" t="s">
        <v>1134</v>
      </c>
      <c r="I44" s="14">
        <v>32.19</v>
      </c>
      <c r="J44" s="14">
        <f>IF(Sala[[#This Row],[Orden cobrada (Sin tiempo espera)]]="si",Sala[[#This Row],[Propina]],0)</f>
        <v>0</v>
      </c>
      <c r="K44" s="13" t="s">
        <v>35</v>
      </c>
      <c r="L44" s="9">
        <v>43</v>
      </c>
      <c r="M44" s="13" t="s">
        <v>1135</v>
      </c>
      <c r="N44" s="13" t="s">
        <v>114</v>
      </c>
      <c r="O44" s="14">
        <f>SUMIF('Cocina'!A:A,Sala!L44,'Cocina'!M:M)</f>
        <v>203</v>
      </c>
      <c r="P44" s="1">
        <v>45017</v>
      </c>
      <c r="Q44" s="3">
        <v>4.3055555555555555E-2</v>
      </c>
      <c r="R44" s="3">
        <v>0.13472222222222222</v>
      </c>
      <c r="S44" s="3">
        <f>IF(K44="Ocupada",R44-Q44+Datos!$B$2,R44-Q44)</f>
        <v>0.10208333333333333</v>
      </c>
      <c r="T44" s="3">
        <f t="shared" si="2"/>
        <v>9.166666666666666E-2</v>
      </c>
      <c r="U44" s="3">
        <f>(SUMIF('Cocina'!A:A,Sala!L44,'Cocina'!H:H))/60/24</f>
        <v>0.10138888888888888</v>
      </c>
      <c r="V44" s="3">
        <f t="shared" si="0"/>
        <v>0</v>
      </c>
      <c r="W44" s="13" t="str">
        <f t="shared" si="3"/>
        <v>No</v>
      </c>
      <c r="X44" s="9">
        <f t="shared" si="1"/>
        <v>6</v>
      </c>
      <c r="Y44" s="13" t="str" cm="1">
        <f t="array" ref="Y44">_xlfn.IFS(X44=1,"Lunes",X44=2,"Martes",X44=3,"Miercoles",X44=4,"Jueves",X44=5,"Viernes",X44=6,"Sabado",X44=7,"Domingo")</f>
        <v>Sabado</v>
      </c>
      <c r="Z44">
        <f>SUMIF('Cocina'!A:A,Sala[[#This Row],[Número de Orden]],'Cocina'!K:K)</f>
        <v>120</v>
      </c>
      <c r="AA44" s="35">
        <f>(Sala[[#This Row],[Tiempo en mesa]]-Sala[[#This Row],[Tiempo de Preparación (Horas)]])*1440</f>
        <v>-13.999999999999989</v>
      </c>
      <c r="AB44" t="str" cm="1">
        <f t="array" ref="AB4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45" spans="1:28" x14ac:dyDescent="0.3">
      <c r="A45" s="9">
        <v>18</v>
      </c>
      <c r="B45" s="13" t="s">
        <v>107</v>
      </c>
      <c r="C45" s="9">
        <v>1</v>
      </c>
      <c r="D45" s="16">
        <v>45017.129166666666</v>
      </c>
      <c r="E45" s="16">
        <v>45017.262499999997</v>
      </c>
      <c r="F45" s="13" t="s">
        <v>29</v>
      </c>
      <c r="G45" s="13" t="s">
        <v>10</v>
      </c>
      <c r="H45" s="13" t="s">
        <v>1134</v>
      </c>
      <c r="I45" s="14">
        <v>42.6</v>
      </c>
      <c r="J45" s="14">
        <f>IF(Sala[[#This Row],[Orden cobrada (Sin tiempo espera)]]="si",Sala[[#This Row],[Propina]],0)</f>
        <v>42.6</v>
      </c>
      <c r="K45" s="13" t="s">
        <v>21</v>
      </c>
      <c r="L45" s="9">
        <v>44</v>
      </c>
      <c r="M45" s="13" t="s">
        <v>1137</v>
      </c>
      <c r="N45" s="13" t="s">
        <v>115</v>
      </c>
      <c r="O45" s="14">
        <f>SUMIF('Cocina'!A:A,Sala!L45,'Cocina'!M:M)</f>
        <v>122</v>
      </c>
      <c r="P45" s="1">
        <v>45017</v>
      </c>
      <c r="Q45" s="3">
        <v>0.12916666666666668</v>
      </c>
      <c r="R45" s="3">
        <v>0.26250000000000001</v>
      </c>
      <c r="S45" s="3">
        <f>IF(K45="Ocupada",R45-Q45+Datos!$B$2,R45-Q45)</f>
        <v>0.13333333333333333</v>
      </c>
      <c r="T45" s="3">
        <f t="shared" si="2"/>
        <v>0.13333333333333333</v>
      </c>
      <c r="U45" s="3">
        <f>(SUMIF('Cocina'!A:A,Sala!L45,'Cocina'!H:H))/60/24</f>
        <v>5.9027777777777783E-2</v>
      </c>
      <c r="V45" s="3">
        <f t="shared" si="0"/>
        <v>7.4305555555555541E-2</v>
      </c>
      <c r="W45" s="13" t="str">
        <f t="shared" si="3"/>
        <v>Si</v>
      </c>
      <c r="X45" s="9">
        <f t="shared" si="1"/>
        <v>6</v>
      </c>
      <c r="Y45" s="13" t="str" cm="1">
        <f t="array" ref="Y45">_xlfn.IFS(X45=1,"Lunes",X45=2,"Martes",X45=3,"Miercoles",X45=4,"Jueves",X45=5,"Viernes",X45=6,"Sabado",X45=7,"Domingo")</f>
        <v>Sabado</v>
      </c>
      <c r="Z45">
        <f>SUMIF('Cocina'!A:A,Sala[[#This Row],[Número de Orden]],'Cocina'!K:K)</f>
        <v>73</v>
      </c>
      <c r="AA45" s="35">
        <f>(Sala[[#This Row],[Tiempo en mesa]]-Sala[[#This Row],[Tiempo de Preparación (Horas)]])*1440</f>
        <v>106.99999999999999</v>
      </c>
      <c r="AB45" t="str" cm="1">
        <f t="array" ref="AB4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 spans="1:28" x14ac:dyDescent="0.3">
      <c r="A46" s="9">
        <v>17</v>
      </c>
      <c r="B46" s="13" t="s">
        <v>116</v>
      </c>
      <c r="C46" s="9">
        <v>2</v>
      </c>
      <c r="D46" s="16">
        <v>45017.09375</v>
      </c>
      <c r="E46" s="16">
        <v>45017.167361111111</v>
      </c>
      <c r="F46" s="13" t="s">
        <v>20</v>
      </c>
      <c r="G46" s="13" t="s">
        <v>10</v>
      </c>
      <c r="H46" s="13" t="s">
        <v>1134</v>
      </c>
      <c r="I46" s="14">
        <v>25.41</v>
      </c>
      <c r="J46" s="14">
        <f>IF(Sala[[#This Row],[Orden cobrada (Sin tiempo espera)]]="si",Sala[[#This Row],[Propina]],0)</f>
        <v>25.41</v>
      </c>
      <c r="K46" s="13" t="s">
        <v>11</v>
      </c>
      <c r="L46" s="9">
        <v>45</v>
      </c>
      <c r="M46" s="13" t="s">
        <v>1135</v>
      </c>
      <c r="N46" s="13" t="s">
        <v>117</v>
      </c>
      <c r="O46" s="14">
        <f>SUMIF('Cocina'!A:A,Sala!L46,'Cocina'!M:M)</f>
        <v>54</v>
      </c>
      <c r="P46" s="1">
        <v>45017</v>
      </c>
      <c r="Q46" s="3">
        <v>9.375E-2</v>
      </c>
      <c r="R46" s="3">
        <v>0.1673611111111111</v>
      </c>
      <c r="S46" s="3">
        <f>IF(K46="Ocupada",R46-Q46+Datos!$B$2,R46-Q46)</f>
        <v>7.3611111111111099E-2</v>
      </c>
      <c r="T46" s="3">
        <f t="shared" si="2"/>
        <v>7.3611111111111099E-2</v>
      </c>
      <c r="U46" s="3">
        <f>(SUMIF('Cocina'!A:A,Sala!L46,'Cocina'!H:H))/60/24</f>
        <v>3.2638888888888891E-2</v>
      </c>
      <c r="V46" s="3">
        <f t="shared" si="0"/>
        <v>4.0972222222222208E-2</v>
      </c>
      <c r="W46" s="13" t="str">
        <f t="shared" si="3"/>
        <v>Si</v>
      </c>
      <c r="X46" s="9">
        <f t="shared" si="1"/>
        <v>6</v>
      </c>
      <c r="Y46" s="13" t="str" cm="1">
        <f t="array" ref="Y46">_xlfn.IFS(X46=1,"Lunes",X46=2,"Martes",X46=3,"Miercoles",X46=4,"Jueves",X46=5,"Viernes",X46=6,"Sabado",X46=7,"Domingo")</f>
        <v>Sabado</v>
      </c>
      <c r="Z46">
        <f>SUMIF('Cocina'!A:A,Sala[[#This Row],[Número de Orden]],'Cocina'!K:K)</f>
        <v>30</v>
      </c>
      <c r="AA46" s="35">
        <f>(Sala[[#This Row],[Tiempo en mesa]]-Sala[[#This Row],[Tiempo de Preparación (Horas)]])*1440</f>
        <v>58.999999999999979</v>
      </c>
      <c r="AB46" t="str" cm="1">
        <f t="array" ref="AB4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7" spans="1:28" x14ac:dyDescent="0.3">
      <c r="A47" s="9">
        <v>10</v>
      </c>
      <c r="B47" s="13" t="s">
        <v>118</v>
      </c>
      <c r="C47" s="9">
        <v>1</v>
      </c>
      <c r="D47" s="16">
        <v>45017.074305555558</v>
      </c>
      <c r="E47" s="16">
        <v>45017.152083333334</v>
      </c>
      <c r="F47" s="13" t="s">
        <v>25</v>
      </c>
      <c r="G47" s="13" t="s">
        <v>10</v>
      </c>
      <c r="H47" s="13" t="s">
        <v>1134</v>
      </c>
      <c r="I47" s="14">
        <v>27.97</v>
      </c>
      <c r="J47" s="14">
        <f>IF(Sala[[#This Row],[Orden cobrada (Sin tiempo espera)]]="si",Sala[[#This Row],[Propina]],0)</f>
        <v>27.97</v>
      </c>
      <c r="K47" s="13" t="s">
        <v>21</v>
      </c>
      <c r="L47" s="9">
        <v>46</v>
      </c>
      <c r="M47" s="13" t="s">
        <v>64</v>
      </c>
      <c r="N47" s="13" t="s">
        <v>119</v>
      </c>
      <c r="O47" s="14">
        <f>SUMIF('Cocina'!A:A,Sala!L47,'Cocina'!M:M)</f>
        <v>140</v>
      </c>
      <c r="P47" s="1">
        <v>45017</v>
      </c>
      <c r="Q47" s="3">
        <v>7.4305555555555555E-2</v>
      </c>
      <c r="R47" s="3">
        <v>0.15208333333333332</v>
      </c>
      <c r="S47" s="3">
        <f>IF(K47="Ocupada",R47-Q47+Datos!$B$2,R47-Q47)</f>
        <v>7.7777777777777765E-2</v>
      </c>
      <c r="T47" s="3">
        <f t="shared" si="2"/>
        <v>7.7777777777777765E-2</v>
      </c>
      <c r="U47" s="3">
        <f>(SUMIF('Cocina'!A:A,Sala!L47,'Cocina'!H:H))/60/24</f>
        <v>5.9722222222222225E-2</v>
      </c>
      <c r="V47" s="3">
        <f t="shared" si="0"/>
        <v>1.805555555555554E-2</v>
      </c>
      <c r="W47" s="13" t="str">
        <f t="shared" si="3"/>
        <v>Si</v>
      </c>
      <c r="X47" s="9">
        <f t="shared" si="1"/>
        <v>6</v>
      </c>
      <c r="Y47" s="13" t="str" cm="1">
        <f t="array" ref="Y47">_xlfn.IFS(X47=1,"Lunes",X47=2,"Martes",X47=3,"Miercoles",X47=4,"Jueves",X47=5,"Viernes",X47=6,"Sabado",X47=7,"Domingo")</f>
        <v>Sabado</v>
      </c>
      <c r="Z47">
        <f>SUMIF('Cocina'!A:A,Sala[[#This Row],[Número de Orden]],'Cocina'!K:K)</f>
        <v>84</v>
      </c>
      <c r="AA47" s="35">
        <f>(Sala[[#This Row],[Tiempo en mesa]]-Sala[[#This Row],[Tiempo de Preparación (Horas)]])*1440</f>
        <v>25.999999999999979</v>
      </c>
      <c r="AB47" t="str" cm="1">
        <f t="array" ref="AB4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 spans="1:28" x14ac:dyDescent="0.3">
      <c r="A48" s="9">
        <v>18</v>
      </c>
      <c r="B48" s="13" t="s">
        <v>120</v>
      </c>
      <c r="C48" s="9">
        <v>3</v>
      </c>
      <c r="D48" s="16">
        <v>45017.145833333336</v>
      </c>
      <c r="E48" s="16">
        <v>45017.311805555553</v>
      </c>
      <c r="F48" s="13" t="s">
        <v>20</v>
      </c>
      <c r="G48" s="13" t="s">
        <v>10</v>
      </c>
      <c r="H48" s="13" t="s">
        <v>1134</v>
      </c>
      <c r="I48" s="14">
        <v>10.98</v>
      </c>
      <c r="J48" s="14">
        <f>IF(Sala[[#This Row],[Orden cobrada (Sin tiempo espera)]]="si",Sala[[#This Row],[Propina]],0)</f>
        <v>10.98</v>
      </c>
      <c r="K48" s="13" t="s">
        <v>35</v>
      </c>
      <c r="L48" s="9">
        <v>47</v>
      </c>
      <c r="M48" s="13" t="s">
        <v>22</v>
      </c>
      <c r="N48" s="13" t="s">
        <v>121</v>
      </c>
      <c r="O48" s="14">
        <f>SUMIF('Cocina'!A:A,Sala!L48,'Cocina'!M:M)</f>
        <v>109</v>
      </c>
      <c r="P48" s="1">
        <v>45017</v>
      </c>
      <c r="Q48" s="3">
        <v>0.14583333333333334</v>
      </c>
      <c r="R48" s="3">
        <v>0.31180555555555556</v>
      </c>
      <c r="S48" s="3">
        <f>IF(K48="Ocupada",R48-Q48+Datos!$B$2,R48-Q48)</f>
        <v>0.17638888888888887</v>
      </c>
      <c r="T48" s="3">
        <f t="shared" si="2"/>
        <v>0.16597222222222222</v>
      </c>
      <c r="U48" s="3">
        <f>(SUMIF('Cocina'!A:A,Sala!L48,'Cocina'!H:H))/60/24</f>
        <v>6.0416666666666667E-2</v>
      </c>
      <c r="V48" s="3">
        <f t="shared" si="0"/>
        <v>0.1159722222222222</v>
      </c>
      <c r="W48" s="13" t="str">
        <f t="shared" si="3"/>
        <v>Si</v>
      </c>
      <c r="X48" s="9">
        <f t="shared" si="1"/>
        <v>6</v>
      </c>
      <c r="Y48" s="13" t="str" cm="1">
        <f t="array" ref="Y48">_xlfn.IFS(X48=1,"Lunes",X48=2,"Martes",X48=3,"Miercoles",X48=4,"Jueves",X48=5,"Viernes",X48=6,"Sabado",X48=7,"Domingo")</f>
        <v>Sabado</v>
      </c>
      <c r="Z48">
        <f>SUMIF('Cocina'!A:A,Sala[[#This Row],[Número de Orden]],'Cocina'!K:K)</f>
        <v>66</v>
      </c>
      <c r="AA48" s="35">
        <f>(Sala[[#This Row],[Tiempo en mesa]]-Sala[[#This Row],[Tiempo de Preparación (Horas)]])*1440</f>
        <v>151.99999999999997</v>
      </c>
      <c r="AB48" t="str" cm="1">
        <f t="array" ref="AB4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9" spans="1:28" x14ac:dyDescent="0.3">
      <c r="A49" s="9">
        <v>17</v>
      </c>
      <c r="B49" s="13" t="s">
        <v>122</v>
      </c>
      <c r="C49" s="9">
        <v>2</v>
      </c>
      <c r="D49" s="16">
        <v>45017.019444444442</v>
      </c>
      <c r="E49" s="16">
        <v>45017.168055555558</v>
      </c>
      <c r="F49" s="13" t="s">
        <v>9</v>
      </c>
      <c r="G49" s="13" t="s">
        <v>15</v>
      </c>
      <c r="H49" s="13" t="s">
        <v>1134</v>
      </c>
      <c r="I49" s="14">
        <v>25.31</v>
      </c>
      <c r="J49" s="14">
        <f>IF(Sala[[#This Row],[Orden cobrada (Sin tiempo espera)]]="si",Sala[[#This Row],[Propina]],0)</f>
        <v>25.31</v>
      </c>
      <c r="K49" s="13" t="s">
        <v>21</v>
      </c>
      <c r="L49" s="9">
        <v>48</v>
      </c>
      <c r="M49" s="13" t="s">
        <v>41</v>
      </c>
      <c r="N49" s="13" t="s">
        <v>123</v>
      </c>
      <c r="O49" s="14">
        <f>SUMIF('Cocina'!A:A,Sala!L49,'Cocina'!M:M)</f>
        <v>158</v>
      </c>
      <c r="P49" s="1">
        <v>45017</v>
      </c>
      <c r="Q49" s="3">
        <v>1.9444444444444445E-2</v>
      </c>
      <c r="R49" s="3">
        <v>0.16805555555555557</v>
      </c>
      <c r="S49" s="3">
        <f>IF(K49="Ocupada",R49-Q49+Datos!$B$2,R49-Q49)</f>
        <v>0.14861111111111114</v>
      </c>
      <c r="T49" s="3">
        <f t="shared" si="2"/>
        <v>0.14861111111111114</v>
      </c>
      <c r="U49" s="3">
        <f>(SUMIF('Cocina'!A:A,Sala!L49,'Cocina'!H:H))/60/24</f>
        <v>8.6111111111111124E-2</v>
      </c>
      <c r="V49" s="3">
        <f t="shared" si="0"/>
        <v>6.2500000000000014E-2</v>
      </c>
      <c r="W49" s="13" t="str">
        <f t="shared" si="3"/>
        <v>Si</v>
      </c>
      <c r="X49" s="9">
        <f t="shared" si="1"/>
        <v>6</v>
      </c>
      <c r="Y49" s="13" t="str" cm="1">
        <f t="array" ref="Y49">_xlfn.IFS(X49=1,"Lunes",X49=2,"Martes",X49=3,"Miercoles",X49=4,"Jueves",X49=5,"Viernes",X49=6,"Sabado",X49=7,"Domingo")</f>
        <v>Sabado</v>
      </c>
      <c r="Z49">
        <f>SUMIF('Cocina'!A:A,Sala[[#This Row],[Número de Orden]],'Cocina'!K:K)</f>
        <v>94</v>
      </c>
      <c r="AA49" s="35">
        <f>(Sala[[#This Row],[Tiempo en mesa]]-Sala[[#This Row],[Tiempo de Preparación (Horas)]])*1440</f>
        <v>90.000000000000014</v>
      </c>
      <c r="AB49" t="str" cm="1">
        <f t="array" ref="AB4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0" spans="1:28" x14ac:dyDescent="0.3">
      <c r="A50" s="9">
        <v>8</v>
      </c>
      <c r="B50" s="13" t="s">
        <v>124</v>
      </c>
      <c r="C50" s="9">
        <v>3</v>
      </c>
      <c r="D50" s="16">
        <v>45017.072222222225</v>
      </c>
      <c r="E50" s="16">
        <v>45017.228472222225</v>
      </c>
      <c r="F50" s="13" t="s">
        <v>20</v>
      </c>
      <c r="G50" s="13" t="s">
        <v>10</v>
      </c>
      <c r="H50" s="13" t="s">
        <v>1134</v>
      </c>
      <c r="I50" s="14">
        <v>20.92</v>
      </c>
      <c r="J50" s="14">
        <f>IF(Sala[[#This Row],[Orden cobrada (Sin tiempo espera)]]="si",Sala[[#This Row],[Propina]],0)</f>
        <v>20.92</v>
      </c>
      <c r="K50" s="13" t="s">
        <v>21</v>
      </c>
      <c r="L50" s="9">
        <v>49</v>
      </c>
      <c r="M50" s="13" t="s">
        <v>44</v>
      </c>
      <c r="N50" s="13" t="s">
        <v>125</v>
      </c>
      <c r="O50" s="14">
        <f>SUMIF('Cocina'!A:A,Sala!L50,'Cocina'!M:M)</f>
        <v>186</v>
      </c>
      <c r="P50" s="1">
        <v>45017</v>
      </c>
      <c r="Q50" s="3">
        <v>7.2222222222222215E-2</v>
      </c>
      <c r="R50" s="3">
        <v>0.22847222222222222</v>
      </c>
      <c r="S50" s="3">
        <f>IF(K50="Ocupada",R50-Q50+Datos!$B$2,R50-Q50)</f>
        <v>0.15625</v>
      </c>
      <c r="T50" s="3">
        <f t="shared" si="2"/>
        <v>0.15625</v>
      </c>
      <c r="U50" s="3">
        <f>(SUMIF('Cocina'!A:A,Sala!L50,'Cocina'!H:H))/60/24</f>
        <v>5.6250000000000001E-2</v>
      </c>
      <c r="V50" s="3">
        <f t="shared" si="0"/>
        <v>0.1</v>
      </c>
      <c r="W50" s="13" t="str">
        <f t="shared" si="3"/>
        <v>Si</v>
      </c>
      <c r="X50" s="9">
        <f t="shared" si="1"/>
        <v>6</v>
      </c>
      <c r="Y50" s="13" t="str" cm="1">
        <f t="array" ref="Y50">_xlfn.IFS(X50=1,"Lunes",X50=2,"Martes",X50=3,"Miercoles",X50=4,"Jueves",X50=5,"Viernes",X50=6,"Sabado",X50=7,"Domingo")</f>
        <v>Sabado</v>
      </c>
      <c r="Z50">
        <f>SUMIF('Cocina'!A:A,Sala[[#This Row],[Número de Orden]],'Cocina'!K:K)</f>
        <v>109</v>
      </c>
      <c r="AA50" s="35">
        <f>(Sala[[#This Row],[Tiempo en mesa]]-Sala[[#This Row],[Tiempo de Preparación (Horas)]])*1440</f>
        <v>144</v>
      </c>
      <c r="AB50" t="str" cm="1">
        <f t="array" ref="AB5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 spans="1:28" x14ac:dyDescent="0.3">
      <c r="A51" s="9">
        <v>19</v>
      </c>
      <c r="B51" s="13" t="s">
        <v>126</v>
      </c>
      <c r="C51" s="9">
        <v>5</v>
      </c>
      <c r="D51" s="16">
        <v>45017.162499999999</v>
      </c>
      <c r="E51" s="16">
        <v>45017.289583333331</v>
      </c>
      <c r="F51" s="13" t="s">
        <v>29</v>
      </c>
      <c r="G51" s="13" t="s">
        <v>10</v>
      </c>
      <c r="H51" s="13" t="s">
        <v>1136</v>
      </c>
      <c r="I51" s="14">
        <v>16.739999999999998</v>
      </c>
      <c r="J51" s="14">
        <f>IF(Sala[[#This Row],[Orden cobrada (Sin tiempo espera)]]="si",Sala[[#This Row],[Propina]],0)</f>
        <v>16.739999999999998</v>
      </c>
      <c r="K51" s="13" t="s">
        <v>35</v>
      </c>
      <c r="L51" s="9">
        <v>50</v>
      </c>
      <c r="M51" s="13" t="s">
        <v>83</v>
      </c>
      <c r="N51" s="13" t="s">
        <v>127</v>
      </c>
      <c r="O51" s="14">
        <f>SUMIF('Cocina'!A:A,Sala!L51,'Cocina'!M:M)</f>
        <v>76</v>
      </c>
      <c r="P51" s="1">
        <v>45017</v>
      </c>
      <c r="Q51" s="3">
        <v>0.16250000000000001</v>
      </c>
      <c r="R51" s="3">
        <v>0.28958333333333336</v>
      </c>
      <c r="S51" s="3">
        <f>IF(K51="Ocupada",R51-Q51+Datos!$B$2,R51-Q51)</f>
        <v>0.13750000000000001</v>
      </c>
      <c r="T51" s="3">
        <f t="shared" si="2"/>
        <v>0.12708333333333335</v>
      </c>
      <c r="U51" s="3">
        <f>(SUMIF('Cocina'!A:A,Sala!L51,'Cocina'!H:H))/60/24</f>
        <v>1.4583333333333332E-2</v>
      </c>
      <c r="V51" s="3">
        <f t="shared" si="0"/>
        <v>0.12291666666666667</v>
      </c>
      <c r="W51" s="13" t="str">
        <f t="shared" si="3"/>
        <v>Si</v>
      </c>
      <c r="X51" s="9">
        <f t="shared" si="1"/>
        <v>6</v>
      </c>
      <c r="Y51" s="13" t="str" cm="1">
        <f t="array" ref="Y51">_xlfn.IFS(X51=1,"Lunes",X51=2,"Martes",X51=3,"Miercoles",X51=4,"Jueves",X51=5,"Viernes",X51=6,"Sabado",X51=7,"Domingo")</f>
        <v>Sabado</v>
      </c>
      <c r="Z51">
        <f>SUMIF('Cocina'!A:A,Sala[[#This Row],[Número de Orden]],'Cocina'!K:K)</f>
        <v>45</v>
      </c>
      <c r="AA51" s="35">
        <f>(Sala[[#This Row],[Tiempo en mesa]]-Sala[[#This Row],[Tiempo de Preparación (Horas)]])*1440</f>
        <v>162.00000000000003</v>
      </c>
      <c r="AB51" t="str" cm="1">
        <f t="array" ref="AB5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 spans="1:28" x14ac:dyDescent="0.3">
      <c r="A52" s="9">
        <v>12</v>
      </c>
      <c r="B52" s="13" t="s">
        <v>128</v>
      </c>
      <c r="C52" s="9">
        <v>1</v>
      </c>
      <c r="D52" s="16">
        <v>45017.070833333331</v>
      </c>
      <c r="E52" s="16">
        <v>45017.126388888886</v>
      </c>
      <c r="F52" s="13" t="s">
        <v>25</v>
      </c>
      <c r="G52" s="13" t="s">
        <v>32</v>
      </c>
      <c r="H52" s="13" t="s">
        <v>1134</v>
      </c>
      <c r="I52" s="14">
        <v>37.08</v>
      </c>
      <c r="J52" s="14">
        <f>IF(Sala[[#This Row],[Orden cobrada (Sin tiempo espera)]]="si",Sala[[#This Row],[Propina]],0)</f>
        <v>0</v>
      </c>
      <c r="K52" s="13" t="s">
        <v>11</v>
      </c>
      <c r="L52" s="9">
        <v>51</v>
      </c>
      <c r="M52" s="13" t="s">
        <v>1137</v>
      </c>
      <c r="N52" s="13" t="s">
        <v>129</v>
      </c>
      <c r="O52" s="14">
        <f>SUMIF('Cocina'!A:A,Sala!L52,'Cocina'!M:M)</f>
        <v>225</v>
      </c>
      <c r="P52" s="1">
        <v>45017</v>
      </c>
      <c r="Q52" s="3">
        <v>7.0833333333333331E-2</v>
      </c>
      <c r="R52" s="3">
        <v>0.12638888888888888</v>
      </c>
      <c r="S52" s="3">
        <f>IF(K52="Ocupada",R52-Q52+Datos!$B$2,R52-Q52)</f>
        <v>5.5555555555555552E-2</v>
      </c>
      <c r="T52" s="3">
        <f t="shared" si="2"/>
        <v>5.5555555555555552E-2</v>
      </c>
      <c r="U52" s="3">
        <f>(SUMIF('Cocina'!A:A,Sala!L52,'Cocina'!H:H))/60/24</f>
        <v>0.11388888888888889</v>
      </c>
      <c r="V52" s="3">
        <f t="shared" si="0"/>
        <v>0</v>
      </c>
      <c r="W52" s="13" t="str">
        <f t="shared" si="3"/>
        <v>No</v>
      </c>
      <c r="X52" s="9">
        <f t="shared" si="1"/>
        <v>6</v>
      </c>
      <c r="Y52" s="13" t="str" cm="1">
        <f t="array" ref="Y52">_xlfn.IFS(X52=1,"Lunes",X52=2,"Martes",X52=3,"Miercoles",X52=4,"Jueves",X52=5,"Viernes",X52=6,"Sabado",X52=7,"Domingo")</f>
        <v>Sabado</v>
      </c>
      <c r="Z52">
        <f>SUMIF('Cocina'!A:A,Sala[[#This Row],[Número de Orden]],'Cocina'!K:K)</f>
        <v>134</v>
      </c>
      <c r="AA52" s="35">
        <f>(Sala[[#This Row],[Tiempo en mesa]]-Sala[[#This Row],[Tiempo de Preparación (Horas)]])*1440</f>
        <v>-84</v>
      </c>
      <c r="AB52" t="str" cm="1">
        <f t="array" ref="AB5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53" spans="1:28" x14ac:dyDescent="0.3">
      <c r="A53" s="9">
        <v>7</v>
      </c>
      <c r="B53" s="13" t="s">
        <v>130</v>
      </c>
      <c r="C53" s="9">
        <v>4</v>
      </c>
      <c r="D53" s="16">
        <v>45017.000694444447</v>
      </c>
      <c r="E53" s="16">
        <v>45017.049305555556</v>
      </c>
      <c r="F53" s="13" t="s">
        <v>9</v>
      </c>
      <c r="G53" s="13" t="s">
        <v>10</v>
      </c>
      <c r="H53" s="13" t="s">
        <v>1134</v>
      </c>
      <c r="I53" s="14">
        <v>46.88</v>
      </c>
      <c r="J53" s="14">
        <f>IF(Sala[[#This Row],[Orden cobrada (Sin tiempo espera)]]="si",Sala[[#This Row],[Propina]],0)</f>
        <v>46.88</v>
      </c>
      <c r="K53" s="13" t="s">
        <v>21</v>
      </c>
      <c r="L53" s="9">
        <v>52</v>
      </c>
      <c r="M53" s="13" t="s">
        <v>26</v>
      </c>
      <c r="N53" s="13" t="s">
        <v>131</v>
      </c>
      <c r="O53" s="14">
        <f>SUMIF('Cocina'!A:A,Sala!L53,'Cocina'!M:M)</f>
        <v>263</v>
      </c>
      <c r="P53" s="1">
        <v>45017</v>
      </c>
      <c r="Q53" s="3">
        <v>6.9444444444444447E-4</v>
      </c>
      <c r="R53" s="3">
        <v>4.9305555555555554E-2</v>
      </c>
      <c r="S53" s="3">
        <f>IF(K53="Ocupada",R53-Q53+Datos!$B$2,R53-Q53)</f>
        <v>4.8611111111111112E-2</v>
      </c>
      <c r="T53" s="3">
        <f t="shared" si="2"/>
        <v>4.8611111111111112E-2</v>
      </c>
      <c r="U53" s="3">
        <f>(SUMIF('Cocina'!A:A,Sala!L53,'Cocina'!H:H))/60/24</f>
        <v>4.3055555555555562E-2</v>
      </c>
      <c r="V53" s="3">
        <f t="shared" si="0"/>
        <v>5.5555555555555497E-3</v>
      </c>
      <c r="W53" s="13" t="str">
        <f t="shared" si="3"/>
        <v>Si</v>
      </c>
      <c r="X53" s="9">
        <f t="shared" si="1"/>
        <v>6</v>
      </c>
      <c r="Y53" s="13" t="str" cm="1">
        <f t="array" ref="Y53">_xlfn.IFS(X53=1,"Lunes",X53=2,"Martes",X53=3,"Miercoles",X53=4,"Jueves",X53=5,"Viernes",X53=6,"Sabado",X53=7,"Domingo")</f>
        <v>Sabado</v>
      </c>
      <c r="Z53">
        <f>SUMIF('Cocina'!A:A,Sala[[#This Row],[Número de Orden]],'Cocina'!K:K)</f>
        <v>158</v>
      </c>
      <c r="AA53" s="35">
        <f>(Sala[[#This Row],[Tiempo en mesa]]-Sala[[#This Row],[Tiempo de Preparación (Horas)]])*1440</f>
        <v>7.9999999999999911</v>
      </c>
      <c r="AB53" t="str" cm="1">
        <f t="array" ref="AB5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 spans="1:28" x14ac:dyDescent="0.3">
      <c r="A54" s="9">
        <v>16</v>
      </c>
      <c r="B54" s="13" t="s">
        <v>132</v>
      </c>
      <c r="C54" s="9">
        <v>5</v>
      </c>
      <c r="D54" s="16">
        <v>45017.125694444447</v>
      </c>
      <c r="E54" s="16">
        <v>45017.197222222225</v>
      </c>
      <c r="F54" s="13" t="s">
        <v>25</v>
      </c>
      <c r="G54" s="13" t="s">
        <v>10</v>
      </c>
      <c r="H54" s="13" t="s">
        <v>1136</v>
      </c>
      <c r="I54" s="14">
        <v>36.880000000000003</v>
      </c>
      <c r="J54" s="14">
        <f>IF(Sala[[#This Row],[Orden cobrada (Sin tiempo espera)]]="si",Sala[[#This Row],[Propina]],0)</f>
        <v>0</v>
      </c>
      <c r="K54" s="13" t="s">
        <v>21</v>
      </c>
      <c r="L54" s="9">
        <v>53</v>
      </c>
      <c r="M54" s="13" t="s">
        <v>26</v>
      </c>
      <c r="N54" s="13" t="s">
        <v>133</v>
      </c>
      <c r="O54" s="14">
        <f>SUMIF('Cocina'!A:A,Sala!L54,'Cocina'!M:M)</f>
        <v>267</v>
      </c>
      <c r="P54" s="1">
        <v>45017</v>
      </c>
      <c r="Q54" s="3">
        <v>0.12569444444444444</v>
      </c>
      <c r="R54" s="3">
        <v>0.19722222222222222</v>
      </c>
      <c r="S54" s="3">
        <f>IF(K54="Ocupada",R54-Q54+Datos!$B$2,R54-Q54)</f>
        <v>7.1527777777777773E-2</v>
      </c>
      <c r="T54" s="3">
        <f t="shared" si="2"/>
        <v>7.1527777777777773E-2</v>
      </c>
      <c r="U54" s="3">
        <f>(SUMIF('Cocina'!A:A,Sala!L54,'Cocina'!H:H))/60/24</f>
        <v>7.7777777777777779E-2</v>
      </c>
      <c r="V54" s="3">
        <f t="shared" si="0"/>
        <v>0</v>
      </c>
      <c r="W54" s="13" t="str">
        <f t="shared" si="3"/>
        <v>No</v>
      </c>
      <c r="X54" s="9">
        <f t="shared" si="1"/>
        <v>6</v>
      </c>
      <c r="Y54" s="13" t="str" cm="1">
        <f t="array" ref="Y54">_xlfn.IFS(X54=1,"Lunes",X54=2,"Martes",X54=3,"Miercoles",X54=4,"Jueves",X54=5,"Viernes",X54=6,"Sabado",X54=7,"Domingo")</f>
        <v>Sabado</v>
      </c>
      <c r="Z54">
        <f>SUMIF('Cocina'!A:A,Sala[[#This Row],[Número de Orden]],'Cocina'!K:K)</f>
        <v>162</v>
      </c>
      <c r="AA54" s="35">
        <f>(Sala[[#This Row],[Tiempo en mesa]]-Sala[[#This Row],[Tiempo de Preparación (Horas)]])*1440</f>
        <v>-9.0000000000000071</v>
      </c>
      <c r="AB54" t="str" cm="1">
        <f t="array" ref="AB5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55" spans="1:28" x14ac:dyDescent="0.3">
      <c r="A55" s="9">
        <v>6</v>
      </c>
      <c r="B55" s="13" t="s">
        <v>134</v>
      </c>
      <c r="C55" s="9">
        <v>6</v>
      </c>
      <c r="D55" s="16">
        <v>45017.027777777781</v>
      </c>
      <c r="E55" s="16">
        <v>45017.176388888889</v>
      </c>
      <c r="F55" s="13" t="s">
        <v>29</v>
      </c>
      <c r="G55" s="13" t="s">
        <v>32</v>
      </c>
      <c r="H55" s="13" t="s">
        <v>1134</v>
      </c>
      <c r="I55" s="14">
        <v>23.36</v>
      </c>
      <c r="J55" s="14">
        <f>IF(Sala[[#This Row],[Orden cobrada (Sin tiempo espera)]]="si",Sala[[#This Row],[Propina]],0)</f>
        <v>23.36</v>
      </c>
      <c r="K55" s="13" t="s">
        <v>11</v>
      </c>
      <c r="L55" s="9">
        <v>54</v>
      </c>
      <c r="M55" s="13" t="s">
        <v>41</v>
      </c>
      <c r="N55" s="13" t="s">
        <v>135</v>
      </c>
      <c r="O55" s="14">
        <f>SUMIF('Cocina'!A:A,Sala!L55,'Cocina'!M:M)</f>
        <v>187</v>
      </c>
      <c r="P55" s="1">
        <v>45017</v>
      </c>
      <c r="Q55" s="3">
        <v>2.7777777777777776E-2</v>
      </c>
      <c r="R55" s="3">
        <v>0.1763888888888889</v>
      </c>
      <c r="S55" s="3">
        <f>IF(K55="Ocupada",R55-Q55+Datos!$B$2,R55-Q55)</f>
        <v>0.14861111111111114</v>
      </c>
      <c r="T55" s="3">
        <f t="shared" si="2"/>
        <v>0.14861111111111114</v>
      </c>
      <c r="U55" s="3">
        <f>(SUMIF('Cocina'!A:A,Sala!L55,'Cocina'!H:H))/60/24</f>
        <v>0.14097222222222222</v>
      </c>
      <c r="V55" s="3">
        <f t="shared" si="0"/>
        <v>7.6388888888889173E-3</v>
      </c>
      <c r="W55" s="13" t="str">
        <f t="shared" si="3"/>
        <v>Si</v>
      </c>
      <c r="X55" s="9">
        <f t="shared" si="1"/>
        <v>6</v>
      </c>
      <c r="Y55" s="13" t="str" cm="1">
        <f t="array" ref="Y55">_xlfn.IFS(X55=1,"Lunes",X55=2,"Martes",X55=3,"Miercoles",X55=4,"Jueves",X55=5,"Viernes",X55=6,"Sabado",X55=7,"Domingo")</f>
        <v>Sabado</v>
      </c>
      <c r="Z55">
        <f>SUMIF('Cocina'!A:A,Sala[[#This Row],[Número de Orden]],'Cocina'!K:K)</f>
        <v>112</v>
      </c>
      <c r="AA55" s="35">
        <f>(Sala[[#This Row],[Tiempo en mesa]]-Sala[[#This Row],[Tiempo de Preparación (Horas)]])*1440</f>
        <v>11.000000000000041</v>
      </c>
      <c r="AB55" t="str" cm="1">
        <f t="array" ref="AB5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 spans="1:28" x14ac:dyDescent="0.3">
      <c r="A56" s="9">
        <v>20</v>
      </c>
      <c r="B56" s="13" t="s">
        <v>136</v>
      </c>
      <c r="C56" s="9">
        <v>5</v>
      </c>
      <c r="D56" s="16">
        <v>45017.0625</v>
      </c>
      <c r="E56" s="16">
        <v>45017.208333333336</v>
      </c>
      <c r="F56" s="13" t="s">
        <v>29</v>
      </c>
      <c r="G56" s="13" t="s">
        <v>32</v>
      </c>
      <c r="H56" s="13" t="s">
        <v>1134</v>
      </c>
      <c r="I56" s="14">
        <v>45.49</v>
      </c>
      <c r="J56" s="14">
        <f>IF(Sala[[#This Row],[Orden cobrada (Sin tiempo espera)]]="si",Sala[[#This Row],[Propina]],0)</f>
        <v>45.49</v>
      </c>
      <c r="K56" s="13" t="s">
        <v>35</v>
      </c>
      <c r="L56" s="9">
        <v>55</v>
      </c>
      <c r="M56" s="13" t="s">
        <v>1135</v>
      </c>
      <c r="N56" s="13" t="s">
        <v>137</v>
      </c>
      <c r="O56" s="14">
        <f>SUMIF('Cocina'!A:A,Sala!L56,'Cocina'!M:M)</f>
        <v>255</v>
      </c>
      <c r="P56" s="1">
        <v>45017</v>
      </c>
      <c r="Q56" s="3">
        <v>6.25E-2</v>
      </c>
      <c r="R56" s="3">
        <v>0.20833333333333334</v>
      </c>
      <c r="S56" s="3">
        <f>IF(K56="Ocupada",R56-Q56+Datos!$B$2,R56-Q56)</f>
        <v>0.15625</v>
      </c>
      <c r="T56" s="3">
        <f t="shared" si="2"/>
        <v>0.14583333333333334</v>
      </c>
      <c r="U56" s="3">
        <f>(SUMIF('Cocina'!A:A,Sala!L56,'Cocina'!H:H))/60/24</f>
        <v>6.6666666666666666E-2</v>
      </c>
      <c r="V56" s="3">
        <f t="shared" si="0"/>
        <v>8.9583333333333334E-2</v>
      </c>
      <c r="W56" s="13" t="str">
        <f t="shared" si="3"/>
        <v>Si</v>
      </c>
      <c r="X56" s="9">
        <f t="shared" si="1"/>
        <v>6</v>
      </c>
      <c r="Y56" s="13" t="str" cm="1">
        <f t="array" ref="Y56">_xlfn.IFS(X56=1,"Lunes",X56=2,"Martes",X56=3,"Miercoles",X56=4,"Jueves",X56=5,"Viernes",X56=6,"Sabado",X56=7,"Domingo")</f>
        <v>Sabado</v>
      </c>
      <c r="Z56">
        <f>SUMIF('Cocina'!A:A,Sala[[#This Row],[Número de Orden]],'Cocina'!K:K)</f>
        <v>153</v>
      </c>
      <c r="AA56" s="35">
        <f>(Sala[[#This Row],[Tiempo en mesa]]-Sala[[#This Row],[Tiempo de Preparación (Horas)]])*1440</f>
        <v>114.00000000000001</v>
      </c>
      <c r="AB56" t="str" cm="1">
        <f t="array" ref="AB5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 spans="1:28" x14ac:dyDescent="0.3">
      <c r="A57" s="9">
        <v>1</v>
      </c>
      <c r="B57" s="13" t="s">
        <v>54</v>
      </c>
      <c r="C57" s="9">
        <v>3</v>
      </c>
      <c r="D57" s="16">
        <v>45017.055555555555</v>
      </c>
      <c r="E57" s="16">
        <v>45017.206250000003</v>
      </c>
      <c r="F57" s="13" t="s">
        <v>25</v>
      </c>
      <c r="G57" s="13" t="s">
        <v>10</v>
      </c>
      <c r="H57" s="13" t="s">
        <v>1136</v>
      </c>
      <c r="I57" s="14">
        <v>43.2</v>
      </c>
      <c r="J57" s="14">
        <f>IF(Sala[[#This Row],[Orden cobrada (Sin tiempo espera)]]="si",Sala[[#This Row],[Propina]],0)</f>
        <v>43.2</v>
      </c>
      <c r="K57" s="13" t="s">
        <v>21</v>
      </c>
      <c r="L57" s="9">
        <v>56</v>
      </c>
      <c r="M57" s="13" t="s">
        <v>59</v>
      </c>
      <c r="N57" s="13" t="s">
        <v>90</v>
      </c>
      <c r="O57" s="14">
        <f>SUMIF('Cocina'!A:A,Sala!L57,'Cocina'!M:M)</f>
        <v>48</v>
      </c>
      <c r="P57" s="1">
        <v>45017</v>
      </c>
      <c r="Q57" s="3">
        <v>5.5555555555555552E-2</v>
      </c>
      <c r="R57" s="3">
        <v>0.20624999999999999</v>
      </c>
      <c r="S57" s="3">
        <f>IF(K57="Ocupada",R57-Q57+Datos!$B$2,R57-Q57)</f>
        <v>0.15069444444444444</v>
      </c>
      <c r="T57" s="3">
        <f t="shared" si="2"/>
        <v>0.15069444444444444</v>
      </c>
      <c r="U57" s="3">
        <f>(SUMIF('Cocina'!A:A,Sala!L57,'Cocina'!H:H))/60/24</f>
        <v>5.4166666666666669E-2</v>
      </c>
      <c r="V57" s="3">
        <f t="shared" si="0"/>
        <v>9.6527777777777768E-2</v>
      </c>
      <c r="W57" s="13" t="str">
        <f t="shared" si="3"/>
        <v>Si</v>
      </c>
      <c r="X57" s="9">
        <f t="shared" si="1"/>
        <v>6</v>
      </c>
      <c r="Y57" s="13" t="str" cm="1">
        <f t="array" ref="Y57">_xlfn.IFS(X57=1,"Lunes",X57=2,"Martes",X57=3,"Miercoles",X57=4,"Jueves",X57=5,"Viernes",X57=6,"Sabado",X57=7,"Domingo")</f>
        <v>Sabado</v>
      </c>
      <c r="Z57">
        <f>SUMIF('Cocina'!A:A,Sala[[#This Row],[Número de Orden]],'Cocina'!K:K)</f>
        <v>28</v>
      </c>
      <c r="AA57" s="35">
        <f>(Sala[[#This Row],[Tiempo en mesa]]-Sala[[#This Row],[Tiempo de Preparación (Horas)]])*1440</f>
        <v>139</v>
      </c>
      <c r="AB57" t="str" cm="1">
        <f t="array" ref="AB5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 spans="1:28" x14ac:dyDescent="0.3">
      <c r="A58" s="9">
        <v>18</v>
      </c>
      <c r="B58" s="13" t="s">
        <v>138</v>
      </c>
      <c r="C58" s="9">
        <v>2</v>
      </c>
      <c r="D58" s="16">
        <v>45017.12777777778</v>
      </c>
      <c r="E58" s="16">
        <v>45017.202777777777</v>
      </c>
      <c r="F58" s="13" t="s">
        <v>20</v>
      </c>
      <c r="G58" s="13" t="s">
        <v>10</v>
      </c>
      <c r="H58" s="13" t="s">
        <v>1134</v>
      </c>
      <c r="I58" s="14">
        <v>45.45</v>
      </c>
      <c r="J58" s="14">
        <f>IF(Sala[[#This Row],[Orden cobrada (Sin tiempo espera)]]="si",Sala[[#This Row],[Propina]],0)</f>
        <v>45.45</v>
      </c>
      <c r="K58" s="13" t="s">
        <v>21</v>
      </c>
      <c r="L58" s="9">
        <v>57</v>
      </c>
      <c r="M58" s="13" t="s">
        <v>17</v>
      </c>
      <c r="N58" s="13" t="s">
        <v>139</v>
      </c>
      <c r="O58" s="14">
        <f>SUMIF('Cocina'!A:A,Sala!L58,'Cocina'!M:M)</f>
        <v>169</v>
      </c>
      <c r="P58" s="1">
        <v>45017</v>
      </c>
      <c r="Q58" s="3">
        <v>0.12777777777777777</v>
      </c>
      <c r="R58" s="3">
        <v>0.20277777777777778</v>
      </c>
      <c r="S58" s="3">
        <f>IF(K58="Ocupada",R58-Q58+Datos!$B$2,R58-Q58)</f>
        <v>7.5000000000000011E-2</v>
      </c>
      <c r="T58" s="3">
        <f t="shared" si="2"/>
        <v>7.5000000000000011E-2</v>
      </c>
      <c r="U58" s="3">
        <f>(SUMIF('Cocina'!A:A,Sala!L58,'Cocina'!H:H))/60/24</f>
        <v>4.7222222222222221E-2</v>
      </c>
      <c r="V58" s="3">
        <f t="shared" si="0"/>
        <v>2.777777777777779E-2</v>
      </c>
      <c r="W58" s="13" t="str">
        <f t="shared" si="3"/>
        <v>Si</v>
      </c>
      <c r="X58" s="9">
        <f t="shared" si="1"/>
        <v>6</v>
      </c>
      <c r="Y58" s="13" t="str" cm="1">
        <f t="array" ref="Y58">_xlfn.IFS(X58=1,"Lunes",X58=2,"Martes",X58=3,"Miercoles",X58=4,"Jueves",X58=5,"Viernes",X58=6,"Sabado",X58=7,"Domingo")</f>
        <v>Sabado</v>
      </c>
      <c r="Z58">
        <f>SUMIF('Cocina'!A:A,Sala[[#This Row],[Número de Orden]],'Cocina'!K:K)</f>
        <v>103</v>
      </c>
      <c r="AA58" s="35">
        <f>(Sala[[#This Row],[Tiempo en mesa]]-Sala[[#This Row],[Tiempo de Preparación (Horas)]])*1440</f>
        <v>40.000000000000014</v>
      </c>
      <c r="AB58" t="str" cm="1">
        <f t="array" ref="AB5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9" spans="1:28" x14ac:dyDescent="0.3">
      <c r="A59" s="9">
        <v>8</v>
      </c>
      <c r="B59" s="13" t="s">
        <v>140</v>
      </c>
      <c r="C59" s="9">
        <v>3</v>
      </c>
      <c r="D59" s="16">
        <v>45017.063194444447</v>
      </c>
      <c r="E59" s="16">
        <v>45017.181250000001</v>
      </c>
      <c r="F59" s="13" t="s">
        <v>14</v>
      </c>
      <c r="G59" s="13" t="s">
        <v>32</v>
      </c>
      <c r="H59" s="13" t="s">
        <v>1134</v>
      </c>
      <c r="I59" s="14">
        <v>30.7</v>
      </c>
      <c r="J59" s="14">
        <f>IF(Sala[[#This Row],[Orden cobrada (Sin tiempo espera)]]="si",Sala[[#This Row],[Propina]],0)</f>
        <v>30.7</v>
      </c>
      <c r="K59" s="13" t="s">
        <v>11</v>
      </c>
      <c r="L59" s="9">
        <v>58</v>
      </c>
      <c r="M59" s="13" t="s">
        <v>22</v>
      </c>
      <c r="N59" s="13" t="s">
        <v>141</v>
      </c>
      <c r="O59" s="14">
        <f>SUMIF('Cocina'!A:A,Sala!L59,'Cocina'!M:M)</f>
        <v>82</v>
      </c>
      <c r="P59" s="1">
        <v>45017</v>
      </c>
      <c r="Q59" s="3">
        <v>6.3194444444444442E-2</v>
      </c>
      <c r="R59" s="3">
        <v>0.18124999999999999</v>
      </c>
      <c r="S59" s="3">
        <f>IF(K59="Ocupada",R59-Q59+Datos!$B$2,R59-Q59)</f>
        <v>0.11805555555555555</v>
      </c>
      <c r="T59" s="3">
        <f t="shared" si="2"/>
        <v>0.11805555555555555</v>
      </c>
      <c r="U59" s="3">
        <f>(SUMIF('Cocina'!A:A,Sala!L59,'Cocina'!H:H))/60/24</f>
        <v>5.0694444444444438E-2</v>
      </c>
      <c r="V59" s="3">
        <f t="shared" si="0"/>
        <v>6.7361111111111122E-2</v>
      </c>
      <c r="W59" s="13" t="str">
        <f t="shared" si="3"/>
        <v>Si</v>
      </c>
      <c r="X59" s="9">
        <f t="shared" si="1"/>
        <v>6</v>
      </c>
      <c r="Y59" s="13" t="str" cm="1">
        <f t="array" ref="Y59">_xlfn.IFS(X59=1,"Lunes",X59=2,"Martes",X59=3,"Miercoles",X59=4,"Jueves",X59=5,"Viernes",X59=6,"Sabado",X59=7,"Domingo")</f>
        <v>Sabado</v>
      </c>
      <c r="Z59">
        <f>SUMIF('Cocina'!A:A,Sala[[#This Row],[Número de Orden]],'Cocina'!K:K)</f>
        <v>49</v>
      </c>
      <c r="AA59" s="35">
        <f>(Sala[[#This Row],[Tiempo en mesa]]-Sala[[#This Row],[Tiempo de Preparación (Horas)]])*1440</f>
        <v>97.000000000000014</v>
      </c>
      <c r="AB59" t="str" cm="1">
        <f t="array" ref="AB5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 spans="1:28" x14ac:dyDescent="0.3">
      <c r="A60" s="9">
        <v>8</v>
      </c>
      <c r="B60" s="13" t="s">
        <v>142</v>
      </c>
      <c r="C60" s="9">
        <v>4</v>
      </c>
      <c r="D60" s="16">
        <v>45017.056250000001</v>
      </c>
      <c r="E60" s="16">
        <v>45017.211111111108</v>
      </c>
      <c r="F60" s="13" t="s">
        <v>14</v>
      </c>
      <c r="G60" s="13" t="s">
        <v>10</v>
      </c>
      <c r="H60" s="13" t="s">
        <v>16</v>
      </c>
      <c r="I60" s="14">
        <v>33.89</v>
      </c>
      <c r="J60" s="14">
        <f>IF(Sala[[#This Row],[Orden cobrada (Sin tiempo espera)]]="si",Sala[[#This Row],[Propina]],0)</f>
        <v>33.89</v>
      </c>
      <c r="K60" s="13" t="s">
        <v>21</v>
      </c>
      <c r="L60" s="9">
        <v>59</v>
      </c>
      <c r="M60" s="13" t="s">
        <v>17</v>
      </c>
      <c r="N60" s="13" t="s">
        <v>143</v>
      </c>
      <c r="O60" s="14">
        <f>SUMIF('Cocina'!A:A,Sala!L60,'Cocina'!M:M)</f>
        <v>160</v>
      </c>
      <c r="P60" s="1">
        <v>45017</v>
      </c>
      <c r="Q60" s="3">
        <v>5.6250000000000001E-2</v>
      </c>
      <c r="R60" s="3">
        <v>0.21111111111111111</v>
      </c>
      <c r="S60" s="3">
        <f>IF(K60="Ocupada",R60-Q60+Datos!$B$2,R60-Q60)</f>
        <v>0.15486111111111112</v>
      </c>
      <c r="T60" s="3">
        <f t="shared" si="2"/>
        <v>0.15486111111111112</v>
      </c>
      <c r="U60" s="3">
        <f>(SUMIF('Cocina'!A:A,Sala!L60,'Cocina'!H:H))/60/24</f>
        <v>3.3333333333333333E-2</v>
      </c>
      <c r="V60" s="3">
        <f t="shared" si="0"/>
        <v>0.12152777777777779</v>
      </c>
      <c r="W60" s="13" t="str">
        <f t="shared" si="3"/>
        <v>Si</v>
      </c>
      <c r="X60" s="9">
        <f t="shared" si="1"/>
        <v>6</v>
      </c>
      <c r="Y60" s="13" t="str" cm="1">
        <f t="array" ref="Y60">_xlfn.IFS(X60=1,"Lunes",X60=2,"Martes",X60=3,"Miercoles",X60=4,"Jueves",X60=5,"Viernes",X60=6,"Sabado",X60=7,"Domingo")</f>
        <v>Sabado</v>
      </c>
      <c r="Z60">
        <f>SUMIF('Cocina'!A:A,Sala[[#This Row],[Número de Orden]],'Cocina'!K:K)</f>
        <v>95</v>
      </c>
      <c r="AA60" s="35">
        <f>(Sala[[#This Row],[Tiempo en mesa]]-Sala[[#This Row],[Tiempo de Preparación (Horas)]])*1440</f>
        <v>175.00000000000003</v>
      </c>
      <c r="AB60" t="str" cm="1">
        <f t="array" ref="AB6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1" spans="1:28" x14ac:dyDescent="0.3">
      <c r="A61" s="9">
        <v>6</v>
      </c>
      <c r="B61" s="13" t="s">
        <v>144</v>
      </c>
      <c r="C61" s="9">
        <v>1</v>
      </c>
      <c r="D61" s="16">
        <v>45017.089583333334</v>
      </c>
      <c r="E61" s="16">
        <v>45017.240277777775</v>
      </c>
      <c r="F61" s="13" t="s">
        <v>14</v>
      </c>
      <c r="G61" s="13" t="s">
        <v>10</v>
      </c>
      <c r="H61" s="13" t="s">
        <v>1134</v>
      </c>
      <c r="I61" s="14">
        <v>19.54</v>
      </c>
      <c r="J61" s="14">
        <f>IF(Sala[[#This Row],[Orden cobrada (Sin tiempo espera)]]="si",Sala[[#This Row],[Propina]],0)</f>
        <v>19.54</v>
      </c>
      <c r="K61" s="13" t="s">
        <v>11</v>
      </c>
      <c r="L61" s="9">
        <v>60</v>
      </c>
      <c r="M61" s="13" t="s">
        <v>41</v>
      </c>
      <c r="N61" s="13" t="s">
        <v>145</v>
      </c>
      <c r="O61" s="14">
        <f>SUMIF('Cocina'!A:A,Sala!L61,'Cocina'!M:M)</f>
        <v>102</v>
      </c>
      <c r="P61" s="1">
        <v>45017</v>
      </c>
      <c r="Q61" s="3">
        <v>8.9583333333333334E-2</v>
      </c>
      <c r="R61" s="3">
        <v>0.24027777777777778</v>
      </c>
      <c r="S61" s="3">
        <f>IF(K61="Ocupada",R61-Q61+Datos!$B$2,R61-Q61)</f>
        <v>0.15069444444444446</v>
      </c>
      <c r="T61" s="3">
        <f t="shared" si="2"/>
        <v>0.15069444444444446</v>
      </c>
      <c r="U61" s="3">
        <f>(SUMIF('Cocina'!A:A,Sala!L61,'Cocina'!H:H))/60/24</f>
        <v>2.9861111111111113E-2</v>
      </c>
      <c r="V61" s="3">
        <f t="shared" si="0"/>
        <v>0.12083333333333335</v>
      </c>
      <c r="W61" s="13" t="str">
        <f t="shared" si="3"/>
        <v>Si</v>
      </c>
      <c r="X61" s="9">
        <f t="shared" si="1"/>
        <v>6</v>
      </c>
      <c r="Y61" s="13" t="str" cm="1">
        <f t="array" ref="Y61">_xlfn.IFS(X61=1,"Lunes",X61=2,"Martes",X61=3,"Miercoles",X61=4,"Jueves",X61=5,"Viernes",X61=6,"Sabado",X61=7,"Domingo")</f>
        <v>Sabado</v>
      </c>
      <c r="Z61">
        <f>SUMIF('Cocina'!A:A,Sala[[#This Row],[Número de Orden]],'Cocina'!K:K)</f>
        <v>60</v>
      </c>
      <c r="AA61" s="35">
        <f>(Sala[[#This Row],[Tiempo en mesa]]-Sala[[#This Row],[Tiempo de Preparación (Horas)]])*1440</f>
        <v>174.00000000000003</v>
      </c>
      <c r="AB61" t="str" cm="1">
        <f t="array" ref="AB6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 spans="1:28" x14ac:dyDescent="0.3">
      <c r="A62" s="9">
        <v>10</v>
      </c>
      <c r="B62" s="13" t="s">
        <v>146</v>
      </c>
      <c r="C62" s="9">
        <v>5</v>
      </c>
      <c r="D62" s="16">
        <v>45017.15902777778</v>
      </c>
      <c r="E62" s="16">
        <v>45017.265277777777</v>
      </c>
      <c r="F62" s="13" t="s">
        <v>20</v>
      </c>
      <c r="G62" s="13" t="s">
        <v>10</v>
      </c>
      <c r="H62" s="13" t="s">
        <v>1134</v>
      </c>
      <c r="I62" s="14">
        <v>42.87</v>
      </c>
      <c r="J62" s="14">
        <f>IF(Sala[[#This Row],[Orden cobrada (Sin tiempo espera)]]="si",Sala[[#This Row],[Propina]],0)</f>
        <v>0</v>
      </c>
      <c r="K62" s="13" t="s">
        <v>35</v>
      </c>
      <c r="L62" s="9">
        <v>61</v>
      </c>
      <c r="M62" s="13" t="s">
        <v>64</v>
      </c>
      <c r="N62" s="13" t="s">
        <v>147</v>
      </c>
      <c r="O62" s="14">
        <f>SUMIF('Cocina'!A:A,Sala!L62,'Cocina'!M:M)</f>
        <v>242</v>
      </c>
      <c r="P62" s="1">
        <v>45017</v>
      </c>
      <c r="Q62" s="3">
        <v>0.15902777777777777</v>
      </c>
      <c r="R62" s="3">
        <v>0.26527777777777778</v>
      </c>
      <c r="S62" s="3">
        <f>IF(K62="Ocupada",R62-Q62+Datos!$B$2,R62-Q62)</f>
        <v>0.11666666666666668</v>
      </c>
      <c r="T62" s="3">
        <f t="shared" si="2"/>
        <v>0.10625000000000001</v>
      </c>
      <c r="U62" s="3">
        <f>(SUMIF('Cocina'!A:A,Sala!L62,'Cocina'!H:H))/60/24</f>
        <v>0.11041666666666666</v>
      </c>
      <c r="V62" s="3">
        <f t="shared" si="0"/>
        <v>0</v>
      </c>
      <c r="W62" s="13" t="str">
        <f t="shared" si="3"/>
        <v>No</v>
      </c>
      <c r="X62" s="9">
        <f t="shared" si="1"/>
        <v>6</v>
      </c>
      <c r="Y62" s="13" t="str" cm="1">
        <f t="array" ref="Y62">_xlfn.IFS(X62=1,"Lunes",X62=2,"Martes",X62=3,"Miercoles",X62=4,"Jueves",X62=5,"Viernes",X62=6,"Sabado",X62=7,"Domingo")</f>
        <v>Sabado</v>
      </c>
      <c r="Z62">
        <f>SUMIF('Cocina'!A:A,Sala[[#This Row],[Número de Orden]],'Cocina'!K:K)</f>
        <v>144</v>
      </c>
      <c r="AA62" s="35">
        <f>(Sala[[#This Row],[Tiempo en mesa]]-Sala[[#This Row],[Tiempo de Preparación (Horas)]])*1440</f>
        <v>-5.9999999999999787</v>
      </c>
      <c r="AB62" t="str" cm="1">
        <f t="array" ref="AB6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63" spans="1:28" x14ac:dyDescent="0.3">
      <c r="A63" s="9">
        <v>2</v>
      </c>
      <c r="B63" s="13" t="s">
        <v>148</v>
      </c>
      <c r="C63" s="9">
        <v>1</v>
      </c>
      <c r="D63" s="16">
        <v>45017.115972222222</v>
      </c>
      <c r="E63" s="16">
        <v>45017.26666666667</v>
      </c>
      <c r="F63" s="13" t="s">
        <v>14</v>
      </c>
      <c r="G63" s="13" t="s">
        <v>32</v>
      </c>
      <c r="H63" s="13" t="s">
        <v>1134</v>
      </c>
      <c r="I63" s="14">
        <v>37.93</v>
      </c>
      <c r="J63" s="14">
        <f>IF(Sala[[#This Row],[Orden cobrada (Sin tiempo espera)]]="si",Sala[[#This Row],[Propina]],0)</f>
        <v>37.93</v>
      </c>
      <c r="K63" s="13" t="s">
        <v>35</v>
      </c>
      <c r="L63" s="9">
        <v>62</v>
      </c>
      <c r="M63" s="13" t="s">
        <v>83</v>
      </c>
      <c r="N63" s="13" t="s">
        <v>149</v>
      </c>
      <c r="O63" s="14">
        <f>SUMIF('Cocina'!A:A,Sala!L63,'Cocina'!M:M)</f>
        <v>148</v>
      </c>
      <c r="P63" s="1">
        <v>45017</v>
      </c>
      <c r="Q63" s="3">
        <v>0.11597222222222223</v>
      </c>
      <c r="R63" s="3">
        <v>0.26666666666666666</v>
      </c>
      <c r="S63" s="3">
        <f>IF(K63="Ocupada",R63-Q63+Datos!$B$2,R63-Q63)</f>
        <v>0.16111111111111109</v>
      </c>
      <c r="T63" s="3">
        <f t="shared" si="2"/>
        <v>0.15069444444444444</v>
      </c>
      <c r="U63" s="3">
        <f>(SUMIF('Cocina'!A:A,Sala!L63,'Cocina'!H:H))/60/24</f>
        <v>0.1076388888888889</v>
      </c>
      <c r="V63" s="3">
        <f t="shared" si="0"/>
        <v>5.3472222222222199E-2</v>
      </c>
      <c r="W63" s="13" t="str">
        <f t="shared" si="3"/>
        <v>Si</v>
      </c>
      <c r="X63" s="9">
        <f t="shared" si="1"/>
        <v>6</v>
      </c>
      <c r="Y63" s="13" t="str" cm="1">
        <f t="array" ref="Y63">_xlfn.IFS(X63=1,"Lunes",X63=2,"Martes",X63=3,"Miercoles",X63=4,"Jueves",X63=5,"Viernes",X63=6,"Sabado",X63=7,"Domingo")</f>
        <v>Sabado</v>
      </c>
      <c r="Z63">
        <f>SUMIF('Cocina'!A:A,Sala[[#This Row],[Número de Orden]],'Cocina'!K:K)</f>
        <v>88</v>
      </c>
      <c r="AA63" s="35">
        <f>(Sala[[#This Row],[Tiempo en mesa]]-Sala[[#This Row],[Tiempo de Preparación (Horas)]])*1440</f>
        <v>61.999999999999979</v>
      </c>
      <c r="AB63" t="str" cm="1">
        <f t="array" ref="AB6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 spans="1:28" x14ac:dyDescent="0.3">
      <c r="A64" s="9">
        <v>17</v>
      </c>
      <c r="B64" s="13" t="s">
        <v>46</v>
      </c>
      <c r="C64" s="9">
        <v>4</v>
      </c>
      <c r="D64" s="16">
        <v>45017.02847222222</v>
      </c>
      <c r="E64" s="16">
        <v>45017.17083333333</v>
      </c>
      <c r="F64" s="13" t="s">
        <v>29</v>
      </c>
      <c r="G64" s="13" t="s">
        <v>10</v>
      </c>
      <c r="H64" s="13" t="s">
        <v>1134</v>
      </c>
      <c r="I64" s="14">
        <v>33.340000000000003</v>
      </c>
      <c r="J64" s="14">
        <f>IF(Sala[[#This Row],[Orden cobrada (Sin tiempo espera)]]="si",Sala[[#This Row],[Propina]],0)</f>
        <v>33.340000000000003</v>
      </c>
      <c r="K64" s="13" t="s">
        <v>11</v>
      </c>
      <c r="L64" s="9">
        <v>63</v>
      </c>
      <c r="M64" s="13" t="s">
        <v>17</v>
      </c>
      <c r="N64" s="13" t="s">
        <v>150</v>
      </c>
      <c r="O64" s="14">
        <f>SUMIF('Cocina'!A:A,Sala!L64,'Cocina'!M:M)</f>
        <v>55</v>
      </c>
      <c r="P64" s="1">
        <v>45017</v>
      </c>
      <c r="Q64" s="3">
        <v>2.8472222222222222E-2</v>
      </c>
      <c r="R64" s="3">
        <v>0.17083333333333334</v>
      </c>
      <c r="S64" s="3">
        <f>IF(K64="Ocupada",R64-Q64+Datos!$B$2,R64-Q64)</f>
        <v>0.1423611111111111</v>
      </c>
      <c r="T64" s="3">
        <f t="shared" si="2"/>
        <v>0.1423611111111111</v>
      </c>
      <c r="U64" s="3">
        <f>(SUMIF('Cocina'!A:A,Sala!L64,'Cocina'!H:H))/60/24</f>
        <v>2.0833333333333332E-2</v>
      </c>
      <c r="V64" s="3">
        <f t="shared" si="0"/>
        <v>0.12152777777777778</v>
      </c>
      <c r="W64" s="13" t="str">
        <f t="shared" si="3"/>
        <v>Si</v>
      </c>
      <c r="X64" s="9">
        <f t="shared" si="1"/>
        <v>6</v>
      </c>
      <c r="Y64" s="13" t="str" cm="1">
        <f t="array" ref="Y64">_xlfn.IFS(X64=1,"Lunes",X64=2,"Martes",X64=3,"Miercoles",X64=4,"Jueves",X64=5,"Viernes",X64=6,"Sabado",X64=7,"Domingo")</f>
        <v>Sabado</v>
      </c>
      <c r="Z64">
        <f>SUMIF('Cocina'!A:A,Sala[[#This Row],[Número de Orden]],'Cocina'!K:K)</f>
        <v>33</v>
      </c>
      <c r="AA64" s="35">
        <f>(Sala[[#This Row],[Tiempo en mesa]]-Sala[[#This Row],[Tiempo de Preparación (Horas)]])*1440</f>
        <v>175</v>
      </c>
      <c r="AB64" t="str" cm="1">
        <f t="array" ref="AB6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 spans="1:28" x14ac:dyDescent="0.3">
      <c r="A65" s="9">
        <v>3</v>
      </c>
      <c r="B65" s="13" t="s">
        <v>151</v>
      </c>
      <c r="C65" s="9">
        <v>3</v>
      </c>
      <c r="D65" s="16">
        <v>45017.069444444445</v>
      </c>
      <c r="E65" s="16">
        <v>45017.168055555558</v>
      </c>
      <c r="F65" s="13" t="s">
        <v>25</v>
      </c>
      <c r="G65" s="13" t="s">
        <v>15</v>
      </c>
      <c r="H65" s="13" t="s">
        <v>16</v>
      </c>
      <c r="I65" s="14">
        <v>34.770000000000003</v>
      </c>
      <c r="J65" s="14">
        <f>IF(Sala[[#This Row],[Orden cobrada (Sin tiempo espera)]]="si",Sala[[#This Row],[Propina]],0)</f>
        <v>34.770000000000003</v>
      </c>
      <c r="K65" s="13" t="s">
        <v>11</v>
      </c>
      <c r="L65" s="9">
        <v>64</v>
      </c>
      <c r="M65" s="13" t="s">
        <v>1135</v>
      </c>
      <c r="N65" s="13" t="s">
        <v>152</v>
      </c>
      <c r="O65" s="14">
        <f>SUMIF('Cocina'!A:A,Sala!L65,'Cocina'!M:M)</f>
        <v>288</v>
      </c>
      <c r="P65" s="1">
        <v>45017</v>
      </c>
      <c r="Q65" s="3">
        <v>6.9444444444444448E-2</v>
      </c>
      <c r="R65" s="3">
        <v>0.16805555555555557</v>
      </c>
      <c r="S65" s="3">
        <f>IF(K65="Ocupada",R65-Q65+Datos!$B$2,R65-Q65)</f>
        <v>9.8611111111111122E-2</v>
      </c>
      <c r="T65" s="3">
        <f t="shared" si="2"/>
        <v>9.8611111111111122E-2</v>
      </c>
      <c r="U65" s="3">
        <f>(SUMIF('Cocina'!A:A,Sala!L65,'Cocina'!H:H))/60/24</f>
        <v>5.6944444444444443E-2</v>
      </c>
      <c r="V65" s="3">
        <f t="shared" si="0"/>
        <v>4.1666666666666678E-2</v>
      </c>
      <c r="W65" s="13" t="str">
        <f t="shared" si="3"/>
        <v>Si</v>
      </c>
      <c r="X65" s="9">
        <f t="shared" si="1"/>
        <v>6</v>
      </c>
      <c r="Y65" s="13" t="str" cm="1">
        <f t="array" ref="Y65">_xlfn.IFS(X65=1,"Lunes",X65=2,"Martes",X65=3,"Miercoles",X65=4,"Jueves",X65=5,"Viernes",X65=6,"Sabado",X65=7,"Domingo")</f>
        <v>Sabado</v>
      </c>
      <c r="Z65">
        <f>SUMIF('Cocina'!A:A,Sala[[#This Row],[Número de Orden]],'Cocina'!K:K)</f>
        <v>177</v>
      </c>
      <c r="AA65" s="35">
        <f>(Sala[[#This Row],[Tiempo en mesa]]-Sala[[#This Row],[Tiempo de Preparación (Horas)]])*1440</f>
        <v>60.000000000000014</v>
      </c>
      <c r="AB65" t="str" cm="1">
        <f t="array" ref="AB6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 spans="1:28" x14ac:dyDescent="0.3">
      <c r="A66" s="9">
        <v>5</v>
      </c>
      <c r="B66" s="13" t="s">
        <v>153</v>
      </c>
      <c r="C66" s="9">
        <v>1</v>
      </c>
      <c r="D66" s="16">
        <v>45017.07916666667</v>
      </c>
      <c r="E66" s="16">
        <v>45017.127083333333</v>
      </c>
      <c r="F66" s="13" t="s">
        <v>9</v>
      </c>
      <c r="G66" s="13" t="s">
        <v>10</v>
      </c>
      <c r="H66" s="13" t="s">
        <v>1136</v>
      </c>
      <c r="I66" s="14">
        <v>14</v>
      </c>
      <c r="J66" s="14">
        <f>IF(Sala[[#This Row],[Orden cobrada (Sin tiempo espera)]]="si",Sala[[#This Row],[Propina]],0)</f>
        <v>0</v>
      </c>
      <c r="K66" s="13" t="s">
        <v>35</v>
      </c>
      <c r="L66" s="9">
        <v>65</v>
      </c>
      <c r="M66" s="13" t="s">
        <v>41</v>
      </c>
      <c r="N66" s="13" t="s">
        <v>154</v>
      </c>
      <c r="O66" s="14">
        <f>SUMIF('Cocina'!A:A,Sala!L66,'Cocina'!M:M)</f>
        <v>196</v>
      </c>
      <c r="P66" s="1">
        <v>45017</v>
      </c>
      <c r="Q66" s="3">
        <v>7.9166666666666663E-2</v>
      </c>
      <c r="R66" s="3">
        <v>0.12708333333333333</v>
      </c>
      <c r="S66" s="3">
        <f>IF(K66="Ocupada",R66-Q66+Datos!$B$2,R66-Q66)</f>
        <v>5.8333333333333327E-2</v>
      </c>
      <c r="T66" s="3">
        <f t="shared" si="2"/>
        <v>4.7916666666666663E-2</v>
      </c>
      <c r="U66" s="3">
        <f>(SUMIF('Cocina'!A:A,Sala!L66,'Cocina'!H:H))/60/24</f>
        <v>0.1076388888888889</v>
      </c>
      <c r="V66" s="3">
        <f t="shared" ref="V66:V129" si="4">IF(U66&gt;T66,0,S66-U66)</f>
        <v>0</v>
      </c>
      <c r="W66" s="13" t="str">
        <f t="shared" si="3"/>
        <v>No</v>
      </c>
      <c r="X66" s="9">
        <f t="shared" ref="X66:X129" si="5">WEEKDAY(P66,2)</f>
        <v>6</v>
      </c>
      <c r="Y66" s="13" t="str" cm="1">
        <f t="array" ref="Y66">_xlfn.IFS(X66=1,"Lunes",X66=2,"Martes",X66=3,"Miercoles",X66=4,"Jueves",X66=5,"Viernes",X66=6,"Sabado",X66=7,"Domingo")</f>
        <v>Sabado</v>
      </c>
      <c r="Z66">
        <f>SUMIF('Cocina'!A:A,Sala[[#This Row],[Número de Orden]],'Cocina'!K:K)</f>
        <v>118</v>
      </c>
      <c r="AA66" s="35">
        <f>(Sala[[#This Row],[Tiempo en mesa]]-Sala[[#This Row],[Tiempo de Preparación (Horas)]])*1440</f>
        <v>-86.000000000000014</v>
      </c>
      <c r="AB66" t="str" cm="1">
        <f t="array" ref="AB6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67" spans="1:28" x14ac:dyDescent="0.3">
      <c r="A67" s="9">
        <v>18</v>
      </c>
      <c r="B67" s="13" t="s">
        <v>155</v>
      </c>
      <c r="C67" s="9">
        <v>2</v>
      </c>
      <c r="D67" s="16">
        <v>45017.102777777778</v>
      </c>
      <c r="E67" s="16">
        <v>45017.262499999997</v>
      </c>
      <c r="F67" s="13" t="s">
        <v>25</v>
      </c>
      <c r="G67" s="13" t="s">
        <v>10</v>
      </c>
      <c r="H67" s="13" t="s">
        <v>1134</v>
      </c>
      <c r="I67" s="14">
        <v>10.88</v>
      </c>
      <c r="J67" s="14">
        <f>IF(Sala[[#This Row],[Orden cobrada (Sin tiempo espera)]]="si",Sala[[#This Row],[Propina]],0)</f>
        <v>10.88</v>
      </c>
      <c r="K67" s="13" t="s">
        <v>11</v>
      </c>
      <c r="L67" s="9">
        <v>66</v>
      </c>
      <c r="M67" s="13" t="s">
        <v>1137</v>
      </c>
      <c r="N67" s="13" t="s">
        <v>156</v>
      </c>
      <c r="O67" s="14">
        <f>SUMIF('Cocina'!A:A,Sala!L67,'Cocina'!M:M)</f>
        <v>210</v>
      </c>
      <c r="P67" s="1">
        <v>45017</v>
      </c>
      <c r="Q67" s="3">
        <v>0.10277777777777777</v>
      </c>
      <c r="R67" s="3">
        <v>0.26250000000000001</v>
      </c>
      <c r="S67" s="3">
        <f>IF(K67="Ocupada",R67-Q67+Datos!$B$2,R67-Q67)</f>
        <v>0.15972222222222224</v>
      </c>
      <c r="T67" s="3">
        <f t="shared" ref="T67:T130" si="6">R67-Q67</f>
        <v>0.15972222222222224</v>
      </c>
      <c r="U67" s="3">
        <f>(SUMIF('Cocina'!A:A,Sala!L67,'Cocina'!H:H))/60/24</f>
        <v>7.9166666666666663E-2</v>
      </c>
      <c r="V67" s="3">
        <f t="shared" si="4"/>
        <v>8.0555555555555575E-2</v>
      </c>
      <c r="W67" s="13" t="str">
        <f t="shared" ref="W67:W130" si="7">IF(V67=0,"No","Si")</f>
        <v>Si</v>
      </c>
      <c r="X67" s="9">
        <f t="shared" si="5"/>
        <v>6</v>
      </c>
      <c r="Y67" s="13" t="str" cm="1">
        <f t="array" ref="Y67">_xlfn.IFS(X67=1,"Lunes",X67=2,"Martes",X67=3,"Miercoles",X67=4,"Jueves",X67=5,"Viernes",X67=6,"Sabado",X67=7,"Domingo")</f>
        <v>Sabado</v>
      </c>
      <c r="Z67">
        <f>SUMIF('Cocina'!A:A,Sala[[#This Row],[Número de Orden]],'Cocina'!K:K)</f>
        <v>127</v>
      </c>
      <c r="AA67" s="35">
        <f>(Sala[[#This Row],[Tiempo en mesa]]-Sala[[#This Row],[Tiempo de Preparación (Horas)]])*1440</f>
        <v>116.00000000000003</v>
      </c>
      <c r="AB67" t="str" cm="1">
        <f t="array" ref="AB6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 spans="1:28" x14ac:dyDescent="0.3">
      <c r="A68" s="9">
        <v>2</v>
      </c>
      <c r="B68" s="13" t="s">
        <v>157</v>
      </c>
      <c r="C68" s="9">
        <v>6</v>
      </c>
      <c r="D68" s="16">
        <v>45017.15625</v>
      </c>
      <c r="E68" s="16">
        <v>45017.215277777781</v>
      </c>
      <c r="F68" s="13" t="s">
        <v>20</v>
      </c>
      <c r="G68" s="13" t="s">
        <v>10</v>
      </c>
      <c r="H68" s="13" t="s">
        <v>1136</v>
      </c>
      <c r="I68" s="14">
        <v>21.25</v>
      </c>
      <c r="J68" s="14">
        <f>IF(Sala[[#This Row],[Orden cobrada (Sin tiempo espera)]]="si",Sala[[#This Row],[Propina]],0)</f>
        <v>0</v>
      </c>
      <c r="K68" s="13" t="s">
        <v>11</v>
      </c>
      <c r="L68" s="9">
        <v>67</v>
      </c>
      <c r="M68" s="13" t="s">
        <v>1135</v>
      </c>
      <c r="N68" s="13" t="s">
        <v>158</v>
      </c>
      <c r="O68" s="14">
        <f>SUMIF('Cocina'!A:A,Sala!L68,'Cocina'!M:M)</f>
        <v>256</v>
      </c>
      <c r="P68" s="1">
        <v>45017</v>
      </c>
      <c r="Q68" s="3">
        <v>0.15625</v>
      </c>
      <c r="R68" s="3">
        <v>0.21527777777777779</v>
      </c>
      <c r="S68" s="3">
        <f>IF(K68="Ocupada",R68-Q68+Datos!$B$2,R68-Q68)</f>
        <v>5.902777777777779E-2</v>
      </c>
      <c r="T68" s="3">
        <f t="shared" si="6"/>
        <v>5.902777777777779E-2</v>
      </c>
      <c r="U68" s="3">
        <f>(SUMIF('Cocina'!A:A,Sala!L68,'Cocina'!H:H))/60/24</f>
        <v>9.0972222222222218E-2</v>
      </c>
      <c r="V68" s="3">
        <f t="shared" si="4"/>
        <v>0</v>
      </c>
      <c r="W68" s="13" t="str">
        <f t="shared" si="7"/>
        <v>No</v>
      </c>
      <c r="X68" s="9">
        <f t="shared" si="5"/>
        <v>6</v>
      </c>
      <c r="Y68" s="13" t="str" cm="1">
        <f t="array" ref="Y68">_xlfn.IFS(X68=1,"Lunes",X68=2,"Martes",X68=3,"Miercoles",X68=4,"Jueves",X68=5,"Viernes",X68=6,"Sabado",X68=7,"Domingo")</f>
        <v>Sabado</v>
      </c>
      <c r="Z68">
        <f>SUMIF('Cocina'!A:A,Sala[[#This Row],[Número de Orden]],'Cocina'!K:K)</f>
        <v>154</v>
      </c>
      <c r="AA68" s="35">
        <f>(Sala[[#This Row],[Tiempo en mesa]]-Sala[[#This Row],[Tiempo de Preparación (Horas)]])*1440</f>
        <v>-45.999999999999979</v>
      </c>
      <c r="AB68" t="str" cm="1">
        <f t="array" ref="AB6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69" spans="1:28" x14ac:dyDescent="0.3">
      <c r="A69" s="9">
        <v>8</v>
      </c>
      <c r="B69" s="13" t="s">
        <v>159</v>
      </c>
      <c r="C69" s="9">
        <v>4</v>
      </c>
      <c r="D69" s="16">
        <v>45017.001388888886</v>
      </c>
      <c r="E69" s="16">
        <v>45017.135416666664</v>
      </c>
      <c r="F69" s="13" t="s">
        <v>25</v>
      </c>
      <c r="G69" s="13" t="s">
        <v>32</v>
      </c>
      <c r="H69" s="13" t="s">
        <v>1134</v>
      </c>
      <c r="I69" s="14">
        <v>45.65</v>
      </c>
      <c r="J69" s="14">
        <f>IF(Sala[[#This Row],[Orden cobrada (Sin tiempo espera)]]="si",Sala[[#This Row],[Propina]],0)</f>
        <v>45.65</v>
      </c>
      <c r="K69" s="13" t="s">
        <v>35</v>
      </c>
      <c r="L69" s="9">
        <v>68</v>
      </c>
      <c r="M69" s="13" t="s">
        <v>22</v>
      </c>
      <c r="N69" s="13" t="s">
        <v>160</v>
      </c>
      <c r="O69" s="14">
        <f>SUMIF('Cocina'!A:A,Sala!L69,'Cocina'!M:M)</f>
        <v>218</v>
      </c>
      <c r="P69" s="1">
        <v>45017</v>
      </c>
      <c r="Q69" s="3">
        <v>1.3888888888888889E-3</v>
      </c>
      <c r="R69" s="3">
        <v>0.13541666666666666</v>
      </c>
      <c r="S69" s="3">
        <f>IF(K69="Ocupada",R69-Q69+Datos!$B$2,R69-Q69)</f>
        <v>0.14444444444444443</v>
      </c>
      <c r="T69" s="3">
        <f t="shared" si="6"/>
        <v>0.13402777777777777</v>
      </c>
      <c r="U69" s="3">
        <f>(SUMIF('Cocina'!A:A,Sala!L69,'Cocina'!H:H))/60/24</f>
        <v>0.10069444444444443</v>
      </c>
      <c r="V69" s="3">
        <f t="shared" si="4"/>
        <v>4.3749999999999997E-2</v>
      </c>
      <c r="W69" s="13" t="str">
        <f t="shared" si="7"/>
        <v>Si</v>
      </c>
      <c r="X69" s="9">
        <f t="shared" si="5"/>
        <v>6</v>
      </c>
      <c r="Y69" s="13" t="str" cm="1">
        <f t="array" ref="Y69">_xlfn.IFS(X69=1,"Lunes",X69=2,"Martes",X69=3,"Miercoles",X69=4,"Jueves",X69=5,"Viernes",X69=6,"Sabado",X69=7,"Domingo")</f>
        <v>Sabado</v>
      </c>
      <c r="Z69">
        <f>SUMIF('Cocina'!A:A,Sala[[#This Row],[Número de Orden]],'Cocina'!K:K)</f>
        <v>130</v>
      </c>
      <c r="AA69" s="35">
        <f>(Sala[[#This Row],[Tiempo en mesa]]-Sala[[#This Row],[Tiempo de Preparación (Horas)]])*1440</f>
        <v>48.000000000000007</v>
      </c>
      <c r="AB69" t="str" cm="1">
        <f t="array" ref="AB6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 spans="1:28" x14ac:dyDescent="0.3">
      <c r="A70" s="9">
        <v>5</v>
      </c>
      <c r="B70" s="13" t="s">
        <v>161</v>
      </c>
      <c r="C70" s="9">
        <v>4</v>
      </c>
      <c r="D70" s="16">
        <v>45017.084722222222</v>
      </c>
      <c r="E70" s="16">
        <v>45017.164583333331</v>
      </c>
      <c r="F70" s="13" t="s">
        <v>20</v>
      </c>
      <c r="G70" s="13" t="s">
        <v>10</v>
      </c>
      <c r="H70" s="13" t="s">
        <v>1134</v>
      </c>
      <c r="I70" s="14">
        <v>31.49</v>
      </c>
      <c r="J70" s="14">
        <f>IF(Sala[[#This Row],[Orden cobrada (Sin tiempo espera)]]="si",Sala[[#This Row],[Propina]],0)</f>
        <v>31.49</v>
      </c>
      <c r="K70" s="13" t="s">
        <v>21</v>
      </c>
      <c r="L70" s="9">
        <v>69</v>
      </c>
      <c r="M70" s="13" t="s">
        <v>1135</v>
      </c>
      <c r="N70" s="13" t="s">
        <v>162</v>
      </c>
      <c r="O70" s="14">
        <f>SUMIF('Cocina'!A:A,Sala!L70,'Cocina'!M:M)</f>
        <v>234</v>
      </c>
      <c r="P70" s="1">
        <v>45017</v>
      </c>
      <c r="Q70" s="3">
        <v>8.4722222222222227E-2</v>
      </c>
      <c r="R70" s="3">
        <v>0.16458333333333333</v>
      </c>
      <c r="S70" s="3">
        <f>IF(K70="Ocupada",R70-Q70+Datos!$B$2,R70-Q70)</f>
        <v>7.9861111111111105E-2</v>
      </c>
      <c r="T70" s="3">
        <f t="shared" si="6"/>
        <v>7.9861111111111105E-2</v>
      </c>
      <c r="U70" s="3">
        <f>(SUMIF('Cocina'!A:A,Sala!L70,'Cocina'!H:H))/60/24</f>
        <v>6.3888888888888898E-2</v>
      </c>
      <c r="V70" s="3">
        <f t="shared" si="4"/>
        <v>1.5972222222222207E-2</v>
      </c>
      <c r="W70" s="13" t="str">
        <f t="shared" si="7"/>
        <v>Si</v>
      </c>
      <c r="X70" s="9">
        <f t="shared" si="5"/>
        <v>6</v>
      </c>
      <c r="Y70" s="13" t="str" cm="1">
        <f t="array" ref="Y70">_xlfn.IFS(X70=1,"Lunes",X70=2,"Martes",X70=3,"Miercoles",X70=4,"Jueves",X70=5,"Viernes",X70=6,"Sabado",X70=7,"Domingo")</f>
        <v>Sabado</v>
      </c>
      <c r="Z70">
        <f>SUMIF('Cocina'!A:A,Sala[[#This Row],[Número de Orden]],'Cocina'!K:K)</f>
        <v>141</v>
      </c>
      <c r="AA70" s="35">
        <f>(Sala[[#This Row],[Tiempo en mesa]]-Sala[[#This Row],[Tiempo de Preparación (Horas)]])*1440</f>
        <v>22.999999999999979</v>
      </c>
      <c r="AB70" t="str" cm="1">
        <f t="array" ref="AB7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 spans="1:28" x14ac:dyDescent="0.3">
      <c r="A71" s="9">
        <v>17</v>
      </c>
      <c r="B71" s="13" t="s">
        <v>163</v>
      </c>
      <c r="C71" s="9">
        <v>4</v>
      </c>
      <c r="D71" s="16">
        <v>45017.007638888892</v>
      </c>
      <c r="E71" s="16">
        <v>45017.056944444441</v>
      </c>
      <c r="F71" s="13" t="s">
        <v>29</v>
      </c>
      <c r="G71" s="13" t="s">
        <v>10</v>
      </c>
      <c r="H71" s="13" t="s">
        <v>1136</v>
      </c>
      <c r="I71" s="14">
        <v>28.26</v>
      </c>
      <c r="J71" s="14">
        <f>IF(Sala[[#This Row],[Orden cobrada (Sin tiempo espera)]]="si",Sala[[#This Row],[Propina]],0)</f>
        <v>28.26</v>
      </c>
      <c r="K71" s="13" t="s">
        <v>21</v>
      </c>
      <c r="L71" s="9">
        <v>70</v>
      </c>
      <c r="M71" s="13" t="s">
        <v>26</v>
      </c>
      <c r="N71" s="13" t="s">
        <v>164</v>
      </c>
      <c r="O71" s="14">
        <f>SUMIF('Cocina'!A:A,Sala!L71,'Cocina'!M:M)</f>
        <v>118</v>
      </c>
      <c r="P71" s="1">
        <v>45017</v>
      </c>
      <c r="Q71" s="3">
        <v>7.6388888888888886E-3</v>
      </c>
      <c r="R71" s="3">
        <v>5.6944444444444443E-2</v>
      </c>
      <c r="S71" s="3">
        <f>IF(K71="Ocupada",R71-Q71+Datos!$B$2,R71-Q71)</f>
        <v>4.9305555555555554E-2</v>
      </c>
      <c r="T71" s="3">
        <f t="shared" si="6"/>
        <v>4.9305555555555554E-2</v>
      </c>
      <c r="U71" s="3">
        <f>(SUMIF('Cocina'!A:A,Sala!L71,'Cocina'!H:H))/60/24</f>
        <v>2.7777777777777776E-2</v>
      </c>
      <c r="V71" s="3">
        <f t="shared" si="4"/>
        <v>2.1527777777777778E-2</v>
      </c>
      <c r="W71" s="13" t="str">
        <f t="shared" si="7"/>
        <v>Si</v>
      </c>
      <c r="X71" s="9">
        <f t="shared" si="5"/>
        <v>6</v>
      </c>
      <c r="Y71" s="13" t="str" cm="1">
        <f t="array" ref="Y71">_xlfn.IFS(X71=1,"Lunes",X71=2,"Martes",X71=3,"Miercoles",X71=4,"Jueves",X71=5,"Viernes",X71=6,"Sabado",X71=7,"Domingo")</f>
        <v>Sabado</v>
      </c>
      <c r="Z71">
        <f>SUMIF('Cocina'!A:A,Sala[[#This Row],[Número de Orden]],'Cocina'!K:K)</f>
        <v>70</v>
      </c>
      <c r="AA71" s="35">
        <f>(Sala[[#This Row],[Tiempo en mesa]]-Sala[[#This Row],[Tiempo de Preparación (Horas)]])*1440</f>
        <v>31</v>
      </c>
      <c r="AB71" t="str" cm="1">
        <f t="array" ref="AB7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 spans="1:28" x14ac:dyDescent="0.3">
      <c r="A72" s="9">
        <v>18</v>
      </c>
      <c r="B72" s="13" t="s">
        <v>165</v>
      </c>
      <c r="C72" s="9">
        <v>4</v>
      </c>
      <c r="D72" s="16">
        <v>45017.081250000003</v>
      </c>
      <c r="E72" s="16">
        <v>45017.24722222222</v>
      </c>
      <c r="F72" s="13" t="s">
        <v>9</v>
      </c>
      <c r="G72" s="13" t="s">
        <v>10</v>
      </c>
      <c r="H72" s="13" t="s">
        <v>1134</v>
      </c>
      <c r="I72" s="14">
        <v>24.01</v>
      </c>
      <c r="J72" s="14">
        <f>IF(Sala[[#This Row],[Orden cobrada (Sin tiempo espera)]]="si",Sala[[#This Row],[Propina]],0)</f>
        <v>24.01</v>
      </c>
      <c r="K72" s="13" t="s">
        <v>35</v>
      </c>
      <c r="L72" s="9">
        <v>71</v>
      </c>
      <c r="M72" s="13" t="s">
        <v>26</v>
      </c>
      <c r="N72" s="13" t="s">
        <v>166</v>
      </c>
      <c r="O72" s="14">
        <f>SUMIF('Cocina'!A:A,Sala!L72,'Cocina'!M:M)</f>
        <v>136</v>
      </c>
      <c r="P72" s="1">
        <v>45017</v>
      </c>
      <c r="Q72" s="3">
        <v>8.1250000000000003E-2</v>
      </c>
      <c r="R72" s="3">
        <v>0.24722222222222223</v>
      </c>
      <c r="S72" s="3">
        <f>IF(K72="Ocupada",R72-Q72+Datos!$B$2,R72-Q72)</f>
        <v>0.1763888888888889</v>
      </c>
      <c r="T72" s="3">
        <f t="shared" si="6"/>
        <v>0.16597222222222224</v>
      </c>
      <c r="U72" s="3">
        <f>(SUMIF('Cocina'!A:A,Sala!L72,'Cocina'!H:H))/60/24</f>
        <v>3.4027777777777775E-2</v>
      </c>
      <c r="V72" s="3">
        <f t="shared" si="4"/>
        <v>0.14236111111111113</v>
      </c>
      <c r="W72" s="13" t="str">
        <f t="shared" si="7"/>
        <v>Si</v>
      </c>
      <c r="X72" s="9">
        <f t="shared" si="5"/>
        <v>6</v>
      </c>
      <c r="Y72" s="13" t="str" cm="1">
        <f t="array" ref="Y72">_xlfn.IFS(X72=1,"Lunes",X72=2,"Martes",X72=3,"Miercoles",X72=4,"Jueves",X72=5,"Viernes",X72=6,"Sabado",X72=7,"Domingo")</f>
        <v>Sabado</v>
      </c>
      <c r="Z72">
        <f>SUMIF('Cocina'!A:A,Sala[[#This Row],[Número de Orden]],'Cocina'!K:K)</f>
        <v>82</v>
      </c>
      <c r="AA72" s="35">
        <f>(Sala[[#This Row],[Tiempo en mesa]]-Sala[[#This Row],[Tiempo de Preparación (Horas)]])*1440</f>
        <v>190.00000000000006</v>
      </c>
      <c r="AB72" t="str" cm="1">
        <f t="array" ref="AB7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 spans="1:28" x14ac:dyDescent="0.3">
      <c r="A73" s="9">
        <v>17</v>
      </c>
      <c r="B73" s="13" t="s">
        <v>167</v>
      </c>
      <c r="C73" s="9">
        <v>1</v>
      </c>
      <c r="D73" s="16">
        <v>45017.112500000003</v>
      </c>
      <c r="E73" s="16">
        <v>45017.243750000001</v>
      </c>
      <c r="F73" s="13" t="s">
        <v>20</v>
      </c>
      <c r="G73" s="13" t="s">
        <v>10</v>
      </c>
      <c r="H73" s="13" t="s">
        <v>1134</v>
      </c>
      <c r="I73" s="14">
        <v>15.28</v>
      </c>
      <c r="J73" s="14">
        <f>IF(Sala[[#This Row],[Orden cobrada (Sin tiempo espera)]]="si",Sala[[#This Row],[Propina]],0)</f>
        <v>15.28</v>
      </c>
      <c r="K73" s="13" t="s">
        <v>11</v>
      </c>
      <c r="L73" s="9">
        <v>72</v>
      </c>
      <c r="M73" s="13" t="s">
        <v>1135</v>
      </c>
      <c r="N73" s="13" t="s">
        <v>168</v>
      </c>
      <c r="O73" s="14">
        <f>SUMIF('Cocina'!A:A,Sala!L73,'Cocina'!M:M)</f>
        <v>75</v>
      </c>
      <c r="P73" s="1">
        <v>45017</v>
      </c>
      <c r="Q73" s="3">
        <v>0.1125</v>
      </c>
      <c r="R73" s="3">
        <v>0.24374999999999999</v>
      </c>
      <c r="S73" s="3">
        <f>IF(K73="Ocupada",R73-Q73+Datos!$B$2,R73-Q73)</f>
        <v>0.13124999999999998</v>
      </c>
      <c r="T73" s="3">
        <f t="shared" si="6"/>
        <v>0.13124999999999998</v>
      </c>
      <c r="U73" s="3">
        <f>(SUMIF('Cocina'!A:A,Sala!L73,'Cocina'!H:H))/60/24</f>
        <v>3.7499999999999999E-2</v>
      </c>
      <c r="V73" s="3">
        <f t="shared" si="4"/>
        <v>9.3749999999999972E-2</v>
      </c>
      <c r="W73" s="13" t="str">
        <f t="shared" si="7"/>
        <v>Si</v>
      </c>
      <c r="X73" s="9">
        <f t="shared" si="5"/>
        <v>6</v>
      </c>
      <c r="Y73" s="13" t="str" cm="1">
        <f t="array" ref="Y73">_xlfn.IFS(X73=1,"Lunes",X73=2,"Martes",X73=3,"Miercoles",X73=4,"Jueves",X73=5,"Viernes",X73=6,"Sabado",X73=7,"Domingo")</f>
        <v>Sabado</v>
      </c>
      <c r="Z73">
        <f>SUMIF('Cocina'!A:A,Sala[[#This Row],[Número de Orden]],'Cocina'!K:K)</f>
        <v>43</v>
      </c>
      <c r="AA73" s="35">
        <f>(Sala[[#This Row],[Tiempo en mesa]]-Sala[[#This Row],[Tiempo de Preparación (Horas)]])*1440</f>
        <v>134.99999999999997</v>
      </c>
      <c r="AB73" t="str" cm="1">
        <f t="array" ref="AB7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4" spans="1:28" x14ac:dyDescent="0.3">
      <c r="A74" s="9">
        <v>1</v>
      </c>
      <c r="B74" s="13" t="s">
        <v>169</v>
      </c>
      <c r="C74" s="9">
        <v>4</v>
      </c>
      <c r="D74" s="16">
        <v>45017.11041666667</v>
      </c>
      <c r="E74" s="16">
        <v>45017.256249999999</v>
      </c>
      <c r="F74" s="13" t="s">
        <v>29</v>
      </c>
      <c r="G74" s="13" t="s">
        <v>15</v>
      </c>
      <c r="H74" s="13" t="s">
        <v>1134</v>
      </c>
      <c r="I74" s="14">
        <v>34.51</v>
      </c>
      <c r="J74" s="14">
        <f>IF(Sala[[#This Row],[Orden cobrada (Sin tiempo espera)]]="si",Sala[[#This Row],[Propina]],0)</f>
        <v>34.51</v>
      </c>
      <c r="K74" s="13" t="s">
        <v>21</v>
      </c>
      <c r="L74" s="9">
        <v>73</v>
      </c>
      <c r="M74" s="13" t="s">
        <v>83</v>
      </c>
      <c r="N74" s="13" t="s">
        <v>170</v>
      </c>
      <c r="O74" s="14">
        <f>SUMIF('Cocina'!A:A,Sala!L74,'Cocina'!M:M)</f>
        <v>81</v>
      </c>
      <c r="P74" s="1">
        <v>45017</v>
      </c>
      <c r="Q74" s="3">
        <v>0.11041666666666666</v>
      </c>
      <c r="R74" s="3">
        <v>0.25624999999999998</v>
      </c>
      <c r="S74" s="3">
        <f>IF(K74="Ocupada",R74-Q74+Datos!$B$2,R74-Q74)</f>
        <v>0.14583333333333331</v>
      </c>
      <c r="T74" s="3">
        <f t="shared" si="6"/>
        <v>0.14583333333333331</v>
      </c>
      <c r="U74" s="3">
        <f>(SUMIF('Cocina'!A:A,Sala!L74,'Cocina'!H:H))/60/24</f>
        <v>1.3888888888888888E-2</v>
      </c>
      <c r="V74" s="3">
        <f t="shared" si="4"/>
        <v>0.13194444444444442</v>
      </c>
      <c r="W74" s="13" t="str">
        <f t="shared" si="7"/>
        <v>Si</v>
      </c>
      <c r="X74" s="9">
        <f t="shared" si="5"/>
        <v>6</v>
      </c>
      <c r="Y74" s="13" t="str" cm="1">
        <f t="array" ref="Y74">_xlfn.IFS(X74=1,"Lunes",X74=2,"Martes",X74=3,"Miercoles",X74=4,"Jueves",X74=5,"Viernes",X74=6,"Sabado",X74=7,"Domingo")</f>
        <v>Sabado</v>
      </c>
      <c r="Z74">
        <f>SUMIF('Cocina'!A:A,Sala[[#This Row],[Número de Orden]],'Cocina'!K:K)</f>
        <v>48</v>
      </c>
      <c r="AA74" s="35">
        <f>(Sala[[#This Row],[Tiempo en mesa]]-Sala[[#This Row],[Tiempo de Preparación (Horas)]])*1440</f>
        <v>189.99999999999997</v>
      </c>
      <c r="AB74" t="str" cm="1">
        <f t="array" ref="AB7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5" spans="1:28" x14ac:dyDescent="0.3">
      <c r="A75" s="9">
        <v>19</v>
      </c>
      <c r="B75" s="13" t="s">
        <v>171</v>
      </c>
      <c r="C75" s="9">
        <v>4</v>
      </c>
      <c r="D75" s="16">
        <v>45017.044444444444</v>
      </c>
      <c r="E75" s="16">
        <v>45017.175694444442</v>
      </c>
      <c r="F75" s="13" t="s">
        <v>29</v>
      </c>
      <c r="G75" s="13" t="s">
        <v>10</v>
      </c>
      <c r="H75" s="13" t="s">
        <v>1134</v>
      </c>
      <c r="I75" s="14">
        <v>30.83</v>
      </c>
      <c r="J75" s="14">
        <f>IF(Sala[[#This Row],[Orden cobrada (Sin tiempo espera)]]="si",Sala[[#This Row],[Propina]],0)</f>
        <v>30.83</v>
      </c>
      <c r="K75" s="13" t="s">
        <v>21</v>
      </c>
      <c r="L75" s="9">
        <v>74</v>
      </c>
      <c r="M75" s="13" t="s">
        <v>22</v>
      </c>
      <c r="N75" s="13" t="s">
        <v>172</v>
      </c>
      <c r="O75" s="14">
        <f>SUMIF('Cocina'!A:A,Sala!L75,'Cocina'!M:M)</f>
        <v>218</v>
      </c>
      <c r="P75" s="1">
        <v>45017</v>
      </c>
      <c r="Q75" s="3">
        <v>4.4444444444444446E-2</v>
      </c>
      <c r="R75" s="3">
        <v>0.17569444444444443</v>
      </c>
      <c r="S75" s="3">
        <f>IF(K75="Ocupada",R75-Q75+Datos!$B$2,R75-Q75)</f>
        <v>0.13124999999999998</v>
      </c>
      <c r="T75" s="3">
        <f t="shared" si="6"/>
        <v>0.13124999999999998</v>
      </c>
      <c r="U75" s="3">
        <f>(SUMIF('Cocina'!A:A,Sala!L75,'Cocina'!H:H))/60/24</f>
        <v>6.9444444444444448E-2</v>
      </c>
      <c r="V75" s="3">
        <f t="shared" si="4"/>
        <v>6.180555555555553E-2</v>
      </c>
      <c r="W75" s="13" t="str">
        <f t="shared" si="7"/>
        <v>Si</v>
      </c>
      <c r="X75" s="9">
        <f t="shared" si="5"/>
        <v>6</v>
      </c>
      <c r="Y75" s="13" t="str" cm="1">
        <f t="array" ref="Y75">_xlfn.IFS(X75=1,"Lunes",X75=2,"Martes",X75=3,"Miercoles",X75=4,"Jueves",X75=5,"Viernes",X75=6,"Sabado",X75=7,"Domingo")</f>
        <v>Sabado</v>
      </c>
      <c r="Z75">
        <f>SUMIF('Cocina'!A:A,Sala[[#This Row],[Número de Orden]],'Cocina'!K:K)</f>
        <v>128</v>
      </c>
      <c r="AA75" s="35">
        <f>(Sala[[#This Row],[Tiempo en mesa]]-Sala[[#This Row],[Tiempo de Preparación (Horas)]])*1440</f>
        <v>88.999999999999957</v>
      </c>
      <c r="AB75" t="str" cm="1">
        <f t="array" ref="AB7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6" spans="1:28" x14ac:dyDescent="0.3">
      <c r="A76" s="9">
        <v>19</v>
      </c>
      <c r="B76" s="13" t="s">
        <v>173</v>
      </c>
      <c r="C76" s="9">
        <v>5</v>
      </c>
      <c r="D76" s="16">
        <v>45017.15</v>
      </c>
      <c r="E76" s="16">
        <v>45017.200694444444</v>
      </c>
      <c r="F76" s="13" t="s">
        <v>25</v>
      </c>
      <c r="G76" s="13" t="s">
        <v>10</v>
      </c>
      <c r="H76" s="13" t="s">
        <v>1134</v>
      </c>
      <c r="I76" s="14">
        <v>45.23</v>
      </c>
      <c r="J76" s="14">
        <f>IF(Sala[[#This Row],[Orden cobrada (Sin tiempo espera)]]="si",Sala[[#This Row],[Propina]],0)</f>
        <v>45.23</v>
      </c>
      <c r="K76" s="13" t="s">
        <v>35</v>
      </c>
      <c r="L76" s="9">
        <v>75</v>
      </c>
      <c r="M76" s="13" t="s">
        <v>36</v>
      </c>
      <c r="N76" s="13" t="s">
        <v>174</v>
      </c>
      <c r="O76" s="14">
        <f>SUMIF('Cocina'!A:A,Sala!L76,'Cocina'!M:M)</f>
        <v>109</v>
      </c>
      <c r="P76" s="1">
        <v>45017</v>
      </c>
      <c r="Q76" s="3">
        <v>0.15</v>
      </c>
      <c r="R76" s="3">
        <v>0.20069444444444445</v>
      </c>
      <c r="S76" s="3">
        <f>IF(K76="Ocupada",R76-Q76+Datos!$B$2,R76-Q76)</f>
        <v>6.1111111111111123E-2</v>
      </c>
      <c r="T76" s="3">
        <f t="shared" si="6"/>
        <v>5.0694444444444459E-2</v>
      </c>
      <c r="U76" s="3">
        <f>(SUMIF('Cocina'!A:A,Sala!L76,'Cocina'!H:H))/60/24</f>
        <v>3.5416666666666666E-2</v>
      </c>
      <c r="V76" s="3">
        <f t="shared" si="4"/>
        <v>2.5694444444444457E-2</v>
      </c>
      <c r="W76" s="13" t="str">
        <f t="shared" si="7"/>
        <v>Si</v>
      </c>
      <c r="X76" s="9">
        <f t="shared" si="5"/>
        <v>6</v>
      </c>
      <c r="Y76" s="13" t="str" cm="1">
        <f t="array" ref="Y76">_xlfn.IFS(X76=1,"Lunes",X76=2,"Martes",X76=3,"Miercoles",X76=4,"Jueves",X76=5,"Viernes",X76=6,"Sabado",X76=7,"Domingo")</f>
        <v>Sabado</v>
      </c>
      <c r="Z76">
        <f>SUMIF('Cocina'!A:A,Sala[[#This Row],[Número de Orden]],'Cocina'!K:K)</f>
        <v>67</v>
      </c>
      <c r="AA76" s="35">
        <f>(Sala[[#This Row],[Tiempo en mesa]]-Sala[[#This Row],[Tiempo de Preparación (Horas)]])*1440</f>
        <v>22.000000000000021</v>
      </c>
      <c r="AB76" t="str" cm="1">
        <f t="array" ref="AB7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7" spans="1:28" x14ac:dyDescent="0.3">
      <c r="A77" s="9">
        <v>17</v>
      </c>
      <c r="B77" s="13" t="s">
        <v>175</v>
      </c>
      <c r="C77" s="9">
        <v>3</v>
      </c>
      <c r="D77" s="16">
        <v>45017.122916666667</v>
      </c>
      <c r="E77" s="16">
        <v>45017.224999999999</v>
      </c>
      <c r="F77" s="13" t="s">
        <v>14</v>
      </c>
      <c r="G77" s="13" t="s">
        <v>10</v>
      </c>
      <c r="H77" s="13" t="s">
        <v>1134</v>
      </c>
      <c r="I77" s="14">
        <v>17.760000000000002</v>
      </c>
      <c r="J77" s="14">
        <f>IF(Sala[[#This Row],[Orden cobrada (Sin tiempo espera)]]="si",Sala[[#This Row],[Propina]],0)</f>
        <v>17.760000000000002</v>
      </c>
      <c r="K77" s="13" t="s">
        <v>11</v>
      </c>
      <c r="L77" s="9">
        <v>76</v>
      </c>
      <c r="M77" s="13" t="s">
        <v>83</v>
      </c>
      <c r="N77" s="13" t="s">
        <v>176</v>
      </c>
      <c r="O77" s="14">
        <f>SUMIF('Cocina'!A:A,Sala!L77,'Cocina'!M:M)</f>
        <v>158</v>
      </c>
      <c r="P77" s="1">
        <v>45017</v>
      </c>
      <c r="Q77" s="3">
        <v>0.12291666666666666</v>
      </c>
      <c r="R77" s="3">
        <v>0.22500000000000001</v>
      </c>
      <c r="S77" s="3">
        <f>IF(K77="Ocupada",R77-Q77+Datos!$B$2,R77-Q77)</f>
        <v>0.10208333333333335</v>
      </c>
      <c r="T77" s="3">
        <f t="shared" si="6"/>
        <v>0.10208333333333335</v>
      </c>
      <c r="U77" s="3">
        <f>(SUMIF('Cocina'!A:A,Sala!L77,'Cocina'!H:H))/60/24</f>
        <v>6.7361111111111108E-2</v>
      </c>
      <c r="V77" s="3">
        <f t="shared" si="4"/>
        <v>3.4722222222222238E-2</v>
      </c>
      <c r="W77" s="13" t="str">
        <f t="shared" si="7"/>
        <v>Si</v>
      </c>
      <c r="X77" s="9">
        <f t="shared" si="5"/>
        <v>6</v>
      </c>
      <c r="Y77" s="13" t="str" cm="1">
        <f t="array" ref="Y77">_xlfn.IFS(X77=1,"Lunes",X77=2,"Martes",X77=3,"Miercoles",X77=4,"Jueves",X77=5,"Viernes",X77=6,"Sabado",X77=7,"Domingo")</f>
        <v>Sabado</v>
      </c>
      <c r="Z77">
        <f>SUMIF('Cocina'!A:A,Sala[[#This Row],[Número de Orden]],'Cocina'!K:K)</f>
        <v>93</v>
      </c>
      <c r="AA77" s="35">
        <f>(Sala[[#This Row],[Tiempo en mesa]]-Sala[[#This Row],[Tiempo de Preparación (Horas)]])*1440</f>
        <v>50.000000000000021</v>
      </c>
      <c r="AB77" t="str" cm="1">
        <f t="array" ref="AB7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8" spans="1:28" x14ac:dyDescent="0.3">
      <c r="A78" s="9">
        <v>3</v>
      </c>
      <c r="B78" s="13" t="s">
        <v>177</v>
      </c>
      <c r="C78" s="9">
        <v>1</v>
      </c>
      <c r="D78" s="16">
        <v>45017.115277777775</v>
      </c>
      <c r="E78" s="16">
        <v>45017.260416666664</v>
      </c>
      <c r="F78" s="13" t="s">
        <v>9</v>
      </c>
      <c r="G78" s="13" t="s">
        <v>32</v>
      </c>
      <c r="H78" s="13" t="s">
        <v>1134</v>
      </c>
      <c r="I78" s="14">
        <v>19.88</v>
      </c>
      <c r="J78" s="14">
        <f>IF(Sala[[#This Row],[Orden cobrada (Sin tiempo espera)]]="si",Sala[[#This Row],[Propina]],0)</f>
        <v>19.88</v>
      </c>
      <c r="K78" s="13" t="s">
        <v>21</v>
      </c>
      <c r="L78" s="9">
        <v>77</v>
      </c>
      <c r="M78" s="13" t="s">
        <v>41</v>
      </c>
      <c r="N78" s="13" t="s">
        <v>178</v>
      </c>
      <c r="O78" s="14">
        <f>SUMIF('Cocina'!A:A,Sala!L78,'Cocina'!M:M)</f>
        <v>99</v>
      </c>
      <c r="P78" s="1">
        <v>45017</v>
      </c>
      <c r="Q78" s="3">
        <v>0.11527777777777778</v>
      </c>
      <c r="R78" s="3">
        <v>0.26041666666666669</v>
      </c>
      <c r="S78" s="3">
        <f>IF(K78="Ocupada",R78-Q78+Datos!$B$2,R78-Q78)</f>
        <v>0.1451388888888889</v>
      </c>
      <c r="T78" s="3">
        <f t="shared" si="6"/>
        <v>0.1451388888888889</v>
      </c>
      <c r="U78" s="3">
        <f>(SUMIF('Cocina'!A:A,Sala!L78,'Cocina'!H:H))/60/24</f>
        <v>6.7361111111111108E-2</v>
      </c>
      <c r="V78" s="3">
        <f t="shared" si="4"/>
        <v>7.7777777777777793E-2</v>
      </c>
      <c r="W78" s="13" t="str">
        <f t="shared" si="7"/>
        <v>Si</v>
      </c>
      <c r="X78" s="9">
        <f t="shared" si="5"/>
        <v>6</v>
      </c>
      <c r="Y78" s="13" t="str" cm="1">
        <f t="array" ref="Y78">_xlfn.IFS(X78=1,"Lunes",X78=2,"Martes",X78=3,"Miercoles",X78=4,"Jueves",X78=5,"Viernes",X78=6,"Sabado",X78=7,"Domingo")</f>
        <v>Sabado</v>
      </c>
      <c r="Z78">
        <f>SUMIF('Cocina'!A:A,Sala[[#This Row],[Número de Orden]],'Cocina'!K:K)</f>
        <v>58</v>
      </c>
      <c r="AA78" s="35">
        <f>(Sala[[#This Row],[Tiempo en mesa]]-Sala[[#This Row],[Tiempo de Preparación (Horas)]])*1440</f>
        <v>112.00000000000003</v>
      </c>
      <c r="AB78" t="str" cm="1">
        <f t="array" ref="AB7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9" spans="1:28" x14ac:dyDescent="0.3">
      <c r="A79" s="9">
        <v>7</v>
      </c>
      <c r="B79" s="13" t="s">
        <v>179</v>
      </c>
      <c r="C79" s="9">
        <v>4</v>
      </c>
      <c r="D79" s="16">
        <v>45017.06527777778</v>
      </c>
      <c r="E79" s="16">
        <v>45017.127083333333</v>
      </c>
      <c r="F79" s="13" t="s">
        <v>9</v>
      </c>
      <c r="G79" s="13" t="s">
        <v>10</v>
      </c>
      <c r="H79" s="13" t="s">
        <v>1134</v>
      </c>
      <c r="I79" s="14">
        <v>20.02</v>
      </c>
      <c r="J79" s="14">
        <f>IF(Sala[[#This Row],[Orden cobrada (Sin tiempo espera)]]="si",Sala[[#This Row],[Propina]],0)</f>
        <v>20.02</v>
      </c>
      <c r="K79" s="13" t="s">
        <v>21</v>
      </c>
      <c r="L79" s="9">
        <v>78</v>
      </c>
      <c r="M79" s="13" t="s">
        <v>17</v>
      </c>
      <c r="N79" s="13" t="s">
        <v>180</v>
      </c>
      <c r="O79" s="14">
        <f>SUMIF('Cocina'!A:A,Sala!L79,'Cocina'!M:M)</f>
        <v>57</v>
      </c>
      <c r="P79" s="1">
        <v>45017</v>
      </c>
      <c r="Q79" s="3">
        <v>6.5277777777777782E-2</v>
      </c>
      <c r="R79" s="3">
        <v>0.12708333333333333</v>
      </c>
      <c r="S79" s="3">
        <f>IF(K79="Ocupada",R79-Q79+Datos!$B$2,R79-Q79)</f>
        <v>6.1805555555555544E-2</v>
      </c>
      <c r="T79" s="3">
        <f t="shared" si="6"/>
        <v>6.1805555555555544E-2</v>
      </c>
      <c r="U79" s="3">
        <f>(SUMIF('Cocina'!A:A,Sala!L79,'Cocina'!H:H))/60/24</f>
        <v>3.7499999999999999E-2</v>
      </c>
      <c r="V79" s="3">
        <f t="shared" si="4"/>
        <v>2.4305555555555546E-2</v>
      </c>
      <c r="W79" s="13" t="str">
        <f t="shared" si="7"/>
        <v>Si</v>
      </c>
      <c r="X79" s="9">
        <f t="shared" si="5"/>
        <v>6</v>
      </c>
      <c r="Y79" s="13" t="str" cm="1">
        <f t="array" ref="Y79">_xlfn.IFS(X79=1,"Lunes",X79=2,"Martes",X79=3,"Miercoles",X79=4,"Jueves",X79=5,"Viernes",X79=6,"Sabado",X79=7,"Domingo")</f>
        <v>Sabado</v>
      </c>
      <c r="Z79">
        <f>SUMIF('Cocina'!A:A,Sala[[#This Row],[Número de Orden]],'Cocina'!K:K)</f>
        <v>33</v>
      </c>
      <c r="AA79" s="35">
        <f>(Sala[[#This Row],[Tiempo en mesa]]-Sala[[#This Row],[Tiempo de Preparación (Horas)]])*1440</f>
        <v>34.999999999999986</v>
      </c>
      <c r="AB79" t="str" cm="1">
        <f t="array" ref="AB7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0" spans="1:28" x14ac:dyDescent="0.3">
      <c r="A80" s="9">
        <v>16</v>
      </c>
      <c r="B80" s="13" t="s">
        <v>181</v>
      </c>
      <c r="C80" s="9">
        <v>2</v>
      </c>
      <c r="D80" s="16">
        <v>45017.06527777778</v>
      </c>
      <c r="E80" s="16">
        <v>45017.213888888888</v>
      </c>
      <c r="F80" s="13" t="s">
        <v>9</v>
      </c>
      <c r="G80" s="13" t="s">
        <v>10</v>
      </c>
      <c r="H80" s="13" t="s">
        <v>1134</v>
      </c>
      <c r="I80" s="14">
        <v>34.01</v>
      </c>
      <c r="J80" s="14">
        <f>IF(Sala[[#This Row],[Orden cobrada (Sin tiempo espera)]]="si",Sala[[#This Row],[Propina]],0)</f>
        <v>34.01</v>
      </c>
      <c r="K80" s="13" t="s">
        <v>21</v>
      </c>
      <c r="L80" s="9">
        <v>79</v>
      </c>
      <c r="M80" s="13" t="s">
        <v>36</v>
      </c>
      <c r="N80" s="13" t="s">
        <v>182</v>
      </c>
      <c r="O80" s="14">
        <f>SUMIF('Cocina'!A:A,Sala!L80,'Cocina'!M:M)</f>
        <v>309</v>
      </c>
      <c r="P80" s="1">
        <v>45017</v>
      </c>
      <c r="Q80" s="3">
        <v>6.5277777777777782E-2</v>
      </c>
      <c r="R80" s="3">
        <v>0.21388888888888888</v>
      </c>
      <c r="S80" s="3">
        <f>IF(K80="Ocupada",R80-Q80+Datos!$B$2,R80-Q80)</f>
        <v>0.14861111111111108</v>
      </c>
      <c r="T80" s="3">
        <f t="shared" si="6"/>
        <v>0.14861111111111108</v>
      </c>
      <c r="U80" s="3">
        <f>(SUMIF('Cocina'!A:A,Sala!L80,'Cocina'!H:H))/60/24</f>
        <v>6.6666666666666666E-2</v>
      </c>
      <c r="V80" s="3">
        <f t="shared" si="4"/>
        <v>8.1944444444444417E-2</v>
      </c>
      <c r="W80" s="13" t="str">
        <f t="shared" si="7"/>
        <v>Si</v>
      </c>
      <c r="X80" s="9">
        <f t="shared" si="5"/>
        <v>6</v>
      </c>
      <c r="Y80" s="13" t="str" cm="1">
        <f t="array" ref="Y80">_xlfn.IFS(X80=1,"Lunes",X80=2,"Martes",X80=3,"Miercoles",X80=4,"Jueves",X80=5,"Viernes",X80=6,"Sabado",X80=7,"Domingo")</f>
        <v>Sabado</v>
      </c>
      <c r="Z80">
        <f>SUMIF('Cocina'!A:A,Sala[[#This Row],[Número de Orden]],'Cocina'!K:K)</f>
        <v>186</v>
      </c>
      <c r="AA80" s="35">
        <f>(Sala[[#This Row],[Tiempo en mesa]]-Sala[[#This Row],[Tiempo de Preparación (Horas)]])*1440</f>
        <v>117.99999999999996</v>
      </c>
      <c r="AB80" t="str" cm="1">
        <f t="array" ref="AB8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1" spans="1:28" x14ac:dyDescent="0.3">
      <c r="A81" s="9">
        <v>18</v>
      </c>
      <c r="B81" s="13" t="s">
        <v>183</v>
      </c>
      <c r="C81" s="9">
        <v>6</v>
      </c>
      <c r="D81" s="16">
        <v>45017.093055555553</v>
      </c>
      <c r="E81" s="16">
        <v>45017.156944444447</v>
      </c>
      <c r="F81" s="13" t="s">
        <v>29</v>
      </c>
      <c r="G81" s="13" t="s">
        <v>10</v>
      </c>
      <c r="H81" s="13" t="s">
        <v>1134</v>
      </c>
      <c r="I81" s="14">
        <v>39.049999999999997</v>
      </c>
      <c r="J81" s="14">
        <f>IF(Sala[[#This Row],[Orden cobrada (Sin tiempo espera)]]="si",Sala[[#This Row],[Propina]],0)</f>
        <v>39.049999999999997</v>
      </c>
      <c r="K81" s="13" t="s">
        <v>21</v>
      </c>
      <c r="L81" s="9">
        <v>80</v>
      </c>
      <c r="M81" s="13" t="s">
        <v>36</v>
      </c>
      <c r="N81" s="13" t="s">
        <v>184</v>
      </c>
      <c r="O81" s="14">
        <f>SUMIF('Cocina'!A:A,Sala!L81,'Cocina'!M:M)</f>
        <v>121</v>
      </c>
      <c r="P81" s="1">
        <v>45017</v>
      </c>
      <c r="Q81" s="3">
        <v>9.3055555555555558E-2</v>
      </c>
      <c r="R81" s="3">
        <v>0.15694444444444444</v>
      </c>
      <c r="S81" s="3">
        <f>IF(K81="Ocupada",R81-Q81+Datos!$B$2,R81-Q81)</f>
        <v>6.3888888888888884E-2</v>
      </c>
      <c r="T81" s="3">
        <f t="shared" si="6"/>
        <v>6.3888888888888884E-2</v>
      </c>
      <c r="U81" s="3">
        <f>(SUMIF('Cocina'!A:A,Sala!L81,'Cocina'!H:H))/60/24</f>
        <v>4.6527777777777779E-2</v>
      </c>
      <c r="V81" s="3">
        <f t="shared" si="4"/>
        <v>1.7361111111111105E-2</v>
      </c>
      <c r="W81" s="13" t="str">
        <f t="shared" si="7"/>
        <v>Si</v>
      </c>
      <c r="X81" s="9">
        <f t="shared" si="5"/>
        <v>6</v>
      </c>
      <c r="Y81" s="13" t="str" cm="1">
        <f t="array" ref="Y81">_xlfn.IFS(X81=1,"Lunes",X81=2,"Martes",X81=3,"Miercoles",X81=4,"Jueves",X81=5,"Viernes",X81=6,"Sabado",X81=7,"Domingo")</f>
        <v>Sabado</v>
      </c>
      <c r="Z81">
        <f>SUMIF('Cocina'!A:A,Sala[[#This Row],[Número de Orden]],'Cocina'!K:K)</f>
        <v>71</v>
      </c>
      <c r="AA81" s="35">
        <f>(Sala[[#This Row],[Tiempo en mesa]]-Sala[[#This Row],[Tiempo de Preparación (Horas)]])*1440</f>
        <v>24.999999999999993</v>
      </c>
      <c r="AB81" t="str" cm="1">
        <f t="array" ref="AB8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2" spans="1:28" x14ac:dyDescent="0.3">
      <c r="A82" s="9">
        <v>17</v>
      </c>
      <c r="B82" s="13" t="s">
        <v>185</v>
      </c>
      <c r="C82" s="9">
        <v>4</v>
      </c>
      <c r="D82" s="16">
        <v>45017.152777777781</v>
      </c>
      <c r="E82" s="16">
        <v>45017.271527777775</v>
      </c>
      <c r="F82" s="13" t="s">
        <v>25</v>
      </c>
      <c r="G82" s="13" t="s">
        <v>32</v>
      </c>
      <c r="H82" s="13" t="s">
        <v>1134</v>
      </c>
      <c r="I82" s="14">
        <v>23.69</v>
      </c>
      <c r="J82" s="14">
        <f>IF(Sala[[#This Row],[Orden cobrada (Sin tiempo espera)]]="si",Sala[[#This Row],[Propina]],0)</f>
        <v>23.69</v>
      </c>
      <c r="K82" s="13" t="s">
        <v>35</v>
      </c>
      <c r="L82" s="9">
        <v>81</v>
      </c>
      <c r="M82" s="13" t="s">
        <v>44</v>
      </c>
      <c r="N82" s="13" t="s">
        <v>186</v>
      </c>
      <c r="O82" s="14">
        <f>SUMIF('Cocina'!A:A,Sala!L82,'Cocina'!M:M)</f>
        <v>62</v>
      </c>
      <c r="P82" s="1">
        <v>45017</v>
      </c>
      <c r="Q82" s="3">
        <v>0.15277777777777779</v>
      </c>
      <c r="R82" s="3">
        <v>0.27152777777777776</v>
      </c>
      <c r="S82" s="3">
        <f>IF(K82="Ocupada",R82-Q82+Datos!$B$2,R82-Q82)</f>
        <v>0.12916666666666662</v>
      </c>
      <c r="T82" s="3">
        <f t="shared" si="6"/>
        <v>0.11874999999999997</v>
      </c>
      <c r="U82" s="3">
        <f>(SUMIF('Cocina'!A:A,Sala!L82,'Cocina'!H:H))/60/24</f>
        <v>4.0972222222222222E-2</v>
      </c>
      <c r="V82" s="3">
        <f t="shared" si="4"/>
        <v>8.8194444444444409E-2</v>
      </c>
      <c r="W82" s="13" t="str">
        <f t="shared" si="7"/>
        <v>Si</v>
      </c>
      <c r="X82" s="9">
        <f t="shared" si="5"/>
        <v>6</v>
      </c>
      <c r="Y82" s="13" t="str" cm="1">
        <f t="array" ref="Y82">_xlfn.IFS(X82=1,"Lunes",X82=2,"Martes",X82=3,"Miercoles",X82=4,"Jueves",X82=5,"Viernes",X82=6,"Sabado",X82=7,"Domingo")</f>
        <v>Sabado</v>
      </c>
      <c r="Z82">
        <f>SUMIF('Cocina'!A:A,Sala[[#This Row],[Número de Orden]],'Cocina'!K:K)</f>
        <v>38</v>
      </c>
      <c r="AA82" s="35">
        <f>(Sala[[#This Row],[Tiempo en mesa]]-Sala[[#This Row],[Tiempo de Preparación (Horas)]])*1440</f>
        <v>111.99999999999996</v>
      </c>
      <c r="AB82" t="str" cm="1">
        <f t="array" ref="AB8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3" spans="1:28" x14ac:dyDescent="0.3">
      <c r="A83" s="9">
        <v>16</v>
      </c>
      <c r="B83" s="13" t="s">
        <v>187</v>
      </c>
      <c r="C83" s="9">
        <v>3</v>
      </c>
      <c r="D83" s="16">
        <v>45017.142361111109</v>
      </c>
      <c r="E83" s="16">
        <v>45017.298611111109</v>
      </c>
      <c r="F83" s="13" t="s">
        <v>25</v>
      </c>
      <c r="G83" s="13" t="s">
        <v>15</v>
      </c>
      <c r="H83" s="13" t="s">
        <v>1134</v>
      </c>
      <c r="I83" s="14">
        <v>38.6</v>
      </c>
      <c r="J83" s="14">
        <f>IF(Sala[[#This Row],[Orden cobrada (Sin tiempo espera)]]="si",Sala[[#This Row],[Propina]],0)</f>
        <v>38.6</v>
      </c>
      <c r="K83" s="13" t="s">
        <v>21</v>
      </c>
      <c r="L83" s="9">
        <v>82</v>
      </c>
      <c r="M83" s="13" t="s">
        <v>26</v>
      </c>
      <c r="N83" s="13" t="s">
        <v>188</v>
      </c>
      <c r="O83" s="14">
        <f>SUMIF('Cocina'!A:A,Sala!L83,'Cocina'!M:M)</f>
        <v>80</v>
      </c>
      <c r="P83" s="1">
        <v>45017</v>
      </c>
      <c r="Q83" s="3">
        <v>0.1423611111111111</v>
      </c>
      <c r="R83" s="3">
        <v>0.2986111111111111</v>
      </c>
      <c r="S83" s="3">
        <f>IF(K83="Ocupada",R83-Q83+Datos!$B$2,R83-Q83)</f>
        <v>0.15625</v>
      </c>
      <c r="T83" s="3">
        <f t="shared" si="6"/>
        <v>0.15625</v>
      </c>
      <c r="U83" s="3">
        <f>(SUMIF('Cocina'!A:A,Sala!L83,'Cocina'!H:H))/60/24</f>
        <v>1.3194444444444444E-2</v>
      </c>
      <c r="V83" s="3">
        <f t="shared" si="4"/>
        <v>0.14305555555555555</v>
      </c>
      <c r="W83" s="13" t="str">
        <f t="shared" si="7"/>
        <v>Si</v>
      </c>
      <c r="X83" s="9">
        <f t="shared" si="5"/>
        <v>6</v>
      </c>
      <c r="Y83" s="13" t="str" cm="1">
        <f t="array" ref="Y83">_xlfn.IFS(X83=1,"Lunes",X83=2,"Martes",X83=3,"Miercoles",X83=4,"Jueves",X83=5,"Viernes",X83=6,"Sabado",X83=7,"Domingo")</f>
        <v>Sabado</v>
      </c>
      <c r="Z83">
        <f>SUMIF('Cocina'!A:A,Sala[[#This Row],[Número de Orden]],'Cocina'!K:K)</f>
        <v>48</v>
      </c>
      <c r="AA83" s="35">
        <f>(Sala[[#This Row],[Tiempo en mesa]]-Sala[[#This Row],[Tiempo de Preparación (Horas)]])*1440</f>
        <v>206</v>
      </c>
      <c r="AB83" t="str" cm="1">
        <f t="array" ref="AB8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4" spans="1:28" x14ac:dyDescent="0.3">
      <c r="A84" s="9">
        <v>15</v>
      </c>
      <c r="B84" s="13" t="s">
        <v>189</v>
      </c>
      <c r="C84" s="9">
        <v>1</v>
      </c>
      <c r="D84" s="16">
        <v>45017.154166666667</v>
      </c>
      <c r="E84" s="16">
        <v>45017.277083333334</v>
      </c>
      <c r="F84" s="13" t="s">
        <v>14</v>
      </c>
      <c r="G84" s="13" t="s">
        <v>32</v>
      </c>
      <c r="H84" s="13" t="s">
        <v>1134</v>
      </c>
      <c r="I84" s="14">
        <v>24.94</v>
      </c>
      <c r="J84" s="14">
        <f>IF(Sala[[#This Row],[Orden cobrada (Sin tiempo espera)]]="si",Sala[[#This Row],[Propina]],0)</f>
        <v>24.94</v>
      </c>
      <c r="K84" s="13" t="s">
        <v>35</v>
      </c>
      <c r="L84" s="9">
        <v>83</v>
      </c>
      <c r="M84" s="13" t="s">
        <v>83</v>
      </c>
      <c r="N84" s="13" t="s">
        <v>190</v>
      </c>
      <c r="O84" s="14">
        <f>SUMIF('Cocina'!A:A,Sala!L84,'Cocina'!M:M)</f>
        <v>170</v>
      </c>
      <c r="P84" s="1">
        <v>45017</v>
      </c>
      <c r="Q84" s="3">
        <v>0.15416666666666667</v>
      </c>
      <c r="R84" s="3">
        <v>0.27708333333333335</v>
      </c>
      <c r="S84" s="3">
        <f>IF(K84="Ocupada",R84-Q84+Datos!$B$2,R84-Q84)</f>
        <v>0.13333333333333333</v>
      </c>
      <c r="T84" s="3">
        <f t="shared" si="6"/>
        <v>0.12291666666666667</v>
      </c>
      <c r="U84" s="3">
        <f>(SUMIF('Cocina'!A:A,Sala!L84,'Cocina'!H:H))/60/24</f>
        <v>6.5277777777777782E-2</v>
      </c>
      <c r="V84" s="3">
        <f t="shared" si="4"/>
        <v>6.805555555555555E-2</v>
      </c>
      <c r="W84" s="13" t="str">
        <f t="shared" si="7"/>
        <v>Si</v>
      </c>
      <c r="X84" s="9">
        <f t="shared" si="5"/>
        <v>6</v>
      </c>
      <c r="Y84" s="13" t="str" cm="1">
        <f t="array" ref="Y84">_xlfn.IFS(X84=1,"Lunes",X84=2,"Martes",X84=3,"Miercoles",X84=4,"Jueves",X84=5,"Viernes",X84=6,"Sabado",X84=7,"Domingo")</f>
        <v>Sabado</v>
      </c>
      <c r="Z84">
        <f>SUMIF('Cocina'!A:A,Sala[[#This Row],[Número de Orden]],'Cocina'!K:K)</f>
        <v>101</v>
      </c>
      <c r="AA84" s="35">
        <f>(Sala[[#This Row],[Tiempo en mesa]]-Sala[[#This Row],[Tiempo de Preparación (Horas)]])*1440</f>
        <v>83</v>
      </c>
      <c r="AB84" t="str" cm="1">
        <f t="array" ref="AB8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5" spans="1:28" x14ac:dyDescent="0.3">
      <c r="A85" s="9">
        <v>19</v>
      </c>
      <c r="B85" s="13" t="s">
        <v>191</v>
      </c>
      <c r="C85" s="9">
        <v>5</v>
      </c>
      <c r="D85" s="16">
        <v>45017.070833333331</v>
      </c>
      <c r="E85" s="16">
        <v>45017.137499999997</v>
      </c>
      <c r="F85" s="13" t="s">
        <v>29</v>
      </c>
      <c r="G85" s="13" t="s">
        <v>10</v>
      </c>
      <c r="H85" s="13" t="s">
        <v>1134</v>
      </c>
      <c r="I85" s="14">
        <v>15.11</v>
      </c>
      <c r="J85" s="14">
        <f>IF(Sala[[#This Row],[Orden cobrada (Sin tiempo espera)]]="si",Sala[[#This Row],[Propina]],0)</f>
        <v>15.11</v>
      </c>
      <c r="K85" s="13" t="s">
        <v>35</v>
      </c>
      <c r="L85" s="9">
        <v>84</v>
      </c>
      <c r="M85" s="13" t="s">
        <v>1135</v>
      </c>
      <c r="N85" s="13" t="s">
        <v>100</v>
      </c>
      <c r="O85" s="14">
        <f>SUMIF('Cocina'!A:A,Sala!L85,'Cocina'!M:M)</f>
        <v>60</v>
      </c>
      <c r="P85" s="1">
        <v>45017</v>
      </c>
      <c r="Q85" s="3">
        <v>7.0833333333333331E-2</v>
      </c>
      <c r="R85" s="3">
        <v>0.13750000000000001</v>
      </c>
      <c r="S85" s="3">
        <f>IF(K85="Ocupada",R85-Q85+Datos!$B$2,R85-Q85)</f>
        <v>7.7083333333333351E-2</v>
      </c>
      <c r="T85" s="3">
        <f t="shared" si="6"/>
        <v>6.666666666666668E-2</v>
      </c>
      <c r="U85" s="3">
        <f>(SUMIF('Cocina'!A:A,Sala!L85,'Cocina'!H:H))/60/24</f>
        <v>6.9444444444444441E-3</v>
      </c>
      <c r="V85" s="3">
        <f t="shared" si="4"/>
        <v>7.0138888888888903E-2</v>
      </c>
      <c r="W85" s="13" t="str">
        <f t="shared" si="7"/>
        <v>Si</v>
      </c>
      <c r="X85" s="9">
        <f t="shared" si="5"/>
        <v>6</v>
      </c>
      <c r="Y85" s="13" t="str" cm="1">
        <f t="array" ref="Y85">_xlfn.IFS(X85=1,"Lunes",X85=2,"Martes",X85=3,"Miercoles",X85=4,"Jueves",X85=5,"Viernes",X85=6,"Sabado",X85=7,"Domingo")</f>
        <v>Sabado</v>
      </c>
      <c r="Z85">
        <f>SUMIF('Cocina'!A:A,Sala[[#This Row],[Número de Orden]],'Cocina'!K:K)</f>
        <v>36</v>
      </c>
      <c r="AA85" s="35">
        <f>(Sala[[#This Row],[Tiempo en mesa]]-Sala[[#This Row],[Tiempo de Preparación (Horas)]])*1440</f>
        <v>86.000000000000014</v>
      </c>
      <c r="AB85" t="str" cm="1">
        <f t="array" ref="AB8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6" spans="1:28" x14ac:dyDescent="0.3">
      <c r="A86" s="9">
        <v>8</v>
      </c>
      <c r="B86" s="13" t="s">
        <v>192</v>
      </c>
      <c r="C86" s="9">
        <v>3</v>
      </c>
      <c r="D86" s="16">
        <v>45017.107638888891</v>
      </c>
      <c r="E86" s="16">
        <v>45017.188194444447</v>
      </c>
      <c r="F86" s="13" t="s">
        <v>20</v>
      </c>
      <c r="G86" s="13" t="s">
        <v>32</v>
      </c>
      <c r="H86" s="13" t="s">
        <v>1134</v>
      </c>
      <c r="I86" s="14">
        <v>45.96</v>
      </c>
      <c r="J86" s="14">
        <f>IF(Sala[[#This Row],[Orden cobrada (Sin tiempo espera)]]="si",Sala[[#This Row],[Propina]],0)</f>
        <v>0</v>
      </c>
      <c r="K86" s="13" t="s">
        <v>21</v>
      </c>
      <c r="L86" s="9">
        <v>85</v>
      </c>
      <c r="M86" s="13" t="s">
        <v>59</v>
      </c>
      <c r="N86" s="13" t="s">
        <v>193</v>
      </c>
      <c r="O86" s="14">
        <f>SUMIF('Cocina'!A:A,Sala!L86,'Cocina'!M:M)</f>
        <v>208</v>
      </c>
      <c r="P86" s="1">
        <v>45017</v>
      </c>
      <c r="Q86" s="3">
        <v>0.1076388888888889</v>
      </c>
      <c r="R86" s="3">
        <v>0.18819444444444444</v>
      </c>
      <c r="S86" s="3">
        <f>IF(K86="Ocupada",R86-Q86+Datos!$B$2,R86-Q86)</f>
        <v>8.0555555555555547E-2</v>
      </c>
      <c r="T86" s="3">
        <f t="shared" si="6"/>
        <v>8.0555555555555547E-2</v>
      </c>
      <c r="U86" s="3">
        <f>(SUMIF('Cocina'!A:A,Sala!L86,'Cocina'!H:H))/60/24</f>
        <v>9.8611111111111108E-2</v>
      </c>
      <c r="V86" s="3">
        <f t="shared" si="4"/>
        <v>0</v>
      </c>
      <c r="W86" s="13" t="str">
        <f t="shared" si="7"/>
        <v>No</v>
      </c>
      <c r="X86" s="9">
        <f t="shared" si="5"/>
        <v>6</v>
      </c>
      <c r="Y86" s="13" t="str" cm="1">
        <f t="array" ref="Y86">_xlfn.IFS(X86=1,"Lunes",X86=2,"Martes",X86=3,"Miercoles",X86=4,"Jueves",X86=5,"Viernes",X86=6,"Sabado",X86=7,"Domingo")</f>
        <v>Sabado</v>
      </c>
      <c r="Z86">
        <f>SUMIF('Cocina'!A:A,Sala[[#This Row],[Número de Orden]],'Cocina'!K:K)</f>
        <v>123</v>
      </c>
      <c r="AA86" s="35">
        <f>(Sala[[#This Row],[Tiempo en mesa]]-Sala[[#This Row],[Tiempo de Preparación (Horas)]])*1440</f>
        <v>-26.000000000000007</v>
      </c>
      <c r="AB86" t="str" cm="1">
        <f t="array" ref="AB8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87" spans="1:28" x14ac:dyDescent="0.3">
      <c r="A87" s="9">
        <v>20</v>
      </c>
      <c r="B87" s="13" t="s">
        <v>194</v>
      </c>
      <c r="C87" s="9">
        <v>3</v>
      </c>
      <c r="D87" s="16">
        <v>45017.001388888886</v>
      </c>
      <c r="E87" s="16">
        <v>45017.088888888888</v>
      </c>
      <c r="F87" s="13" t="s">
        <v>25</v>
      </c>
      <c r="G87" s="13" t="s">
        <v>10</v>
      </c>
      <c r="H87" s="13" t="s">
        <v>1136</v>
      </c>
      <c r="I87" s="14">
        <v>11.84</v>
      </c>
      <c r="J87" s="14">
        <f>IF(Sala[[#This Row],[Orden cobrada (Sin tiempo espera)]]="si",Sala[[#This Row],[Propina]],0)</f>
        <v>11.84</v>
      </c>
      <c r="K87" s="13" t="s">
        <v>21</v>
      </c>
      <c r="L87" s="9">
        <v>86</v>
      </c>
      <c r="M87" s="13" t="s">
        <v>1137</v>
      </c>
      <c r="N87" s="13" t="s">
        <v>195</v>
      </c>
      <c r="O87" s="14">
        <f>SUMIF('Cocina'!A:A,Sala!L87,'Cocina'!M:M)</f>
        <v>50</v>
      </c>
      <c r="P87" s="1">
        <v>45017</v>
      </c>
      <c r="Q87" s="3">
        <v>1.3888888888888889E-3</v>
      </c>
      <c r="R87" s="3">
        <v>8.8888888888888892E-2</v>
      </c>
      <c r="S87" s="3">
        <f>IF(K87="Ocupada",R87-Q87+Datos!$B$2,R87-Q87)</f>
        <v>8.7500000000000008E-2</v>
      </c>
      <c r="T87" s="3">
        <f t="shared" si="6"/>
        <v>8.7500000000000008E-2</v>
      </c>
      <c r="U87" s="3">
        <f>(SUMIF('Cocina'!A:A,Sala!L87,'Cocina'!H:H))/60/24</f>
        <v>5.5555555555555558E-3</v>
      </c>
      <c r="V87" s="3">
        <f t="shared" si="4"/>
        <v>8.1944444444444459E-2</v>
      </c>
      <c r="W87" s="13" t="str">
        <f t="shared" si="7"/>
        <v>Si</v>
      </c>
      <c r="X87" s="9">
        <f t="shared" si="5"/>
        <v>6</v>
      </c>
      <c r="Y87" s="13" t="str" cm="1">
        <f t="array" ref="Y87">_xlfn.IFS(X87=1,"Lunes",X87=2,"Martes",X87=3,"Miercoles",X87=4,"Jueves",X87=5,"Viernes",X87=6,"Sabado",X87=7,"Domingo")</f>
        <v>Sabado</v>
      </c>
      <c r="Z87">
        <f>SUMIF('Cocina'!A:A,Sala[[#This Row],[Número de Orden]],'Cocina'!K:K)</f>
        <v>30</v>
      </c>
      <c r="AA87" s="35">
        <f>(Sala[[#This Row],[Tiempo en mesa]]-Sala[[#This Row],[Tiempo de Preparación (Horas)]])*1440</f>
        <v>118.00000000000001</v>
      </c>
      <c r="AB87" t="str" cm="1">
        <f t="array" ref="AB8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8" spans="1:28" x14ac:dyDescent="0.3">
      <c r="A88" s="9">
        <v>3</v>
      </c>
      <c r="B88" s="13" t="s">
        <v>196</v>
      </c>
      <c r="C88" s="9">
        <v>2</v>
      </c>
      <c r="D88" s="16">
        <v>45017.073611111111</v>
      </c>
      <c r="E88" s="16">
        <v>45017.137499999997</v>
      </c>
      <c r="F88" s="13" t="s">
        <v>29</v>
      </c>
      <c r="G88" s="13" t="s">
        <v>10</v>
      </c>
      <c r="H88" s="13" t="s">
        <v>1134</v>
      </c>
      <c r="I88" s="14">
        <v>29.46</v>
      </c>
      <c r="J88" s="14">
        <f>IF(Sala[[#This Row],[Orden cobrada (Sin tiempo espera)]]="si",Sala[[#This Row],[Propina]],0)</f>
        <v>29.46</v>
      </c>
      <c r="K88" s="13" t="s">
        <v>35</v>
      </c>
      <c r="L88" s="9">
        <v>87</v>
      </c>
      <c r="M88" s="13" t="s">
        <v>36</v>
      </c>
      <c r="N88" s="13" t="s">
        <v>197</v>
      </c>
      <c r="O88" s="14">
        <f>SUMIF('Cocina'!A:A,Sala!L88,'Cocina'!M:M)</f>
        <v>99</v>
      </c>
      <c r="P88" s="1">
        <v>45017</v>
      </c>
      <c r="Q88" s="3">
        <v>7.3611111111111113E-2</v>
      </c>
      <c r="R88" s="3">
        <v>0.13750000000000001</v>
      </c>
      <c r="S88" s="3">
        <f>IF(K88="Ocupada",R88-Q88+Datos!$B$2,R88-Q88)</f>
        <v>7.4305555555555569E-2</v>
      </c>
      <c r="T88" s="3">
        <f t="shared" si="6"/>
        <v>6.3888888888888898E-2</v>
      </c>
      <c r="U88" s="3">
        <f>(SUMIF('Cocina'!A:A,Sala!L88,'Cocina'!H:H))/60/24</f>
        <v>4.9305555555555554E-2</v>
      </c>
      <c r="V88" s="3">
        <f t="shared" si="4"/>
        <v>2.5000000000000015E-2</v>
      </c>
      <c r="W88" s="13" t="str">
        <f t="shared" si="7"/>
        <v>Si</v>
      </c>
      <c r="X88" s="9">
        <f t="shared" si="5"/>
        <v>6</v>
      </c>
      <c r="Y88" s="13" t="str" cm="1">
        <f t="array" ref="Y88">_xlfn.IFS(X88=1,"Lunes",X88=2,"Martes",X88=3,"Miercoles",X88=4,"Jueves",X88=5,"Viernes",X88=6,"Sabado",X88=7,"Domingo")</f>
        <v>Sabado</v>
      </c>
      <c r="Z88">
        <f>SUMIF('Cocina'!A:A,Sala[[#This Row],[Número de Orden]],'Cocina'!K:K)</f>
        <v>58</v>
      </c>
      <c r="AA88" s="35">
        <f>(Sala[[#This Row],[Tiempo en mesa]]-Sala[[#This Row],[Tiempo de Preparación (Horas)]])*1440</f>
        <v>21.000000000000014</v>
      </c>
      <c r="AB88" t="str" cm="1">
        <f t="array" ref="AB8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89" spans="1:28" x14ac:dyDescent="0.3">
      <c r="A89" s="9">
        <v>18</v>
      </c>
      <c r="B89" s="13" t="s">
        <v>198</v>
      </c>
      <c r="C89" s="9">
        <v>1</v>
      </c>
      <c r="D89" s="16">
        <v>45017.145833333336</v>
      </c>
      <c r="E89" s="16">
        <v>45017.277777777781</v>
      </c>
      <c r="F89" s="13" t="s">
        <v>29</v>
      </c>
      <c r="G89" s="13" t="s">
        <v>10</v>
      </c>
      <c r="H89" s="13" t="s">
        <v>1136</v>
      </c>
      <c r="I89" s="14">
        <v>23.93</v>
      </c>
      <c r="J89" s="14">
        <f>IF(Sala[[#This Row],[Orden cobrada (Sin tiempo espera)]]="si",Sala[[#This Row],[Propina]],0)</f>
        <v>23.93</v>
      </c>
      <c r="K89" s="13" t="s">
        <v>11</v>
      </c>
      <c r="L89" s="9">
        <v>88</v>
      </c>
      <c r="M89" s="13" t="s">
        <v>59</v>
      </c>
      <c r="N89" s="13" t="s">
        <v>199</v>
      </c>
      <c r="O89" s="14">
        <f>SUMIF('Cocina'!A:A,Sala!L89,'Cocina'!M:M)</f>
        <v>123</v>
      </c>
      <c r="P89" s="1">
        <v>45017</v>
      </c>
      <c r="Q89" s="3">
        <v>0.14583333333333334</v>
      </c>
      <c r="R89" s="3">
        <v>0.27777777777777779</v>
      </c>
      <c r="S89" s="3">
        <f>IF(K89="Ocupada",R89-Q89+Datos!$B$2,R89-Q89)</f>
        <v>0.13194444444444445</v>
      </c>
      <c r="T89" s="3">
        <f t="shared" si="6"/>
        <v>0.13194444444444445</v>
      </c>
      <c r="U89" s="3">
        <f>(SUMIF('Cocina'!A:A,Sala!L89,'Cocina'!H:H))/60/24</f>
        <v>8.1250000000000003E-2</v>
      </c>
      <c r="V89" s="3">
        <f t="shared" si="4"/>
        <v>5.0694444444444445E-2</v>
      </c>
      <c r="W89" s="13" t="str">
        <f t="shared" si="7"/>
        <v>Si</v>
      </c>
      <c r="X89" s="9">
        <f t="shared" si="5"/>
        <v>6</v>
      </c>
      <c r="Y89" s="13" t="str" cm="1">
        <f t="array" ref="Y89">_xlfn.IFS(X89=1,"Lunes",X89=2,"Martes",X89=3,"Miercoles",X89=4,"Jueves",X89=5,"Viernes",X89=6,"Sabado",X89=7,"Domingo")</f>
        <v>Sabado</v>
      </c>
      <c r="Z89">
        <f>SUMIF('Cocina'!A:A,Sala[[#This Row],[Número de Orden]],'Cocina'!K:K)</f>
        <v>73</v>
      </c>
      <c r="AA89" s="35">
        <f>(Sala[[#This Row],[Tiempo en mesa]]-Sala[[#This Row],[Tiempo de Preparación (Horas)]])*1440</f>
        <v>73</v>
      </c>
      <c r="AB89" t="str" cm="1">
        <f t="array" ref="AB8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90" spans="1:28" x14ac:dyDescent="0.3">
      <c r="A90" s="9">
        <v>11</v>
      </c>
      <c r="B90" s="13" t="s">
        <v>146</v>
      </c>
      <c r="C90" s="9">
        <v>4</v>
      </c>
      <c r="D90" s="16">
        <v>45017.029166666667</v>
      </c>
      <c r="E90" s="16">
        <v>45017.09652777778</v>
      </c>
      <c r="F90" s="13" t="s">
        <v>25</v>
      </c>
      <c r="G90" s="13" t="s">
        <v>15</v>
      </c>
      <c r="H90" s="13" t="s">
        <v>1136</v>
      </c>
      <c r="I90" s="14">
        <v>12.28</v>
      </c>
      <c r="J90" s="14">
        <f>IF(Sala[[#This Row],[Orden cobrada (Sin tiempo espera)]]="si",Sala[[#This Row],[Propina]],0)</f>
        <v>0</v>
      </c>
      <c r="K90" s="13" t="s">
        <v>21</v>
      </c>
      <c r="L90" s="9">
        <v>89</v>
      </c>
      <c r="M90" s="13" t="s">
        <v>44</v>
      </c>
      <c r="N90" s="13" t="s">
        <v>200</v>
      </c>
      <c r="O90" s="14">
        <f>SUMIF('Cocina'!A:A,Sala!L90,'Cocina'!M:M)</f>
        <v>159</v>
      </c>
      <c r="P90" s="1">
        <v>45017</v>
      </c>
      <c r="Q90" s="3">
        <v>2.9166666666666667E-2</v>
      </c>
      <c r="R90" s="3">
        <v>9.6527777777777782E-2</v>
      </c>
      <c r="S90" s="3">
        <f>IF(K90="Ocupada",R90-Q90+Datos!$B$2,R90-Q90)</f>
        <v>6.7361111111111122E-2</v>
      </c>
      <c r="T90" s="3">
        <f t="shared" si="6"/>
        <v>6.7361111111111122E-2</v>
      </c>
      <c r="U90" s="3">
        <f>(SUMIF('Cocina'!A:A,Sala!L90,'Cocina'!H:H))/60/24</f>
        <v>9.8611111111111108E-2</v>
      </c>
      <c r="V90" s="3">
        <f t="shared" si="4"/>
        <v>0</v>
      </c>
      <c r="W90" s="13" t="str">
        <f t="shared" si="7"/>
        <v>No</v>
      </c>
      <c r="X90" s="9">
        <f t="shared" si="5"/>
        <v>6</v>
      </c>
      <c r="Y90" s="13" t="str" cm="1">
        <f t="array" ref="Y90">_xlfn.IFS(X90=1,"Lunes",X90=2,"Martes",X90=3,"Miercoles",X90=4,"Jueves",X90=5,"Viernes",X90=6,"Sabado",X90=7,"Domingo")</f>
        <v>Sabado</v>
      </c>
      <c r="Z90">
        <f>SUMIF('Cocina'!A:A,Sala[[#This Row],[Número de Orden]],'Cocina'!K:K)</f>
        <v>95</v>
      </c>
      <c r="AA90" s="35">
        <f>(Sala[[#This Row],[Tiempo en mesa]]-Sala[[#This Row],[Tiempo de Preparación (Horas)]])*1440</f>
        <v>-44.999999999999979</v>
      </c>
      <c r="AB90" t="str" cm="1">
        <f t="array" ref="AB9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91" spans="1:28" x14ac:dyDescent="0.3">
      <c r="A91" s="9">
        <v>6</v>
      </c>
      <c r="B91" s="13" t="s">
        <v>201</v>
      </c>
      <c r="C91" s="9">
        <v>3</v>
      </c>
      <c r="D91" s="16">
        <v>45017.053472222222</v>
      </c>
      <c r="E91" s="16">
        <v>45017.134027777778</v>
      </c>
      <c r="F91" s="13" t="s">
        <v>25</v>
      </c>
      <c r="G91" s="13" t="s">
        <v>10</v>
      </c>
      <c r="H91" s="13" t="s">
        <v>1136</v>
      </c>
      <c r="I91" s="14">
        <v>30.69</v>
      </c>
      <c r="J91" s="14">
        <f>IF(Sala[[#This Row],[Orden cobrada (Sin tiempo espera)]]="si",Sala[[#This Row],[Propina]],0)</f>
        <v>30.69</v>
      </c>
      <c r="K91" s="13" t="s">
        <v>11</v>
      </c>
      <c r="L91" s="9">
        <v>90</v>
      </c>
      <c r="M91" s="13" t="s">
        <v>59</v>
      </c>
      <c r="N91" s="13" t="s">
        <v>77</v>
      </c>
      <c r="O91" s="14">
        <f>SUMIF('Cocina'!A:A,Sala!L91,'Cocina'!M:M)</f>
        <v>34</v>
      </c>
      <c r="P91" s="1">
        <v>45017</v>
      </c>
      <c r="Q91" s="3">
        <v>5.347222222222222E-2</v>
      </c>
      <c r="R91" s="3">
        <v>0.13402777777777777</v>
      </c>
      <c r="S91" s="3">
        <f>IF(K91="Ocupada",R91-Q91+Datos!$B$2,R91-Q91)</f>
        <v>8.0555555555555547E-2</v>
      </c>
      <c r="T91" s="3">
        <f t="shared" si="6"/>
        <v>8.0555555555555547E-2</v>
      </c>
      <c r="U91" s="3">
        <f>(SUMIF('Cocina'!A:A,Sala!L91,'Cocina'!H:H))/60/24</f>
        <v>3.3333333333333333E-2</v>
      </c>
      <c r="V91" s="3">
        <f t="shared" si="4"/>
        <v>4.7222222222222214E-2</v>
      </c>
      <c r="W91" s="13" t="str">
        <f t="shared" si="7"/>
        <v>Si</v>
      </c>
      <c r="X91" s="9">
        <f t="shared" si="5"/>
        <v>6</v>
      </c>
      <c r="Y91" s="13" t="str" cm="1">
        <f t="array" ref="Y91">_xlfn.IFS(X91=1,"Lunes",X91=2,"Martes",X91=3,"Miercoles",X91=4,"Jueves",X91=5,"Viernes",X91=6,"Sabado",X91=7,"Domingo")</f>
        <v>Sabado</v>
      </c>
      <c r="Z91">
        <f>SUMIF('Cocina'!A:A,Sala[[#This Row],[Número de Orden]],'Cocina'!K:K)</f>
        <v>20</v>
      </c>
      <c r="AA91" s="35">
        <f>(Sala[[#This Row],[Tiempo en mesa]]-Sala[[#This Row],[Tiempo de Preparación (Horas)]])*1440</f>
        <v>67.999999999999986</v>
      </c>
      <c r="AB91" t="str" cm="1">
        <f t="array" ref="AB9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92" spans="1:28" x14ac:dyDescent="0.3">
      <c r="A92" s="9">
        <v>1</v>
      </c>
      <c r="B92" s="13" t="s">
        <v>202</v>
      </c>
      <c r="C92" s="9">
        <v>5</v>
      </c>
      <c r="D92" s="16">
        <v>45017.151388888888</v>
      </c>
      <c r="E92" s="16">
        <v>45017.224999999999</v>
      </c>
      <c r="F92" s="13" t="s">
        <v>25</v>
      </c>
      <c r="G92" s="13" t="s">
        <v>10</v>
      </c>
      <c r="H92" s="13" t="s">
        <v>1134</v>
      </c>
      <c r="I92" s="14">
        <v>39.1</v>
      </c>
      <c r="J92" s="14">
        <f>IF(Sala[[#This Row],[Orden cobrada (Sin tiempo espera)]]="si",Sala[[#This Row],[Propina]],0)</f>
        <v>0</v>
      </c>
      <c r="K92" s="13" t="s">
        <v>11</v>
      </c>
      <c r="L92" s="9">
        <v>91</v>
      </c>
      <c r="M92" s="13" t="s">
        <v>1137</v>
      </c>
      <c r="N92" s="13" t="s">
        <v>203</v>
      </c>
      <c r="O92" s="14">
        <f>SUMIF('Cocina'!A:A,Sala!L92,'Cocina'!M:M)</f>
        <v>293</v>
      </c>
      <c r="P92" s="1">
        <v>45017</v>
      </c>
      <c r="Q92" s="3">
        <v>0.15138888888888888</v>
      </c>
      <c r="R92" s="3">
        <v>0.22500000000000001</v>
      </c>
      <c r="S92" s="3">
        <f>IF(K92="Ocupada",R92-Q92+Datos!$B$2,R92-Q92)</f>
        <v>7.3611111111111127E-2</v>
      </c>
      <c r="T92" s="3">
        <f t="shared" si="6"/>
        <v>7.3611111111111127E-2</v>
      </c>
      <c r="U92" s="3">
        <f>(SUMIF('Cocina'!A:A,Sala!L92,'Cocina'!H:H))/60/24</f>
        <v>9.1666666666666674E-2</v>
      </c>
      <c r="V92" s="3">
        <f t="shared" si="4"/>
        <v>0</v>
      </c>
      <c r="W92" s="13" t="str">
        <f t="shared" si="7"/>
        <v>No</v>
      </c>
      <c r="X92" s="9">
        <f t="shared" si="5"/>
        <v>6</v>
      </c>
      <c r="Y92" s="13" t="str" cm="1">
        <f t="array" ref="Y92">_xlfn.IFS(X92=1,"Lunes",X92=2,"Martes",X92=3,"Miercoles",X92=4,"Jueves",X92=5,"Viernes",X92=6,"Sabado",X92=7,"Domingo")</f>
        <v>Sabado</v>
      </c>
      <c r="Z92">
        <f>SUMIF('Cocina'!A:A,Sala[[#This Row],[Número de Orden]],'Cocina'!K:K)</f>
        <v>176</v>
      </c>
      <c r="AA92" s="35">
        <f>(Sala[[#This Row],[Tiempo en mesa]]-Sala[[#This Row],[Tiempo de Preparación (Horas)]])*1440</f>
        <v>-25.999999999999986</v>
      </c>
      <c r="AB92" t="str" cm="1">
        <f t="array" ref="AB9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93" spans="1:28" x14ac:dyDescent="0.3">
      <c r="A93" s="9">
        <v>6</v>
      </c>
      <c r="B93" s="13" t="s">
        <v>204</v>
      </c>
      <c r="C93" s="9">
        <v>2</v>
      </c>
      <c r="D93" s="16">
        <v>45017.149305555555</v>
      </c>
      <c r="E93" s="16">
        <v>45017.256249999999</v>
      </c>
      <c r="F93" s="13" t="s">
        <v>20</v>
      </c>
      <c r="G93" s="13" t="s">
        <v>15</v>
      </c>
      <c r="H93" s="13" t="s">
        <v>1134</v>
      </c>
      <c r="I93" s="14">
        <v>12.75</v>
      </c>
      <c r="J93" s="14">
        <f>IF(Sala[[#This Row],[Orden cobrada (Sin tiempo espera)]]="si",Sala[[#This Row],[Propina]],0)</f>
        <v>12.75</v>
      </c>
      <c r="K93" s="13" t="s">
        <v>21</v>
      </c>
      <c r="L93" s="9">
        <v>92</v>
      </c>
      <c r="M93" s="13" t="s">
        <v>36</v>
      </c>
      <c r="N93" s="13" t="s">
        <v>205</v>
      </c>
      <c r="O93" s="14">
        <f>SUMIF('Cocina'!A:A,Sala!L93,'Cocina'!M:M)</f>
        <v>82</v>
      </c>
      <c r="P93" s="1">
        <v>45017</v>
      </c>
      <c r="Q93" s="3">
        <v>0.14930555555555555</v>
      </c>
      <c r="R93" s="3">
        <v>0.25624999999999998</v>
      </c>
      <c r="S93" s="3">
        <f>IF(K93="Ocupada",R93-Q93+Datos!$B$2,R93-Q93)</f>
        <v>0.10694444444444443</v>
      </c>
      <c r="T93" s="3">
        <f t="shared" si="6"/>
        <v>0.10694444444444443</v>
      </c>
      <c r="U93" s="3">
        <f>(SUMIF('Cocina'!A:A,Sala!L93,'Cocina'!H:H))/60/24</f>
        <v>2.9166666666666664E-2</v>
      </c>
      <c r="V93" s="3">
        <f t="shared" si="4"/>
        <v>7.7777777777777765E-2</v>
      </c>
      <c r="W93" s="13" t="str">
        <f t="shared" si="7"/>
        <v>Si</v>
      </c>
      <c r="X93" s="9">
        <f t="shared" si="5"/>
        <v>6</v>
      </c>
      <c r="Y93" s="13" t="str" cm="1">
        <f t="array" ref="Y93">_xlfn.IFS(X93=1,"Lunes",X93=2,"Martes",X93=3,"Miercoles",X93=4,"Jueves",X93=5,"Viernes",X93=6,"Sabado",X93=7,"Domingo")</f>
        <v>Sabado</v>
      </c>
      <c r="Z93">
        <f>SUMIF('Cocina'!A:A,Sala[[#This Row],[Número de Orden]],'Cocina'!K:K)</f>
        <v>48</v>
      </c>
      <c r="AA93" s="35">
        <f>(Sala[[#This Row],[Tiempo en mesa]]-Sala[[#This Row],[Tiempo de Preparación (Horas)]])*1440</f>
        <v>111.99999999999999</v>
      </c>
      <c r="AB93" t="str" cm="1">
        <f t="array" ref="AB9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94" spans="1:28" x14ac:dyDescent="0.3">
      <c r="A94" s="9">
        <v>2</v>
      </c>
      <c r="B94" s="13" t="s">
        <v>206</v>
      </c>
      <c r="C94" s="9">
        <v>2</v>
      </c>
      <c r="D94" s="16">
        <v>45017.068749999999</v>
      </c>
      <c r="E94" s="16">
        <v>45017.158333333333</v>
      </c>
      <c r="F94" s="13" t="s">
        <v>20</v>
      </c>
      <c r="G94" s="13" t="s">
        <v>10</v>
      </c>
      <c r="H94" s="13" t="s">
        <v>1134</v>
      </c>
      <c r="I94" s="14">
        <v>45.66</v>
      </c>
      <c r="J94" s="14">
        <f>IF(Sala[[#This Row],[Orden cobrada (Sin tiempo espera)]]="si",Sala[[#This Row],[Propina]],0)</f>
        <v>45.66</v>
      </c>
      <c r="K94" s="13" t="s">
        <v>21</v>
      </c>
      <c r="L94" s="9">
        <v>93</v>
      </c>
      <c r="M94" s="13" t="s">
        <v>1135</v>
      </c>
      <c r="N94" s="13" t="s">
        <v>51</v>
      </c>
      <c r="O94" s="14">
        <f>SUMIF('Cocina'!A:A,Sala!L94,'Cocina'!M:M)</f>
        <v>29</v>
      </c>
      <c r="P94" s="1">
        <v>45017</v>
      </c>
      <c r="Q94" s="3">
        <v>6.8750000000000006E-2</v>
      </c>
      <c r="R94" s="3">
        <v>0.15833333333333333</v>
      </c>
      <c r="S94" s="3">
        <f>IF(K94="Ocupada",R94-Q94+Datos!$B$2,R94-Q94)</f>
        <v>8.958333333333332E-2</v>
      </c>
      <c r="T94" s="3">
        <f t="shared" si="6"/>
        <v>8.958333333333332E-2</v>
      </c>
      <c r="U94" s="3">
        <f>(SUMIF('Cocina'!A:A,Sala!L94,'Cocina'!H:H))/60/24</f>
        <v>1.2499999999999999E-2</v>
      </c>
      <c r="V94" s="3">
        <f t="shared" si="4"/>
        <v>7.7083333333333323E-2</v>
      </c>
      <c r="W94" s="13" t="str">
        <f t="shared" si="7"/>
        <v>Si</v>
      </c>
      <c r="X94" s="9">
        <f t="shared" si="5"/>
        <v>6</v>
      </c>
      <c r="Y94" s="13" t="str" cm="1">
        <f t="array" ref="Y94">_xlfn.IFS(X94=1,"Lunes",X94=2,"Martes",X94=3,"Miercoles",X94=4,"Jueves",X94=5,"Viernes",X94=6,"Sabado",X94=7,"Domingo")</f>
        <v>Sabado</v>
      </c>
      <c r="Z94">
        <f>SUMIF('Cocina'!A:A,Sala[[#This Row],[Número de Orden]],'Cocina'!K:K)</f>
        <v>17</v>
      </c>
      <c r="AA94" s="35">
        <f>(Sala[[#This Row],[Tiempo en mesa]]-Sala[[#This Row],[Tiempo de Preparación (Horas)]])*1440</f>
        <v>110.99999999999999</v>
      </c>
      <c r="AB94" t="str" cm="1">
        <f t="array" ref="AB9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95" spans="1:28" x14ac:dyDescent="0.3">
      <c r="A95" s="9">
        <v>12</v>
      </c>
      <c r="B95" s="13" t="s">
        <v>207</v>
      </c>
      <c r="C95" s="9">
        <v>1</v>
      </c>
      <c r="D95" s="16">
        <v>45017.077777777777</v>
      </c>
      <c r="E95" s="16">
        <v>45017.203472222223</v>
      </c>
      <c r="F95" s="13" t="s">
        <v>29</v>
      </c>
      <c r="G95" s="13" t="s">
        <v>10</v>
      </c>
      <c r="H95" s="13" t="s">
        <v>1134</v>
      </c>
      <c r="I95" s="14">
        <v>28.36</v>
      </c>
      <c r="J95" s="14">
        <f>IF(Sala[[#This Row],[Orden cobrada (Sin tiempo espera)]]="si",Sala[[#This Row],[Propina]],0)</f>
        <v>28.36</v>
      </c>
      <c r="K95" s="13" t="s">
        <v>35</v>
      </c>
      <c r="L95" s="9">
        <v>94</v>
      </c>
      <c r="M95" s="13" t="s">
        <v>64</v>
      </c>
      <c r="N95" s="13" t="s">
        <v>208</v>
      </c>
      <c r="O95" s="14">
        <f>SUMIF('Cocina'!A:A,Sala!L95,'Cocina'!M:M)</f>
        <v>253</v>
      </c>
      <c r="P95" s="1">
        <v>45017</v>
      </c>
      <c r="Q95" s="3">
        <v>7.7777777777777779E-2</v>
      </c>
      <c r="R95" s="3">
        <v>0.20347222222222222</v>
      </c>
      <c r="S95" s="3">
        <f>IF(K95="Ocupada",R95-Q95+Datos!$B$2,R95-Q95)</f>
        <v>0.1361111111111111</v>
      </c>
      <c r="T95" s="3">
        <f t="shared" si="6"/>
        <v>0.12569444444444444</v>
      </c>
      <c r="U95" s="3">
        <f>(SUMIF('Cocina'!A:A,Sala!L95,'Cocina'!H:H))/60/24</f>
        <v>8.9583333333333334E-2</v>
      </c>
      <c r="V95" s="3">
        <f t="shared" si="4"/>
        <v>4.6527777777777765E-2</v>
      </c>
      <c r="W95" s="13" t="str">
        <f t="shared" si="7"/>
        <v>Si</v>
      </c>
      <c r="X95" s="9">
        <f t="shared" si="5"/>
        <v>6</v>
      </c>
      <c r="Y95" s="13" t="str" cm="1">
        <f t="array" ref="Y95">_xlfn.IFS(X95=1,"Lunes",X95=2,"Martes",X95=3,"Miercoles",X95=4,"Jueves",X95=5,"Viernes",X95=6,"Sabado",X95=7,"Domingo")</f>
        <v>Sabado</v>
      </c>
      <c r="Z95">
        <f>SUMIF('Cocina'!A:A,Sala[[#This Row],[Número de Orden]],'Cocina'!K:K)</f>
        <v>152</v>
      </c>
      <c r="AA95" s="35">
        <f>(Sala[[#This Row],[Tiempo en mesa]]-Sala[[#This Row],[Tiempo de Preparación (Horas)]])*1440</f>
        <v>51.999999999999993</v>
      </c>
      <c r="AB95" t="str" cm="1">
        <f t="array" ref="AB9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96" spans="1:28" x14ac:dyDescent="0.3">
      <c r="A96" s="9">
        <v>12</v>
      </c>
      <c r="B96" s="13" t="s">
        <v>209</v>
      </c>
      <c r="C96" s="9">
        <v>5</v>
      </c>
      <c r="D96" s="16">
        <v>45017.138194444444</v>
      </c>
      <c r="E96" s="16">
        <v>45017.254861111112</v>
      </c>
      <c r="F96" s="13" t="s">
        <v>20</v>
      </c>
      <c r="G96" s="13" t="s">
        <v>32</v>
      </c>
      <c r="H96" s="13" t="s">
        <v>1134</v>
      </c>
      <c r="I96" s="14">
        <v>24.68</v>
      </c>
      <c r="J96" s="14">
        <f>IF(Sala[[#This Row],[Orden cobrada (Sin tiempo espera)]]="si",Sala[[#This Row],[Propina]],0)</f>
        <v>24.68</v>
      </c>
      <c r="K96" s="13" t="s">
        <v>35</v>
      </c>
      <c r="L96" s="9">
        <v>95</v>
      </c>
      <c r="M96" s="13" t="s">
        <v>1137</v>
      </c>
      <c r="N96" s="13" t="s">
        <v>210</v>
      </c>
      <c r="O96" s="14">
        <f>SUMIF('Cocina'!A:A,Sala!L96,'Cocina'!M:M)</f>
        <v>153</v>
      </c>
      <c r="P96" s="1">
        <v>45017</v>
      </c>
      <c r="Q96" s="3">
        <v>0.13819444444444445</v>
      </c>
      <c r="R96" s="3">
        <v>0.25486111111111109</v>
      </c>
      <c r="S96" s="3">
        <f>IF(K96="Ocupada",R96-Q96+Datos!$B$2,R96-Q96)</f>
        <v>0.1270833333333333</v>
      </c>
      <c r="T96" s="3">
        <f t="shared" si="6"/>
        <v>0.11666666666666664</v>
      </c>
      <c r="U96" s="3">
        <f>(SUMIF('Cocina'!A:A,Sala!L96,'Cocina'!H:H))/60/24</f>
        <v>2.8472222222222222E-2</v>
      </c>
      <c r="V96" s="3">
        <f t="shared" si="4"/>
        <v>9.861111111111108E-2</v>
      </c>
      <c r="W96" s="13" t="str">
        <f t="shared" si="7"/>
        <v>Si</v>
      </c>
      <c r="X96" s="9">
        <f t="shared" si="5"/>
        <v>6</v>
      </c>
      <c r="Y96" s="13" t="str" cm="1">
        <f t="array" ref="Y96">_xlfn.IFS(X96=1,"Lunes",X96=2,"Martes",X96=3,"Miercoles",X96=4,"Jueves",X96=5,"Viernes",X96=6,"Sabado",X96=7,"Domingo")</f>
        <v>Sabado</v>
      </c>
      <c r="Z96">
        <f>SUMIF('Cocina'!A:A,Sala[[#This Row],[Número de Orden]],'Cocina'!K:K)</f>
        <v>90</v>
      </c>
      <c r="AA96" s="35">
        <f>(Sala[[#This Row],[Tiempo en mesa]]-Sala[[#This Row],[Tiempo de Preparación (Horas)]])*1440</f>
        <v>126.99999999999997</v>
      </c>
      <c r="AB96" t="str" cm="1">
        <f t="array" ref="AB9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97" spans="1:28" x14ac:dyDescent="0.3">
      <c r="A97" s="9">
        <v>16</v>
      </c>
      <c r="B97" s="13" t="s">
        <v>211</v>
      </c>
      <c r="C97" s="9">
        <v>5</v>
      </c>
      <c r="D97" s="16">
        <v>45017.082638888889</v>
      </c>
      <c r="E97" s="16">
        <v>45017.226388888892</v>
      </c>
      <c r="F97" s="13" t="s">
        <v>29</v>
      </c>
      <c r="G97" s="13" t="s">
        <v>15</v>
      </c>
      <c r="H97" s="13" t="s">
        <v>1134</v>
      </c>
      <c r="I97" s="14">
        <v>33.630000000000003</v>
      </c>
      <c r="J97" s="14">
        <f>IF(Sala[[#This Row],[Orden cobrada (Sin tiempo espera)]]="si",Sala[[#This Row],[Propina]],0)</f>
        <v>33.630000000000003</v>
      </c>
      <c r="K97" s="13" t="s">
        <v>21</v>
      </c>
      <c r="L97" s="9">
        <v>96</v>
      </c>
      <c r="M97" s="13" t="s">
        <v>41</v>
      </c>
      <c r="N97" s="13" t="s">
        <v>212</v>
      </c>
      <c r="O97" s="14">
        <f>SUMIF('Cocina'!A:A,Sala!L97,'Cocina'!M:M)</f>
        <v>176</v>
      </c>
      <c r="P97" s="1">
        <v>45017</v>
      </c>
      <c r="Q97" s="3">
        <v>8.2638888888888887E-2</v>
      </c>
      <c r="R97" s="3">
        <v>0.22638888888888889</v>
      </c>
      <c r="S97" s="3">
        <f>IF(K97="Ocupada",R97-Q97+Datos!$B$2,R97-Q97)</f>
        <v>0.14374999999999999</v>
      </c>
      <c r="T97" s="3">
        <f t="shared" si="6"/>
        <v>0.14374999999999999</v>
      </c>
      <c r="U97" s="3">
        <f>(SUMIF('Cocina'!A:A,Sala!L97,'Cocina'!H:H))/60/24</f>
        <v>5.2777777777777778E-2</v>
      </c>
      <c r="V97" s="3">
        <f t="shared" si="4"/>
        <v>9.0972222222222204E-2</v>
      </c>
      <c r="W97" s="13" t="str">
        <f t="shared" si="7"/>
        <v>Si</v>
      </c>
      <c r="X97" s="9">
        <f t="shared" si="5"/>
        <v>6</v>
      </c>
      <c r="Y97" s="13" t="str" cm="1">
        <f t="array" ref="Y97">_xlfn.IFS(X97=1,"Lunes",X97=2,"Martes",X97=3,"Miercoles",X97=4,"Jueves",X97=5,"Viernes",X97=6,"Sabado",X97=7,"Domingo")</f>
        <v>Sabado</v>
      </c>
      <c r="Z97">
        <f>SUMIF('Cocina'!A:A,Sala[[#This Row],[Número de Orden]],'Cocina'!K:K)</f>
        <v>104</v>
      </c>
      <c r="AA97" s="35">
        <f>(Sala[[#This Row],[Tiempo en mesa]]-Sala[[#This Row],[Tiempo de Preparación (Horas)]])*1440</f>
        <v>130.99999999999997</v>
      </c>
      <c r="AB97" t="str" cm="1">
        <f t="array" ref="AB9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98" spans="1:28" x14ac:dyDescent="0.3">
      <c r="A98" s="9">
        <v>14</v>
      </c>
      <c r="B98" s="13" t="s">
        <v>213</v>
      </c>
      <c r="C98" s="9">
        <v>2</v>
      </c>
      <c r="D98" s="16">
        <v>45017.073611111111</v>
      </c>
      <c r="E98" s="16">
        <v>45017.127083333333</v>
      </c>
      <c r="F98" s="13" t="s">
        <v>20</v>
      </c>
      <c r="G98" s="13" t="s">
        <v>32</v>
      </c>
      <c r="H98" s="13" t="s">
        <v>1134</v>
      </c>
      <c r="I98" s="14">
        <v>19.22</v>
      </c>
      <c r="J98" s="14">
        <f>IF(Sala[[#This Row],[Orden cobrada (Sin tiempo espera)]]="si",Sala[[#This Row],[Propina]],0)</f>
        <v>0</v>
      </c>
      <c r="K98" s="13" t="s">
        <v>35</v>
      </c>
      <c r="L98" s="9">
        <v>97</v>
      </c>
      <c r="M98" s="13" t="s">
        <v>59</v>
      </c>
      <c r="N98" s="13" t="s">
        <v>214</v>
      </c>
      <c r="O98" s="14">
        <f>SUMIF('Cocina'!A:A,Sala!L98,'Cocina'!M:M)</f>
        <v>188</v>
      </c>
      <c r="P98" s="1">
        <v>45017</v>
      </c>
      <c r="Q98" s="3">
        <v>7.3611111111111113E-2</v>
      </c>
      <c r="R98" s="3">
        <v>0.12708333333333333</v>
      </c>
      <c r="S98" s="3">
        <f>IF(K98="Ocupada",R98-Q98+Datos!$B$2,R98-Q98)</f>
        <v>6.3888888888888884E-2</v>
      </c>
      <c r="T98" s="3">
        <f t="shared" si="6"/>
        <v>5.3472222222222213E-2</v>
      </c>
      <c r="U98" s="3">
        <f>(SUMIF('Cocina'!A:A,Sala!L98,'Cocina'!H:H))/60/24</f>
        <v>5.486111111111111E-2</v>
      </c>
      <c r="V98" s="3">
        <f t="shared" si="4"/>
        <v>0</v>
      </c>
      <c r="W98" s="13" t="str">
        <f t="shared" si="7"/>
        <v>No</v>
      </c>
      <c r="X98" s="9">
        <f t="shared" si="5"/>
        <v>6</v>
      </c>
      <c r="Y98" s="13" t="str" cm="1">
        <f t="array" ref="Y98">_xlfn.IFS(X98=1,"Lunes",X98=2,"Martes",X98=3,"Miercoles",X98=4,"Jueves",X98=5,"Viernes",X98=6,"Sabado",X98=7,"Domingo")</f>
        <v>Sabado</v>
      </c>
      <c r="Z98">
        <f>SUMIF('Cocina'!A:A,Sala[[#This Row],[Número de Orden]],'Cocina'!K:K)</f>
        <v>111</v>
      </c>
      <c r="AA98" s="35">
        <f>(Sala[[#This Row],[Tiempo en mesa]]-Sala[[#This Row],[Tiempo de Preparación (Horas)]])*1440</f>
        <v>-2.0000000000000129</v>
      </c>
      <c r="AB98" t="str" cm="1">
        <f t="array" ref="AB9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99" spans="1:28" x14ac:dyDescent="0.3">
      <c r="A99" s="9">
        <v>7</v>
      </c>
      <c r="B99" s="13" t="s">
        <v>215</v>
      </c>
      <c r="C99" s="9">
        <v>3</v>
      </c>
      <c r="D99" s="16">
        <v>45017.042361111111</v>
      </c>
      <c r="E99" s="16">
        <v>45017.140277777777</v>
      </c>
      <c r="F99" s="13" t="s">
        <v>25</v>
      </c>
      <c r="G99" s="13" t="s">
        <v>10</v>
      </c>
      <c r="H99" s="13" t="s">
        <v>1134</v>
      </c>
      <c r="I99" s="14">
        <v>17.149999999999999</v>
      </c>
      <c r="J99" s="14">
        <f>IF(Sala[[#This Row],[Orden cobrada (Sin tiempo espera)]]="si",Sala[[#This Row],[Propina]],0)</f>
        <v>17.149999999999999</v>
      </c>
      <c r="K99" s="13" t="s">
        <v>35</v>
      </c>
      <c r="L99" s="9">
        <v>98</v>
      </c>
      <c r="M99" s="13" t="s">
        <v>41</v>
      </c>
      <c r="N99" s="13" t="s">
        <v>216</v>
      </c>
      <c r="O99" s="14">
        <f>SUMIF('Cocina'!A:A,Sala!L99,'Cocina'!M:M)</f>
        <v>166</v>
      </c>
      <c r="P99" s="1">
        <v>45017</v>
      </c>
      <c r="Q99" s="3">
        <v>4.2361111111111113E-2</v>
      </c>
      <c r="R99" s="3">
        <v>0.14027777777777778</v>
      </c>
      <c r="S99" s="3">
        <f>IF(K99="Ocupada",R99-Q99+Datos!$B$2,R99-Q99)</f>
        <v>0.10833333333333334</v>
      </c>
      <c r="T99" s="3">
        <f t="shared" si="6"/>
        <v>9.7916666666666666E-2</v>
      </c>
      <c r="U99" s="3">
        <f>(SUMIF('Cocina'!A:A,Sala!L99,'Cocina'!H:H))/60/24</f>
        <v>9.7222222222222224E-2</v>
      </c>
      <c r="V99" s="3">
        <f t="shared" si="4"/>
        <v>1.1111111111111113E-2</v>
      </c>
      <c r="W99" s="13" t="str">
        <f t="shared" si="7"/>
        <v>Si</v>
      </c>
      <c r="X99" s="9">
        <f t="shared" si="5"/>
        <v>6</v>
      </c>
      <c r="Y99" s="13" t="str" cm="1">
        <f t="array" ref="Y99">_xlfn.IFS(X99=1,"Lunes",X99=2,"Martes",X99=3,"Miercoles",X99=4,"Jueves",X99=5,"Viernes",X99=6,"Sabado",X99=7,"Domingo")</f>
        <v>Sabado</v>
      </c>
      <c r="Z99">
        <f>SUMIF('Cocina'!A:A,Sala[[#This Row],[Número de Orden]],'Cocina'!K:K)</f>
        <v>98</v>
      </c>
      <c r="AA99" s="35">
        <f>(Sala[[#This Row],[Tiempo en mesa]]-Sala[[#This Row],[Tiempo de Preparación (Horas)]])*1440</f>
        <v>0.99999999999999645</v>
      </c>
      <c r="AB99" t="str" cm="1">
        <f t="array" ref="AB9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00" spans="1:28" x14ac:dyDescent="0.3">
      <c r="A100" s="9">
        <v>2</v>
      </c>
      <c r="B100" s="13" t="s">
        <v>50</v>
      </c>
      <c r="C100" s="9">
        <v>6</v>
      </c>
      <c r="D100" s="16">
        <v>45017.098611111112</v>
      </c>
      <c r="E100" s="16">
        <v>45017.262499999997</v>
      </c>
      <c r="F100" s="13" t="s">
        <v>20</v>
      </c>
      <c r="G100" s="13" t="s">
        <v>10</v>
      </c>
      <c r="H100" s="13" t="s">
        <v>1134</v>
      </c>
      <c r="I100" s="14">
        <v>33.549999999999997</v>
      </c>
      <c r="J100" s="14">
        <f>IF(Sala[[#This Row],[Orden cobrada (Sin tiempo espera)]]="si",Sala[[#This Row],[Propina]],0)</f>
        <v>33.549999999999997</v>
      </c>
      <c r="K100" s="13" t="s">
        <v>35</v>
      </c>
      <c r="L100" s="9">
        <v>99</v>
      </c>
      <c r="M100" s="13" t="s">
        <v>64</v>
      </c>
      <c r="N100" s="13" t="s">
        <v>217</v>
      </c>
      <c r="O100" s="14">
        <f>SUMIF('Cocina'!A:A,Sala!L100,'Cocina'!M:M)</f>
        <v>139</v>
      </c>
      <c r="P100" s="1">
        <v>45017</v>
      </c>
      <c r="Q100" s="3">
        <v>9.8611111111111108E-2</v>
      </c>
      <c r="R100" s="3">
        <v>0.26250000000000001</v>
      </c>
      <c r="S100" s="3">
        <f>IF(K100="Ocupada",R100-Q100+Datos!$B$2,R100-Q100)</f>
        <v>0.17430555555555557</v>
      </c>
      <c r="T100" s="3">
        <f t="shared" si="6"/>
        <v>0.16388888888888892</v>
      </c>
      <c r="U100" s="3">
        <f>(SUMIF('Cocina'!A:A,Sala!L100,'Cocina'!H:H))/60/24</f>
        <v>5.9722222222222225E-2</v>
      </c>
      <c r="V100" s="3">
        <f t="shared" si="4"/>
        <v>0.11458333333333334</v>
      </c>
      <c r="W100" s="13" t="str">
        <f t="shared" si="7"/>
        <v>Si</v>
      </c>
      <c r="X100" s="9">
        <f t="shared" si="5"/>
        <v>6</v>
      </c>
      <c r="Y100" s="13" t="str" cm="1">
        <f t="array" ref="Y100">_xlfn.IFS(X100=1,"Lunes",X100=2,"Martes",X100=3,"Miercoles",X100=4,"Jueves",X100=5,"Viernes",X100=6,"Sabado",X100=7,"Domingo")</f>
        <v>Sabado</v>
      </c>
      <c r="Z100">
        <f>SUMIF('Cocina'!A:A,Sala[[#This Row],[Número de Orden]],'Cocina'!K:K)</f>
        <v>83</v>
      </c>
      <c r="AA100" s="35">
        <f>(Sala[[#This Row],[Tiempo en mesa]]-Sala[[#This Row],[Tiempo de Preparación (Horas)]])*1440</f>
        <v>150.00000000000003</v>
      </c>
      <c r="AB100" t="str" cm="1">
        <f t="array" ref="AB10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01" spans="1:28" x14ac:dyDescent="0.3">
      <c r="A101" s="9">
        <v>18</v>
      </c>
      <c r="B101" s="13" t="s">
        <v>31</v>
      </c>
      <c r="C101" s="9">
        <v>1</v>
      </c>
      <c r="D101" s="16">
        <v>45017.147222222222</v>
      </c>
      <c r="E101" s="16">
        <v>45017.28125</v>
      </c>
      <c r="F101" s="13" t="s">
        <v>14</v>
      </c>
      <c r="G101" s="13" t="s">
        <v>10</v>
      </c>
      <c r="H101" s="13" t="s">
        <v>1134</v>
      </c>
      <c r="I101" s="14">
        <v>15.15</v>
      </c>
      <c r="J101" s="14">
        <f>IF(Sala[[#This Row],[Orden cobrada (Sin tiempo espera)]]="si",Sala[[#This Row],[Propina]],0)</f>
        <v>15.15</v>
      </c>
      <c r="K101" s="13" t="s">
        <v>11</v>
      </c>
      <c r="L101" s="9">
        <v>100</v>
      </c>
      <c r="M101" s="13" t="s">
        <v>26</v>
      </c>
      <c r="N101" s="13" t="s">
        <v>218</v>
      </c>
      <c r="O101" s="14">
        <f>SUMIF('Cocina'!A:A,Sala!L101,'Cocina'!M:M)</f>
        <v>166</v>
      </c>
      <c r="P101" s="1">
        <v>45017</v>
      </c>
      <c r="Q101" s="3">
        <v>0.14722222222222223</v>
      </c>
      <c r="R101" s="3">
        <v>0.28125</v>
      </c>
      <c r="S101" s="3">
        <f>IF(K101="Ocupada",R101-Q101+Datos!$B$2,R101-Q101)</f>
        <v>0.13402777777777777</v>
      </c>
      <c r="T101" s="3">
        <f t="shared" si="6"/>
        <v>0.13402777777777777</v>
      </c>
      <c r="U101" s="3">
        <f>(SUMIF('Cocina'!A:A,Sala!L101,'Cocina'!H:H))/60/24</f>
        <v>7.1527777777777773E-2</v>
      </c>
      <c r="V101" s="3">
        <f t="shared" si="4"/>
        <v>6.25E-2</v>
      </c>
      <c r="W101" s="13" t="str">
        <f t="shared" si="7"/>
        <v>Si</v>
      </c>
      <c r="X101" s="9">
        <f t="shared" si="5"/>
        <v>6</v>
      </c>
      <c r="Y101" s="13" t="str" cm="1">
        <f t="array" ref="Y101">_xlfn.IFS(X101=1,"Lunes",X101=2,"Martes",X101=3,"Miercoles",X101=4,"Jueves",X101=5,"Viernes",X101=6,"Sabado",X101=7,"Domingo")</f>
        <v>Sabado</v>
      </c>
      <c r="Z101">
        <f>SUMIF('Cocina'!A:A,Sala[[#This Row],[Número de Orden]],'Cocina'!K:K)</f>
        <v>98</v>
      </c>
      <c r="AA101" s="35">
        <f>(Sala[[#This Row],[Tiempo en mesa]]-Sala[[#This Row],[Tiempo de Preparación (Horas)]])*1440</f>
        <v>90</v>
      </c>
      <c r="AB101" t="str" cm="1">
        <f t="array" ref="AB10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02" spans="1:28" x14ac:dyDescent="0.3">
      <c r="A102" s="9">
        <v>1</v>
      </c>
      <c r="B102" s="13" t="s">
        <v>219</v>
      </c>
      <c r="C102" s="9">
        <v>5</v>
      </c>
      <c r="D102" s="16">
        <v>45017.009722222225</v>
      </c>
      <c r="E102" s="16">
        <v>45017.09375</v>
      </c>
      <c r="F102" s="13" t="s">
        <v>29</v>
      </c>
      <c r="G102" s="13" t="s">
        <v>10</v>
      </c>
      <c r="H102" s="13" t="s">
        <v>1134</v>
      </c>
      <c r="I102" s="14">
        <v>15.09</v>
      </c>
      <c r="J102" s="14">
        <f>IF(Sala[[#This Row],[Orden cobrada (Sin tiempo espera)]]="si",Sala[[#This Row],[Propina]],0)</f>
        <v>0</v>
      </c>
      <c r="K102" s="13" t="s">
        <v>21</v>
      </c>
      <c r="L102" s="9">
        <v>101</v>
      </c>
      <c r="M102" s="13" t="s">
        <v>36</v>
      </c>
      <c r="N102" s="13" t="s">
        <v>220</v>
      </c>
      <c r="O102" s="14">
        <f>SUMIF('Cocina'!A:A,Sala!L102,'Cocina'!M:M)</f>
        <v>138</v>
      </c>
      <c r="P102" s="1">
        <v>45017</v>
      </c>
      <c r="Q102" s="3">
        <v>9.7222222222222224E-3</v>
      </c>
      <c r="R102" s="3">
        <v>9.375E-2</v>
      </c>
      <c r="S102" s="3">
        <f>IF(K102="Ocupada",R102-Q102+Datos!$B$2,R102-Q102)</f>
        <v>8.4027777777777785E-2</v>
      </c>
      <c r="T102" s="3">
        <f t="shared" si="6"/>
        <v>8.4027777777777785E-2</v>
      </c>
      <c r="U102" s="3">
        <f>(SUMIF('Cocina'!A:A,Sala!L102,'Cocina'!H:H))/60/24</f>
        <v>9.3055555555555558E-2</v>
      </c>
      <c r="V102" s="3">
        <f t="shared" si="4"/>
        <v>0</v>
      </c>
      <c r="W102" s="13" t="str">
        <f t="shared" si="7"/>
        <v>No</v>
      </c>
      <c r="X102" s="9">
        <f t="shared" si="5"/>
        <v>6</v>
      </c>
      <c r="Y102" s="13" t="str" cm="1">
        <f t="array" ref="Y102">_xlfn.IFS(X102=1,"Lunes",X102=2,"Martes",X102=3,"Miercoles",X102=4,"Jueves",X102=5,"Viernes",X102=6,"Sabado",X102=7,"Domingo")</f>
        <v>Sabado</v>
      </c>
      <c r="Z102">
        <f>SUMIF('Cocina'!A:A,Sala[[#This Row],[Número de Orden]],'Cocina'!K:K)</f>
        <v>83</v>
      </c>
      <c r="AA102" s="35">
        <f>(Sala[[#This Row],[Tiempo en mesa]]-Sala[[#This Row],[Tiempo de Preparación (Horas)]])*1440</f>
        <v>-12.999999999999993</v>
      </c>
      <c r="AB102" t="str" cm="1">
        <f t="array" ref="AB10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103" spans="1:28" x14ac:dyDescent="0.3">
      <c r="A103" s="9">
        <v>19</v>
      </c>
      <c r="B103" s="13" t="s">
        <v>221</v>
      </c>
      <c r="C103" s="9">
        <v>2</v>
      </c>
      <c r="D103" s="16">
        <v>45017.064583333333</v>
      </c>
      <c r="E103" s="16">
        <v>45017.176388888889</v>
      </c>
      <c r="F103" s="13" t="s">
        <v>9</v>
      </c>
      <c r="G103" s="13" t="s">
        <v>10</v>
      </c>
      <c r="H103" s="13" t="s">
        <v>1134</v>
      </c>
      <c r="I103" s="14">
        <v>12.65</v>
      </c>
      <c r="J103" s="14">
        <f>IF(Sala[[#This Row],[Orden cobrada (Sin tiempo espera)]]="si",Sala[[#This Row],[Propina]],0)</f>
        <v>12.65</v>
      </c>
      <c r="K103" s="13" t="s">
        <v>11</v>
      </c>
      <c r="L103" s="9">
        <v>102</v>
      </c>
      <c r="M103" s="13" t="s">
        <v>36</v>
      </c>
      <c r="N103" s="13" t="s">
        <v>222</v>
      </c>
      <c r="O103" s="14">
        <f>SUMIF('Cocina'!A:A,Sala!L103,'Cocina'!M:M)</f>
        <v>171</v>
      </c>
      <c r="P103" s="1">
        <v>45017</v>
      </c>
      <c r="Q103" s="3">
        <v>6.458333333333334E-2</v>
      </c>
      <c r="R103" s="3">
        <v>0.1763888888888889</v>
      </c>
      <c r="S103" s="3">
        <f>IF(K103="Ocupada",R103-Q103+Datos!$B$2,R103-Q103)</f>
        <v>0.11180555555555556</v>
      </c>
      <c r="T103" s="3">
        <f t="shared" si="6"/>
        <v>0.11180555555555556</v>
      </c>
      <c r="U103" s="3">
        <f>(SUMIF('Cocina'!A:A,Sala!L103,'Cocina'!H:H))/60/24</f>
        <v>3.1944444444444449E-2</v>
      </c>
      <c r="V103" s="3">
        <f t="shared" si="4"/>
        <v>7.9861111111111105E-2</v>
      </c>
      <c r="W103" s="13" t="str">
        <f t="shared" si="7"/>
        <v>Si</v>
      </c>
      <c r="X103" s="9">
        <f t="shared" si="5"/>
        <v>6</v>
      </c>
      <c r="Y103" s="13" t="str" cm="1">
        <f t="array" ref="Y103">_xlfn.IFS(X103=1,"Lunes",X103=2,"Martes",X103=3,"Miercoles",X103=4,"Jueves",X103=5,"Viernes",X103=6,"Sabado",X103=7,"Domingo")</f>
        <v>Sabado</v>
      </c>
      <c r="Z103">
        <f>SUMIF('Cocina'!A:A,Sala[[#This Row],[Número de Orden]],'Cocina'!K:K)</f>
        <v>99</v>
      </c>
      <c r="AA103" s="35">
        <f>(Sala[[#This Row],[Tiempo en mesa]]-Sala[[#This Row],[Tiempo de Preparación (Horas)]])*1440</f>
        <v>114.99999999999999</v>
      </c>
      <c r="AB103" t="str" cm="1">
        <f t="array" ref="AB10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04" spans="1:28" x14ac:dyDescent="0.3">
      <c r="A104" s="9">
        <v>13</v>
      </c>
      <c r="B104" s="13" t="s">
        <v>223</v>
      </c>
      <c r="C104" s="9">
        <v>3</v>
      </c>
      <c r="D104" s="16">
        <v>45017.070833333331</v>
      </c>
      <c r="E104" s="16">
        <v>45017.215277777781</v>
      </c>
      <c r="F104" s="13" t="s">
        <v>29</v>
      </c>
      <c r="G104" s="13" t="s">
        <v>10</v>
      </c>
      <c r="H104" s="13" t="s">
        <v>1136</v>
      </c>
      <c r="I104" s="14">
        <v>26.75</v>
      </c>
      <c r="J104" s="14">
        <f>IF(Sala[[#This Row],[Orden cobrada (Sin tiempo espera)]]="si",Sala[[#This Row],[Propina]],0)</f>
        <v>26.75</v>
      </c>
      <c r="K104" s="13" t="s">
        <v>11</v>
      </c>
      <c r="L104" s="9">
        <v>103</v>
      </c>
      <c r="M104" s="13" t="s">
        <v>22</v>
      </c>
      <c r="N104" s="13" t="s">
        <v>224</v>
      </c>
      <c r="O104" s="14">
        <f>SUMIF('Cocina'!A:A,Sala!L104,'Cocina'!M:M)</f>
        <v>73</v>
      </c>
      <c r="P104" s="1">
        <v>45017</v>
      </c>
      <c r="Q104" s="3">
        <v>7.0833333333333331E-2</v>
      </c>
      <c r="R104" s="3">
        <v>0.21527777777777779</v>
      </c>
      <c r="S104" s="3">
        <f>IF(K104="Ocupada",R104-Q104+Datos!$B$2,R104-Q104)</f>
        <v>0.14444444444444446</v>
      </c>
      <c r="T104" s="3">
        <f t="shared" si="6"/>
        <v>0.14444444444444446</v>
      </c>
      <c r="U104" s="3">
        <f>(SUMIF('Cocina'!A:A,Sala!L104,'Cocina'!H:H))/60/24</f>
        <v>6.8749999999999992E-2</v>
      </c>
      <c r="V104" s="3">
        <f t="shared" si="4"/>
        <v>7.5694444444444467E-2</v>
      </c>
      <c r="W104" s="13" t="str">
        <f t="shared" si="7"/>
        <v>Si</v>
      </c>
      <c r="X104" s="9">
        <f t="shared" si="5"/>
        <v>6</v>
      </c>
      <c r="Y104" s="13" t="str" cm="1">
        <f t="array" ref="Y104">_xlfn.IFS(X104=1,"Lunes",X104=2,"Martes",X104=3,"Miercoles",X104=4,"Jueves",X104=5,"Viernes",X104=6,"Sabado",X104=7,"Domingo")</f>
        <v>Sabado</v>
      </c>
      <c r="Z104">
        <f>SUMIF('Cocina'!A:A,Sala[[#This Row],[Número de Orden]],'Cocina'!K:K)</f>
        <v>43</v>
      </c>
      <c r="AA104" s="35">
        <f>(Sala[[#This Row],[Tiempo en mesa]]-Sala[[#This Row],[Tiempo de Preparación (Horas)]])*1440</f>
        <v>109.00000000000003</v>
      </c>
      <c r="AB104" t="str" cm="1">
        <f t="array" ref="AB10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05" spans="1:28" x14ac:dyDescent="0.3">
      <c r="A105" s="9">
        <v>14</v>
      </c>
      <c r="B105" s="13" t="s">
        <v>225</v>
      </c>
      <c r="C105" s="9">
        <v>4</v>
      </c>
      <c r="D105" s="16">
        <v>45017.061111111114</v>
      </c>
      <c r="E105" s="16">
        <v>45017.113888888889</v>
      </c>
      <c r="F105" s="13" t="s">
        <v>9</v>
      </c>
      <c r="G105" s="13" t="s">
        <v>15</v>
      </c>
      <c r="H105" s="13" t="s">
        <v>1136</v>
      </c>
      <c r="I105" s="14">
        <v>11.12</v>
      </c>
      <c r="J105" s="14">
        <f>IF(Sala[[#This Row],[Orden cobrada (Sin tiempo espera)]]="si",Sala[[#This Row],[Propina]],0)</f>
        <v>11.12</v>
      </c>
      <c r="K105" s="13" t="s">
        <v>11</v>
      </c>
      <c r="L105" s="9">
        <v>104</v>
      </c>
      <c r="M105" s="13" t="s">
        <v>44</v>
      </c>
      <c r="N105" s="13" t="s">
        <v>226</v>
      </c>
      <c r="O105" s="14">
        <f>SUMIF('Cocina'!A:A,Sala!L105,'Cocina'!M:M)</f>
        <v>77</v>
      </c>
      <c r="P105" s="1">
        <v>45017</v>
      </c>
      <c r="Q105" s="3">
        <v>6.1111111111111109E-2</v>
      </c>
      <c r="R105" s="3">
        <v>0.11388888888888889</v>
      </c>
      <c r="S105" s="3">
        <f>IF(K105="Ocupada",R105-Q105+Datos!$B$2,R105-Q105)</f>
        <v>5.2777777777777778E-2</v>
      </c>
      <c r="T105" s="3">
        <f t="shared" si="6"/>
        <v>5.2777777777777778E-2</v>
      </c>
      <c r="U105" s="3">
        <f>(SUMIF('Cocina'!A:A,Sala!L105,'Cocina'!H:H))/60/24</f>
        <v>3.8194444444444441E-2</v>
      </c>
      <c r="V105" s="3">
        <f t="shared" si="4"/>
        <v>1.4583333333333337E-2</v>
      </c>
      <c r="W105" s="13" t="str">
        <f t="shared" si="7"/>
        <v>Si</v>
      </c>
      <c r="X105" s="9">
        <f t="shared" si="5"/>
        <v>6</v>
      </c>
      <c r="Y105" s="13" t="str" cm="1">
        <f t="array" ref="Y105">_xlfn.IFS(X105=1,"Lunes",X105=2,"Martes",X105=3,"Miercoles",X105=4,"Jueves",X105=5,"Viernes",X105=6,"Sabado",X105=7,"Domingo")</f>
        <v>Sabado</v>
      </c>
      <c r="Z105">
        <f>SUMIF('Cocina'!A:A,Sala[[#This Row],[Número de Orden]],'Cocina'!K:K)</f>
        <v>47</v>
      </c>
      <c r="AA105" s="35">
        <f>(Sala[[#This Row],[Tiempo en mesa]]-Sala[[#This Row],[Tiempo de Preparación (Horas)]])*1440</f>
        <v>21.000000000000007</v>
      </c>
      <c r="AB105" t="str" cm="1">
        <f t="array" ref="AB10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06" spans="1:28" x14ac:dyDescent="0.3">
      <c r="A106" s="9">
        <v>14</v>
      </c>
      <c r="B106" s="13" t="s">
        <v>227</v>
      </c>
      <c r="C106" s="9">
        <v>6</v>
      </c>
      <c r="D106" s="16">
        <v>45017.054166666669</v>
      </c>
      <c r="E106" s="16">
        <v>45017.166666666664</v>
      </c>
      <c r="F106" s="13" t="s">
        <v>9</v>
      </c>
      <c r="G106" s="13" t="s">
        <v>10</v>
      </c>
      <c r="H106" s="13" t="s">
        <v>1134</v>
      </c>
      <c r="I106" s="14">
        <v>15.64</v>
      </c>
      <c r="J106" s="14">
        <f>IF(Sala[[#This Row],[Orden cobrada (Sin tiempo espera)]]="si",Sala[[#This Row],[Propina]],0)</f>
        <v>15.64</v>
      </c>
      <c r="K106" s="13" t="s">
        <v>21</v>
      </c>
      <c r="L106" s="9">
        <v>105</v>
      </c>
      <c r="M106" s="13" t="s">
        <v>22</v>
      </c>
      <c r="N106" s="13" t="s">
        <v>228</v>
      </c>
      <c r="O106" s="14">
        <f>SUMIF('Cocina'!A:A,Sala!L106,'Cocina'!M:M)</f>
        <v>141</v>
      </c>
      <c r="P106" s="1">
        <v>45017</v>
      </c>
      <c r="Q106" s="3">
        <v>5.4166666666666669E-2</v>
      </c>
      <c r="R106" s="3">
        <v>0.16666666666666666</v>
      </c>
      <c r="S106" s="3">
        <f>IF(K106="Ocupada",R106-Q106+Datos!$B$2,R106-Q106)</f>
        <v>0.11249999999999999</v>
      </c>
      <c r="T106" s="3">
        <f t="shared" si="6"/>
        <v>0.11249999999999999</v>
      </c>
      <c r="U106" s="3">
        <f>(SUMIF('Cocina'!A:A,Sala!L106,'Cocina'!H:H))/60/24</f>
        <v>2.9861111111111113E-2</v>
      </c>
      <c r="V106" s="3">
        <f t="shared" si="4"/>
        <v>8.2638888888888873E-2</v>
      </c>
      <c r="W106" s="13" t="str">
        <f t="shared" si="7"/>
        <v>Si</v>
      </c>
      <c r="X106" s="9">
        <f t="shared" si="5"/>
        <v>6</v>
      </c>
      <c r="Y106" s="13" t="str" cm="1">
        <f t="array" ref="Y106">_xlfn.IFS(X106=1,"Lunes",X106=2,"Martes",X106=3,"Miercoles",X106=4,"Jueves",X106=5,"Viernes",X106=6,"Sabado",X106=7,"Domingo")</f>
        <v>Sabado</v>
      </c>
      <c r="Z106">
        <f>SUMIF('Cocina'!A:A,Sala[[#This Row],[Número de Orden]],'Cocina'!K:K)</f>
        <v>84</v>
      </c>
      <c r="AA106" s="35">
        <f>(Sala[[#This Row],[Tiempo en mesa]]-Sala[[#This Row],[Tiempo de Preparación (Horas)]])*1440</f>
        <v>118.99999999999997</v>
      </c>
      <c r="AB106" t="str" cm="1">
        <f t="array" ref="AB10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07" spans="1:28" x14ac:dyDescent="0.3">
      <c r="A107" s="9">
        <v>15</v>
      </c>
      <c r="B107" s="13" t="s">
        <v>229</v>
      </c>
      <c r="C107" s="9">
        <v>3</v>
      </c>
      <c r="D107" s="16">
        <v>45017.083333333336</v>
      </c>
      <c r="E107" s="16">
        <v>45017.213888888888</v>
      </c>
      <c r="F107" s="13" t="s">
        <v>29</v>
      </c>
      <c r="G107" s="13" t="s">
        <v>15</v>
      </c>
      <c r="H107" s="13" t="s">
        <v>16</v>
      </c>
      <c r="I107" s="14">
        <v>22.72</v>
      </c>
      <c r="J107" s="14">
        <f>IF(Sala[[#This Row],[Orden cobrada (Sin tiempo espera)]]="si",Sala[[#This Row],[Propina]],0)</f>
        <v>22.72</v>
      </c>
      <c r="K107" s="13" t="s">
        <v>21</v>
      </c>
      <c r="L107" s="9">
        <v>106</v>
      </c>
      <c r="M107" s="13" t="s">
        <v>44</v>
      </c>
      <c r="N107" s="13" t="s">
        <v>77</v>
      </c>
      <c r="O107" s="14">
        <f>SUMIF('Cocina'!A:A,Sala!L107,'Cocina'!M:M)</f>
        <v>68</v>
      </c>
      <c r="P107" s="1">
        <v>45017</v>
      </c>
      <c r="Q107" s="3">
        <v>8.3333333333333329E-2</v>
      </c>
      <c r="R107" s="3">
        <v>0.21388888888888888</v>
      </c>
      <c r="S107" s="3">
        <f>IF(K107="Ocupada",R107-Q107+Datos!$B$2,R107-Q107)</f>
        <v>0.13055555555555554</v>
      </c>
      <c r="T107" s="3">
        <f t="shared" si="6"/>
        <v>0.13055555555555554</v>
      </c>
      <c r="U107" s="3">
        <f>(SUMIF('Cocina'!A:A,Sala!L107,'Cocina'!H:H))/60/24</f>
        <v>2.013888888888889E-2</v>
      </c>
      <c r="V107" s="3">
        <f t="shared" si="4"/>
        <v>0.11041666666666665</v>
      </c>
      <c r="W107" s="13" t="str">
        <f t="shared" si="7"/>
        <v>Si</v>
      </c>
      <c r="X107" s="9">
        <f t="shared" si="5"/>
        <v>6</v>
      </c>
      <c r="Y107" s="13" t="str" cm="1">
        <f t="array" ref="Y107">_xlfn.IFS(X107=1,"Lunes",X107=2,"Martes",X107=3,"Miercoles",X107=4,"Jueves",X107=5,"Viernes",X107=6,"Sabado",X107=7,"Domingo")</f>
        <v>Sabado</v>
      </c>
      <c r="Z107">
        <f>SUMIF('Cocina'!A:A,Sala[[#This Row],[Número de Orden]],'Cocina'!K:K)</f>
        <v>40</v>
      </c>
      <c r="AA107" s="35">
        <f>(Sala[[#This Row],[Tiempo en mesa]]-Sala[[#This Row],[Tiempo de Preparación (Horas)]])*1440</f>
        <v>158.99999999999997</v>
      </c>
      <c r="AB107" t="str" cm="1">
        <f t="array" ref="AB10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08" spans="1:28" x14ac:dyDescent="0.3">
      <c r="A108" s="9">
        <v>11</v>
      </c>
      <c r="B108" s="13" t="s">
        <v>230</v>
      </c>
      <c r="C108" s="9">
        <v>5</v>
      </c>
      <c r="D108" s="16">
        <v>45017.061805555553</v>
      </c>
      <c r="E108" s="16">
        <v>45017.123611111114</v>
      </c>
      <c r="F108" s="13" t="s">
        <v>20</v>
      </c>
      <c r="G108" s="13" t="s">
        <v>10</v>
      </c>
      <c r="H108" s="13" t="s">
        <v>1136</v>
      </c>
      <c r="I108" s="14">
        <v>48.77</v>
      </c>
      <c r="J108" s="14">
        <f>IF(Sala[[#This Row],[Orden cobrada (Sin tiempo espera)]]="si",Sala[[#This Row],[Propina]],0)</f>
        <v>0</v>
      </c>
      <c r="K108" s="13" t="s">
        <v>11</v>
      </c>
      <c r="L108" s="9">
        <v>107</v>
      </c>
      <c r="M108" s="13" t="s">
        <v>41</v>
      </c>
      <c r="N108" s="13" t="s">
        <v>231</v>
      </c>
      <c r="O108" s="14">
        <f>SUMIF('Cocina'!A:A,Sala!L108,'Cocina'!M:M)</f>
        <v>253</v>
      </c>
      <c r="P108" s="1">
        <v>45017</v>
      </c>
      <c r="Q108" s="3">
        <v>6.1805555555555558E-2</v>
      </c>
      <c r="R108" s="3">
        <v>0.12361111111111112</v>
      </c>
      <c r="S108" s="3">
        <f>IF(K108="Ocupada",R108-Q108+Datos!$B$2,R108-Q108)</f>
        <v>6.1805555555555558E-2</v>
      </c>
      <c r="T108" s="3">
        <f t="shared" si="6"/>
        <v>6.1805555555555558E-2</v>
      </c>
      <c r="U108" s="3">
        <f>(SUMIF('Cocina'!A:A,Sala!L108,'Cocina'!H:H))/60/24</f>
        <v>9.7916666666666666E-2</v>
      </c>
      <c r="V108" s="3">
        <f t="shared" si="4"/>
        <v>0</v>
      </c>
      <c r="W108" s="13" t="str">
        <f t="shared" si="7"/>
        <v>No</v>
      </c>
      <c r="X108" s="9">
        <f t="shared" si="5"/>
        <v>6</v>
      </c>
      <c r="Y108" s="13" t="str" cm="1">
        <f t="array" ref="Y108">_xlfn.IFS(X108=1,"Lunes",X108=2,"Martes",X108=3,"Miercoles",X108=4,"Jueves",X108=5,"Viernes",X108=6,"Sabado",X108=7,"Domingo")</f>
        <v>Sabado</v>
      </c>
      <c r="Z108">
        <f>SUMIF('Cocina'!A:A,Sala[[#This Row],[Número de Orden]],'Cocina'!K:K)</f>
        <v>149</v>
      </c>
      <c r="AA108" s="35">
        <f>(Sala[[#This Row],[Tiempo en mesa]]-Sala[[#This Row],[Tiempo de Preparación (Horas)]])*1440</f>
        <v>-51.999999999999993</v>
      </c>
      <c r="AB108" t="str" cm="1">
        <f t="array" ref="AB10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109" spans="1:28" x14ac:dyDescent="0.3">
      <c r="A109" s="9">
        <v>3</v>
      </c>
      <c r="B109" s="13" t="s">
        <v>232</v>
      </c>
      <c r="C109" s="9">
        <v>3</v>
      </c>
      <c r="D109" s="16">
        <v>45017.063888888886</v>
      </c>
      <c r="E109" s="16">
        <v>45017.150694444441</v>
      </c>
      <c r="F109" s="13" t="s">
        <v>29</v>
      </c>
      <c r="G109" s="13" t="s">
        <v>15</v>
      </c>
      <c r="H109" s="13" t="s">
        <v>1136</v>
      </c>
      <c r="I109" s="14">
        <v>23.26</v>
      </c>
      <c r="J109" s="14">
        <f>IF(Sala[[#This Row],[Orden cobrada (Sin tiempo espera)]]="si",Sala[[#This Row],[Propina]],0)</f>
        <v>23.26</v>
      </c>
      <c r="K109" s="13" t="s">
        <v>11</v>
      </c>
      <c r="L109" s="9">
        <v>108</v>
      </c>
      <c r="M109" s="13" t="s">
        <v>26</v>
      </c>
      <c r="N109" s="13" t="s">
        <v>233</v>
      </c>
      <c r="O109" s="14">
        <f>SUMIF('Cocina'!A:A,Sala!L109,'Cocina'!M:M)</f>
        <v>124</v>
      </c>
      <c r="P109" s="1">
        <v>45017</v>
      </c>
      <c r="Q109" s="3">
        <v>6.3888888888888884E-2</v>
      </c>
      <c r="R109" s="3">
        <v>0.15069444444444444</v>
      </c>
      <c r="S109" s="3">
        <f>IF(K109="Ocupada",R109-Q109+Datos!$B$2,R109-Q109)</f>
        <v>8.6805555555555552E-2</v>
      </c>
      <c r="T109" s="3">
        <f t="shared" si="6"/>
        <v>8.6805555555555552E-2</v>
      </c>
      <c r="U109" s="3">
        <f>(SUMIF('Cocina'!A:A,Sala!L109,'Cocina'!H:H))/60/24</f>
        <v>7.9861111111111119E-2</v>
      </c>
      <c r="V109" s="3">
        <f t="shared" si="4"/>
        <v>6.9444444444444337E-3</v>
      </c>
      <c r="W109" s="13" t="str">
        <f t="shared" si="7"/>
        <v>Si</v>
      </c>
      <c r="X109" s="9">
        <f t="shared" si="5"/>
        <v>6</v>
      </c>
      <c r="Y109" s="13" t="str" cm="1">
        <f t="array" ref="Y109">_xlfn.IFS(X109=1,"Lunes",X109=2,"Martes",X109=3,"Miercoles",X109=4,"Jueves",X109=5,"Viernes",X109=6,"Sabado",X109=7,"Domingo")</f>
        <v>Sabado</v>
      </c>
      <c r="Z109">
        <f>SUMIF('Cocina'!A:A,Sala[[#This Row],[Número de Orden]],'Cocina'!K:K)</f>
        <v>72</v>
      </c>
      <c r="AA109" s="35">
        <f>(Sala[[#This Row],[Tiempo en mesa]]-Sala[[#This Row],[Tiempo de Preparación (Horas)]])*1440</f>
        <v>9.999999999999984</v>
      </c>
      <c r="AB109" t="str" cm="1">
        <f t="array" ref="AB10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10" spans="1:28" x14ac:dyDescent="0.3">
      <c r="A110" s="9">
        <v>10</v>
      </c>
      <c r="B110" s="13" t="s">
        <v>234</v>
      </c>
      <c r="C110" s="9">
        <v>2</v>
      </c>
      <c r="D110" s="16">
        <v>45017.059027777781</v>
      </c>
      <c r="E110" s="16">
        <v>45017.101388888892</v>
      </c>
      <c r="F110" s="13" t="s">
        <v>29</v>
      </c>
      <c r="G110" s="13" t="s">
        <v>15</v>
      </c>
      <c r="H110" s="13" t="s">
        <v>1134</v>
      </c>
      <c r="I110" s="14">
        <v>42.95</v>
      </c>
      <c r="J110" s="14">
        <f>IF(Sala[[#This Row],[Orden cobrada (Sin tiempo espera)]]="si",Sala[[#This Row],[Propina]],0)</f>
        <v>0</v>
      </c>
      <c r="K110" s="13" t="s">
        <v>21</v>
      </c>
      <c r="L110" s="9">
        <v>109</v>
      </c>
      <c r="M110" s="13" t="s">
        <v>59</v>
      </c>
      <c r="N110" s="13" t="s">
        <v>235</v>
      </c>
      <c r="O110" s="14">
        <f>SUMIF('Cocina'!A:A,Sala!L110,'Cocina'!M:M)</f>
        <v>169</v>
      </c>
      <c r="P110" s="1">
        <v>45017</v>
      </c>
      <c r="Q110" s="3">
        <v>5.9027777777777776E-2</v>
      </c>
      <c r="R110" s="3">
        <v>0.10138888888888889</v>
      </c>
      <c r="S110" s="3">
        <f>IF(K110="Ocupada",R110-Q110+Datos!$B$2,R110-Q110)</f>
        <v>4.2361111111111113E-2</v>
      </c>
      <c r="T110" s="3">
        <f t="shared" si="6"/>
        <v>4.2361111111111113E-2</v>
      </c>
      <c r="U110" s="3">
        <f>(SUMIF('Cocina'!A:A,Sala!L110,'Cocina'!H:H))/60/24</f>
        <v>8.1944444444444445E-2</v>
      </c>
      <c r="V110" s="3">
        <f t="shared" si="4"/>
        <v>0</v>
      </c>
      <c r="W110" s="13" t="str">
        <f t="shared" si="7"/>
        <v>No</v>
      </c>
      <c r="X110" s="9">
        <f t="shared" si="5"/>
        <v>6</v>
      </c>
      <c r="Y110" s="13" t="str" cm="1">
        <f t="array" ref="Y110">_xlfn.IFS(X110=1,"Lunes",X110=2,"Martes",X110=3,"Miercoles",X110=4,"Jueves",X110=5,"Viernes",X110=6,"Sabado",X110=7,"Domingo")</f>
        <v>Sabado</v>
      </c>
      <c r="Z110">
        <f>SUMIF('Cocina'!A:A,Sala[[#This Row],[Número de Orden]],'Cocina'!K:K)</f>
        <v>100</v>
      </c>
      <c r="AA110" s="35">
        <f>(Sala[[#This Row],[Tiempo en mesa]]-Sala[[#This Row],[Tiempo de Preparación (Horas)]])*1440</f>
        <v>-57</v>
      </c>
      <c r="AB110" t="str" cm="1">
        <f t="array" ref="AB11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111" spans="1:28" x14ac:dyDescent="0.3">
      <c r="A111" s="9">
        <v>5</v>
      </c>
      <c r="B111" s="13" t="s">
        <v>236</v>
      </c>
      <c r="C111" s="9">
        <v>1</v>
      </c>
      <c r="D111" s="16">
        <v>45017.147222222222</v>
      </c>
      <c r="E111" s="16">
        <v>45017.275694444441</v>
      </c>
      <c r="F111" s="13" t="s">
        <v>14</v>
      </c>
      <c r="G111" s="13" t="s">
        <v>10</v>
      </c>
      <c r="H111" s="13" t="s">
        <v>1134</v>
      </c>
      <c r="I111" s="14">
        <v>47.91</v>
      </c>
      <c r="J111" s="14">
        <f>IF(Sala[[#This Row],[Orden cobrada (Sin tiempo espera)]]="si",Sala[[#This Row],[Propina]],0)</f>
        <v>47.91</v>
      </c>
      <c r="K111" s="13" t="s">
        <v>11</v>
      </c>
      <c r="L111" s="9">
        <v>110</v>
      </c>
      <c r="M111" s="13" t="s">
        <v>26</v>
      </c>
      <c r="N111" s="13" t="s">
        <v>237</v>
      </c>
      <c r="O111" s="14">
        <f>SUMIF('Cocina'!A:A,Sala!L111,'Cocina'!M:M)</f>
        <v>163</v>
      </c>
      <c r="P111" s="1">
        <v>45017</v>
      </c>
      <c r="Q111" s="3">
        <v>0.14722222222222223</v>
      </c>
      <c r="R111" s="3">
        <v>0.27569444444444446</v>
      </c>
      <c r="S111" s="3">
        <f>IF(K111="Ocupada",R111-Q111+Datos!$B$2,R111-Q111)</f>
        <v>0.12847222222222224</v>
      </c>
      <c r="T111" s="3">
        <f t="shared" si="6"/>
        <v>0.12847222222222224</v>
      </c>
      <c r="U111" s="3">
        <f>(SUMIF('Cocina'!A:A,Sala!L111,'Cocina'!H:H))/60/24</f>
        <v>8.4027777777777771E-2</v>
      </c>
      <c r="V111" s="3">
        <f t="shared" si="4"/>
        <v>4.4444444444444467E-2</v>
      </c>
      <c r="W111" s="13" t="str">
        <f t="shared" si="7"/>
        <v>Si</v>
      </c>
      <c r="X111" s="9">
        <f t="shared" si="5"/>
        <v>6</v>
      </c>
      <c r="Y111" s="13" t="str" cm="1">
        <f t="array" ref="Y111">_xlfn.IFS(X111=1,"Lunes",X111=2,"Martes",X111=3,"Miercoles",X111=4,"Jueves",X111=5,"Viernes",X111=6,"Sabado",X111=7,"Domingo")</f>
        <v>Sabado</v>
      </c>
      <c r="Z111">
        <f>SUMIF('Cocina'!A:A,Sala[[#This Row],[Número de Orden]],'Cocina'!K:K)</f>
        <v>95</v>
      </c>
      <c r="AA111" s="35">
        <f>(Sala[[#This Row],[Tiempo en mesa]]-Sala[[#This Row],[Tiempo de Preparación (Horas)]])*1440</f>
        <v>64.000000000000028</v>
      </c>
      <c r="AB111" t="str" cm="1">
        <f t="array" ref="AB11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12" spans="1:28" x14ac:dyDescent="0.3">
      <c r="A112" s="9">
        <v>3</v>
      </c>
      <c r="B112" s="13" t="s">
        <v>238</v>
      </c>
      <c r="C112" s="9">
        <v>2</v>
      </c>
      <c r="D112" s="16">
        <v>45017.074999999997</v>
      </c>
      <c r="E112" s="16">
        <v>45017.213194444441</v>
      </c>
      <c r="F112" s="13" t="s">
        <v>9</v>
      </c>
      <c r="G112" s="13" t="s">
        <v>15</v>
      </c>
      <c r="H112" s="13" t="s">
        <v>1134</v>
      </c>
      <c r="I112" s="14">
        <v>18.82</v>
      </c>
      <c r="J112" s="14">
        <f>IF(Sala[[#This Row],[Orden cobrada (Sin tiempo espera)]]="si",Sala[[#This Row],[Propina]],0)</f>
        <v>18.82</v>
      </c>
      <c r="K112" s="13" t="s">
        <v>11</v>
      </c>
      <c r="L112" s="9">
        <v>111</v>
      </c>
      <c r="M112" s="13" t="s">
        <v>59</v>
      </c>
      <c r="N112" s="13" t="s">
        <v>239</v>
      </c>
      <c r="O112" s="14">
        <f>SUMIF('Cocina'!A:A,Sala!L112,'Cocina'!M:M)</f>
        <v>204</v>
      </c>
      <c r="P112" s="1">
        <v>45017</v>
      </c>
      <c r="Q112" s="3">
        <v>7.4999999999999997E-2</v>
      </c>
      <c r="R112" s="3">
        <v>0.21319444444444444</v>
      </c>
      <c r="S112" s="3">
        <f>IF(K112="Ocupada",R112-Q112+Datos!$B$2,R112-Q112)</f>
        <v>0.13819444444444445</v>
      </c>
      <c r="T112" s="3">
        <f t="shared" si="6"/>
        <v>0.13819444444444445</v>
      </c>
      <c r="U112" s="3">
        <f>(SUMIF('Cocina'!A:A,Sala!L112,'Cocina'!H:H))/60/24</f>
        <v>9.5138888888888884E-2</v>
      </c>
      <c r="V112" s="3">
        <f t="shared" si="4"/>
        <v>4.3055555555555569E-2</v>
      </c>
      <c r="W112" s="13" t="str">
        <f t="shared" si="7"/>
        <v>Si</v>
      </c>
      <c r="X112" s="9">
        <f t="shared" si="5"/>
        <v>6</v>
      </c>
      <c r="Y112" s="13" t="str" cm="1">
        <f t="array" ref="Y112">_xlfn.IFS(X112=1,"Lunes",X112=2,"Martes",X112=3,"Miercoles",X112=4,"Jueves",X112=5,"Viernes",X112=6,"Sabado",X112=7,"Domingo")</f>
        <v>Sabado</v>
      </c>
      <c r="Z112">
        <f>SUMIF('Cocina'!A:A,Sala[[#This Row],[Número de Orden]],'Cocina'!K:K)</f>
        <v>120</v>
      </c>
      <c r="AA112" s="35">
        <f>(Sala[[#This Row],[Tiempo en mesa]]-Sala[[#This Row],[Tiempo de Preparación (Horas)]])*1440</f>
        <v>62.000000000000021</v>
      </c>
      <c r="AB112" t="str" cm="1">
        <f t="array" ref="AB11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13" spans="1:28" x14ac:dyDescent="0.3">
      <c r="A113" s="9">
        <v>6</v>
      </c>
      <c r="B113" s="13" t="s">
        <v>240</v>
      </c>
      <c r="C113" s="9">
        <v>2</v>
      </c>
      <c r="D113" s="16">
        <v>45017.075694444444</v>
      </c>
      <c r="E113" s="16">
        <v>45017.167361111111</v>
      </c>
      <c r="F113" s="13" t="s">
        <v>20</v>
      </c>
      <c r="G113" s="13" t="s">
        <v>32</v>
      </c>
      <c r="H113" s="13" t="s">
        <v>16</v>
      </c>
      <c r="I113" s="14">
        <v>35.36</v>
      </c>
      <c r="J113" s="14">
        <f>IF(Sala[[#This Row],[Orden cobrada (Sin tiempo espera)]]="si",Sala[[#This Row],[Propina]],0)</f>
        <v>35.36</v>
      </c>
      <c r="K113" s="13" t="s">
        <v>35</v>
      </c>
      <c r="L113" s="9">
        <v>112</v>
      </c>
      <c r="M113" s="13" t="s">
        <v>1135</v>
      </c>
      <c r="N113" s="13" t="s">
        <v>241</v>
      </c>
      <c r="O113" s="14">
        <f>SUMIF('Cocina'!A:A,Sala!L113,'Cocina'!M:M)</f>
        <v>20</v>
      </c>
      <c r="P113" s="1">
        <v>45017</v>
      </c>
      <c r="Q113" s="3">
        <v>7.5694444444444439E-2</v>
      </c>
      <c r="R113" s="3">
        <v>0.1673611111111111</v>
      </c>
      <c r="S113" s="3">
        <f>IF(K113="Ocupada",R113-Q113+Datos!$B$2,R113-Q113)</f>
        <v>0.10208333333333333</v>
      </c>
      <c r="T113" s="3">
        <f t="shared" si="6"/>
        <v>9.166666666666666E-2</v>
      </c>
      <c r="U113" s="3">
        <f>(SUMIF('Cocina'!A:A,Sala!L113,'Cocina'!H:H))/60/24</f>
        <v>1.1111111111111112E-2</v>
      </c>
      <c r="V113" s="3">
        <f t="shared" si="4"/>
        <v>9.0972222222222218E-2</v>
      </c>
      <c r="W113" s="13" t="str">
        <f t="shared" si="7"/>
        <v>Si</v>
      </c>
      <c r="X113" s="9">
        <f t="shared" si="5"/>
        <v>6</v>
      </c>
      <c r="Y113" s="13" t="str" cm="1">
        <f t="array" ref="Y113">_xlfn.IFS(X113=1,"Lunes",X113=2,"Martes",X113=3,"Miercoles",X113=4,"Jueves",X113=5,"Viernes",X113=6,"Sabado",X113=7,"Domingo")</f>
        <v>Sabado</v>
      </c>
      <c r="Z113">
        <f>SUMIF('Cocina'!A:A,Sala[[#This Row],[Número de Orden]],'Cocina'!K:K)</f>
        <v>12</v>
      </c>
      <c r="AA113" s="35">
        <f>(Sala[[#This Row],[Tiempo en mesa]]-Sala[[#This Row],[Tiempo de Preparación (Horas)]])*1440</f>
        <v>115.99999999999999</v>
      </c>
      <c r="AB113" t="str" cm="1">
        <f t="array" ref="AB11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14" spans="1:28" x14ac:dyDescent="0.3">
      <c r="A114" s="9">
        <v>4</v>
      </c>
      <c r="B114" s="13" t="s">
        <v>242</v>
      </c>
      <c r="C114" s="9">
        <v>2</v>
      </c>
      <c r="D114" s="16">
        <v>45017.05</v>
      </c>
      <c r="E114" s="16">
        <v>45017.181250000001</v>
      </c>
      <c r="F114" s="13" t="s">
        <v>9</v>
      </c>
      <c r="G114" s="13" t="s">
        <v>10</v>
      </c>
      <c r="H114" s="13" t="s">
        <v>1134</v>
      </c>
      <c r="I114" s="14">
        <v>29.74</v>
      </c>
      <c r="J114" s="14">
        <f>IF(Sala[[#This Row],[Orden cobrada (Sin tiempo espera)]]="si",Sala[[#This Row],[Propina]],0)</f>
        <v>29.74</v>
      </c>
      <c r="K114" s="13" t="s">
        <v>35</v>
      </c>
      <c r="L114" s="9">
        <v>113</v>
      </c>
      <c r="M114" s="13" t="s">
        <v>22</v>
      </c>
      <c r="N114" s="13" t="s">
        <v>77</v>
      </c>
      <c r="O114" s="14">
        <f>SUMIF('Cocina'!A:A,Sala!L114,'Cocina'!M:M)</f>
        <v>68</v>
      </c>
      <c r="P114" s="1">
        <v>45017</v>
      </c>
      <c r="Q114" s="3">
        <v>0.05</v>
      </c>
      <c r="R114" s="3">
        <v>0.18124999999999999</v>
      </c>
      <c r="S114" s="3">
        <f>IF(K114="Ocupada",R114-Q114+Datos!$B$2,R114-Q114)</f>
        <v>0.14166666666666664</v>
      </c>
      <c r="T114" s="3">
        <f t="shared" si="6"/>
        <v>0.13124999999999998</v>
      </c>
      <c r="U114" s="3">
        <f>(SUMIF('Cocina'!A:A,Sala!L114,'Cocina'!H:H))/60/24</f>
        <v>3.5416666666666666E-2</v>
      </c>
      <c r="V114" s="3">
        <f t="shared" si="4"/>
        <v>0.10624999999999997</v>
      </c>
      <c r="W114" s="13" t="str">
        <f t="shared" si="7"/>
        <v>Si</v>
      </c>
      <c r="X114" s="9">
        <f t="shared" si="5"/>
        <v>6</v>
      </c>
      <c r="Y114" s="13" t="str" cm="1">
        <f t="array" ref="Y114">_xlfn.IFS(X114=1,"Lunes",X114=2,"Martes",X114=3,"Miercoles",X114=4,"Jueves",X114=5,"Viernes",X114=6,"Sabado",X114=7,"Domingo")</f>
        <v>Sabado</v>
      </c>
      <c r="Z114">
        <f>SUMIF('Cocina'!A:A,Sala[[#This Row],[Número de Orden]],'Cocina'!K:K)</f>
        <v>40</v>
      </c>
      <c r="AA114" s="35">
        <f>(Sala[[#This Row],[Tiempo en mesa]]-Sala[[#This Row],[Tiempo de Preparación (Horas)]])*1440</f>
        <v>137.99999999999997</v>
      </c>
      <c r="AB114" t="str" cm="1">
        <f t="array" ref="AB11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15" spans="1:28" x14ac:dyDescent="0.3">
      <c r="A115" s="9">
        <v>7</v>
      </c>
      <c r="B115" s="13" t="s">
        <v>243</v>
      </c>
      <c r="C115" s="9">
        <v>6</v>
      </c>
      <c r="D115" s="16">
        <v>45017.03402777778</v>
      </c>
      <c r="E115" s="16">
        <v>45017.145833333336</v>
      </c>
      <c r="F115" s="13" t="s">
        <v>14</v>
      </c>
      <c r="G115" s="13" t="s">
        <v>10</v>
      </c>
      <c r="H115" s="13" t="s">
        <v>1134</v>
      </c>
      <c r="I115" s="14">
        <v>38.81</v>
      </c>
      <c r="J115" s="14">
        <f>IF(Sala[[#This Row],[Orden cobrada (Sin tiempo espera)]]="si",Sala[[#This Row],[Propina]],0)</f>
        <v>38.81</v>
      </c>
      <c r="K115" s="13" t="s">
        <v>35</v>
      </c>
      <c r="L115" s="9">
        <v>114</v>
      </c>
      <c r="M115" s="13" t="s">
        <v>64</v>
      </c>
      <c r="N115" s="13" t="s">
        <v>244</v>
      </c>
      <c r="O115" s="14">
        <f>SUMIF('Cocina'!A:A,Sala!L115,'Cocina'!M:M)</f>
        <v>253</v>
      </c>
      <c r="P115" s="1">
        <v>45017</v>
      </c>
      <c r="Q115" s="3">
        <v>3.4027777777777775E-2</v>
      </c>
      <c r="R115" s="3">
        <v>0.14583333333333334</v>
      </c>
      <c r="S115" s="3">
        <f>IF(K115="Ocupada",R115-Q115+Datos!$B$2,R115-Q115)</f>
        <v>0.12222222222222225</v>
      </c>
      <c r="T115" s="3">
        <f t="shared" si="6"/>
        <v>0.11180555555555557</v>
      </c>
      <c r="U115" s="3">
        <f>(SUMIF('Cocina'!A:A,Sala!L115,'Cocina'!H:H))/60/24</f>
        <v>9.0972222222222218E-2</v>
      </c>
      <c r="V115" s="3">
        <f t="shared" si="4"/>
        <v>3.1250000000000028E-2</v>
      </c>
      <c r="W115" s="13" t="str">
        <f t="shared" si="7"/>
        <v>Si</v>
      </c>
      <c r="X115" s="9">
        <f t="shared" si="5"/>
        <v>6</v>
      </c>
      <c r="Y115" s="13" t="str" cm="1">
        <f t="array" ref="Y115">_xlfn.IFS(X115=1,"Lunes",X115=2,"Martes",X115=3,"Miercoles",X115=4,"Jueves",X115=5,"Viernes",X115=6,"Sabado",X115=7,"Domingo")</f>
        <v>Sabado</v>
      </c>
      <c r="Z115">
        <f>SUMIF('Cocina'!A:A,Sala[[#This Row],[Número de Orden]],'Cocina'!K:K)</f>
        <v>148</v>
      </c>
      <c r="AA115" s="35">
        <f>(Sala[[#This Row],[Tiempo en mesa]]-Sala[[#This Row],[Tiempo de Preparación (Horas)]])*1440</f>
        <v>30.000000000000032</v>
      </c>
      <c r="AB115" t="str" cm="1">
        <f t="array" ref="AB11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16" spans="1:28" x14ac:dyDescent="0.3">
      <c r="A116" s="9">
        <v>12</v>
      </c>
      <c r="B116" s="13" t="s">
        <v>219</v>
      </c>
      <c r="C116" s="9">
        <v>6</v>
      </c>
      <c r="D116" s="16">
        <v>45017.154861111114</v>
      </c>
      <c r="E116" s="16">
        <v>45017.268055555556</v>
      </c>
      <c r="F116" s="13" t="s">
        <v>14</v>
      </c>
      <c r="G116" s="13" t="s">
        <v>32</v>
      </c>
      <c r="H116" s="13" t="s">
        <v>1136</v>
      </c>
      <c r="I116" s="14">
        <v>46.46</v>
      </c>
      <c r="J116" s="14">
        <f>IF(Sala[[#This Row],[Orden cobrada (Sin tiempo espera)]]="si",Sala[[#This Row],[Propina]],0)</f>
        <v>46.46</v>
      </c>
      <c r="K116" s="13" t="s">
        <v>35</v>
      </c>
      <c r="L116" s="9">
        <v>115</v>
      </c>
      <c r="M116" s="13" t="s">
        <v>44</v>
      </c>
      <c r="N116" s="13" t="s">
        <v>245</v>
      </c>
      <c r="O116" s="14">
        <f>SUMIF('Cocina'!A:A,Sala!L116,'Cocina'!M:M)</f>
        <v>237</v>
      </c>
      <c r="P116" s="1">
        <v>45017</v>
      </c>
      <c r="Q116" s="3">
        <v>0.15486111111111112</v>
      </c>
      <c r="R116" s="3">
        <v>0.26805555555555555</v>
      </c>
      <c r="S116" s="3">
        <f>IF(K116="Ocupada",R116-Q116+Datos!$B$2,R116-Q116)</f>
        <v>0.1236111111111111</v>
      </c>
      <c r="T116" s="3">
        <f t="shared" si="6"/>
        <v>0.11319444444444443</v>
      </c>
      <c r="U116" s="3">
        <f>(SUMIF('Cocina'!A:A,Sala!L116,'Cocina'!H:H))/60/24</f>
        <v>6.805555555555555E-2</v>
      </c>
      <c r="V116" s="3">
        <f t="shared" si="4"/>
        <v>5.5555555555555552E-2</v>
      </c>
      <c r="W116" s="13" t="str">
        <f t="shared" si="7"/>
        <v>Si</v>
      </c>
      <c r="X116" s="9">
        <f t="shared" si="5"/>
        <v>6</v>
      </c>
      <c r="Y116" s="13" t="str" cm="1">
        <f t="array" ref="Y116">_xlfn.IFS(X116=1,"Lunes",X116=2,"Martes",X116=3,"Miercoles",X116=4,"Jueves",X116=5,"Viernes",X116=6,"Sabado",X116=7,"Domingo")</f>
        <v>Sabado</v>
      </c>
      <c r="Z116">
        <f>SUMIF('Cocina'!A:A,Sala[[#This Row],[Número de Orden]],'Cocina'!K:K)</f>
        <v>141</v>
      </c>
      <c r="AA116" s="35">
        <f>(Sala[[#This Row],[Tiempo en mesa]]-Sala[[#This Row],[Tiempo de Preparación (Horas)]])*1440</f>
        <v>64.999999999999986</v>
      </c>
      <c r="AB116" t="str" cm="1">
        <f t="array" ref="AB11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17" spans="1:28" x14ac:dyDescent="0.3">
      <c r="A117" s="9">
        <v>8</v>
      </c>
      <c r="B117" s="13" t="s">
        <v>246</v>
      </c>
      <c r="C117" s="9">
        <v>5</v>
      </c>
      <c r="D117" s="16">
        <v>45017.135416666664</v>
      </c>
      <c r="E117" s="16">
        <v>45017.272916666669</v>
      </c>
      <c r="F117" s="13" t="s">
        <v>14</v>
      </c>
      <c r="G117" s="13" t="s">
        <v>10</v>
      </c>
      <c r="H117" s="13" t="s">
        <v>1134</v>
      </c>
      <c r="I117" s="14">
        <v>47.69</v>
      </c>
      <c r="J117" s="14">
        <f>IF(Sala[[#This Row],[Orden cobrada (Sin tiempo espera)]]="si",Sala[[#This Row],[Propina]],0)</f>
        <v>47.69</v>
      </c>
      <c r="K117" s="13" t="s">
        <v>35</v>
      </c>
      <c r="L117" s="9">
        <v>116</v>
      </c>
      <c r="M117" s="13" t="s">
        <v>64</v>
      </c>
      <c r="N117" s="13" t="s">
        <v>247</v>
      </c>
      <c r="O117" s="14">
        <f>SUMIF('Cocina'!A:A,Sala!L117,'Cocina'!M:M)</f>
        <v>269</v>
      </c>
      <c r="P117" s="1">
        <v>45017</v>
      </c>
      <c r="Q117" s="3">
        <v>0.13541666666666666</v>
      </c>
      <c r="R117" s="3">
        <v>0.27291666666666664</v>
      </c>
      <c r="S117" s="3">
        <f>IF(K117="Ocupada",R117-Q117+Datos!$B$2,R117-Q117)</f>
        <v>0.14791666666666664</v>
      </c>
      <c r="T117" s="3">
        <f t="shared" si="6"/>
        <v>0.13749999999999998</v>
      </c>
      <c r="U117" s="3">
        <f>(SUMIF('Cocina'!A:A,Sala!L117,'Cocina'!H:H))/60/24</f>
        <v>8.9583333333333334E-2</v>
      </c>
      <c r="V117" s="3">
        <f t="shared" si="4"/>
        <v>5.8333333333333307E-2</v>
      </c>
      <c r="W117" s="13" t="str">
        <f t="shared" si="7"/>
        <v>Si</v>
      </c>
      <c r="X117" s="9">
        <f t="shared" si="5"/>
        <v>6</v>
      </c>
      <c r="Y117" s="13" t="str" cm="1">
        <f t="array" ref="Y117">_xlfn.IFS(X117=1,"Lunes",X117=2,"Martes",X117=3,"Miercoles",X117=4,"Jueves",X117=5,"Viernes",X117=6,"Sabado",X117=7,"Domingo")</f>
        <v>Sabado</v>
      </c>
      <c r="Z117">
        <f>SUMIF('Cocina'!A:A,Sala[[#This Row],[Número de Orden]],'Cocina'!K:K)</f>
        <v>160</v>
      </c>
      <c r="AA117" s="35">
        <f>(Sala[[#This Row],[Tiempo en mesa]]-Sala[[#This Row],[Tiempo de Preparación (Horas)]])*1440</f>
        <v>68.999999999999972</v>
      </c>
      <c r="AB117" t="str" cm="1">
        <f t="array" ref="AB11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18" spans="1:28" x14ac:dyDescent="0.3">
      <c r="A118" s="9">
        <v>8</v>
      </c>
      <c r="B118" s="13" t="s">
        <v>248</v>
      </c>
      <c r="C118" s="9">
        <v>4</v>
      </c>
      <c r="D118" s="16">
        <v>45017.121527777781</v>
      </c>
      <c r="E118" s="16">
        <v>45017.239583333336</v>
      </c>
      <c r="F118" s="13" t="s">
        <v>9</v>
      </c>
      <c r="G118" s="13" t="s">
        <v>15</v>
      </c>
      <c r="H118" s="13" t="s">
        <v>1134</v>
      </c>
      <c r="I118" s="14">
        <v>11.65</v>
      </c>
      <c r="J118" s="14">
        <f>IF(Sala[[#This Row],[Orden cobrada (Sin tiempo espera)]]="si",Sala[[#This Row],[Propina]],0)</f>
        <v>11.65</v>
      </c>
      <c r="K118" s="13" t="s">
        <v>35</v>
      </c>
      <c r="L118" s="9">
        <v>117</v>
      </c>
      <c r="M118" s="13" t="s">
        <v>64</v>
      </c>
      <c r="N118" s="13" t="s">
        <v>33</v>
      </c>
      <c r="O118" s="14">
        <f>SUMIF('Cocina'!A:A,Sala!L118,'Cocina'!M:M)</f>
        <v>70</v>
      </c>
      <c r="P118" s="1">
        <v>45017</v>
      </c>
      <c r="Q118" s="3">
        <v>0.12152777777777778</v>
      </c>
      <c r="R118" s="3">
        <v>0.23958333333333334</v>
      </c>
      <c r="S118" s="3">
        <f>IF(K118="Ocupada",R118-Q118+Datos!$B$2,R118-Q118)</f>
        <v>0.12847222222222224</v>
      </c>
      <c r="T118" s="3">
        <f t="shared" si="6"/>
        <v>0.11805555555555557</v>
      </c>
      <c r="U118" s="3">
        <f>(SUMIF('Cocina'!A:A,Sala!L118,'Cocina'!H:H))/60/24</f>
        <v>5.5555555555555558E-3</v>
      </c>
      <c r="V118" s="3">
        <f t="shared" si="4"/>
        <v>0.12291666666666669</v>
      </c>
      <c r="W118" s="13" t="str">
        <f t="shared" si="7"/>
        <v>Si</v>
      </c>
      <c r="X118" s="9">
        <f t="shared" si="5"/>
        <v>6</v>
      </c>
      <c r="Y118" s="13" t="str" cm="1">
        <f t="array" ref="Y118">_xlfn.IFS(X118=1,"Lunes",X118=2,"Martes",X118=3,"Miercoles",X118=4,"Jueves",X118=5,"Viernes",X118=6,"Sabado",X118=7,"Domingo")</f>
        <v>Sabado</v>
      </c>
      <c r="Z118">
        <f>SUMIF('Cocina'!A:A,Sala[[#This Row],[Número de Orden]],'Cocina'!K:K)</f>
        <v>42</v>
      </c>
      <c r="AA118" s="35">
        <f>(Sala[[#This Row],[Tiempo en mesa]]-Sala[[#This Row],[Tiempo de Preparación (Horas)]])*1440</f>
        <v>162.00000000000003</v>
      </c>
      <c r="AB118" t="str" cm="1">
        <f t="array" ref="AB11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19" spans="1:28" x14ac:dyDescent="0.3">
      <c r="A119" s="9">
        <v>13</v>
      </c>
      <c r="B119" s="13" t="s">
        <v>249</v>
      </c>
      <c r="C119" s="9">
        <v>1</v>
      </c>
      <c r="D119" s="16">
        <v>45017.023611111108</v>
      </c>
      <c r="E119" s="16">
        <v>45017.072916666664</v>
      </c>
      <c r="F119" s="13" t="s">
        <v>25</v>
      </c>
      <c r="G119" s="13" t="s">
        <v>32</v>
      </c>
      <c r="H119" s="13" t="s">
        <v>1136</v>
      </c>
      <c r="I119" s="14">
        <v>49.32</v>
      </c>
      <c r="J119" s="14">
        <f>IF(Sala[[#This Row],[Orden cobrada (Sin tiempo espera)]]="si",Sala[[#This Row],[Propina]],0)</f>
        <v>0</v>
      </c>
      <c r="K119" s="13" t="s">
        <v>21</v>
      </c>
      <c r="L119" s="9">
        <v>118</v>
      </c>
      <c r="M119" s="13" t="s">
        <v>41</v>
      </c>
      <c r="N119" s="13" t="s">
        <v>250</v>
      </c>
      <c r="O119" s="14">
        <f>SUMIF('Cocina'!A:A,Sala!L119,'Cocina'!M:M)</f>
        <v>209</v>
      </c>
      <c r="P119" s="1">
        <v>45017</v>
      </c>
      <c r="Q119" s="3">
        <v>2.361111111111111E-2</v>
      </c>
      <c r="R119" s="3">
        <v>7.2916666666666671E-2</v>
      </c>
      <c r="S119" s="3">
        <f>IF(K119="Ocupada",R119-Q119+Datos!$B$2,R119-Q119)</f>
        <v>4.9305555555555561E-2</v>
      </c>
      <c r="T119" s="3">
        <f t="shared" si="6"/>
        <v>4.9305555555555561E-2</v>
      </c>
      <c r="U119" s="3">
        <f>(SUMIF('Cocina'!A:A,Sala!L119,'Cocina'!H:H))/60/24</f>
        <v>9.4444444444444442E-2</v>
      </c>
      <c r="V119" s="3">
        <f t="shared" si="4"/>
        <v>0</v>
      </c>
      <c r="W119" s="13" t="str">
        <f t="shared" si="7"/>
        <v>No</v>
      </c>
      <c r="X119" s="9">
        <f t="shared" si="5"/>
        <v>6</v>
      </c>
      <c r="Y119" s="13" t="str" cm="1">
        <f t="array" ref="Y119">_xlfn.IFS(X119=1,"Lunes",X119=2,"Martes",X119=3,"Miercoles",X119=4,"Jueves",X119=5,"Viernes",X119=6,"Sabado",X119=7,"Domingo")</f>
        <v>Sabado</v>
      </c>
      <c r="Z119">
        <f>SUMIF('Cocina'!A:A,Sala[[#This Row],[Número de Orden]],'Cocina'!K:K)</f>
        <v>123</v>
      </c>
      <c r="AA119" s="35">
        <f>(Sala[[#This Row],[Tiempo en mesa]]-Sala[[#This Row],[Tiempo de Preparación (Horas)]])*1440</f>
        <v>-64.999999999999986</v>
      </c>
      <c r="AB119" t="str" cm="1">
        <f t="array" ref="AB11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120" spans="1:28" x14ac:dyDescent="0.3">
      <c r="A120" s="9">
        <v>17</v>
      </c>
      <c r="B120" s="13" t="s">
        <v>251</v>
      </c>
      <c r="C120" s="9">
        <v>3</v>
      </c>
      <c r="D120" s="16">
        <v>45018.14166666667</v>
      </c>
      <c r="E120" s="16">
        <v>45018.210416666669</v>
      </c>
      <c r="F120" s="13" t="s">
        <v>20</v>
      </c>
      <c r="G120" s="13" t="s">
        <v>15</v>
      </c>
      <c r="H120" s="13" t="s">
        <v>1134</v>
      </c>
      <c r="I120" s="14">
        <v>11.5</v>
      </c>
      <c r="J120" s="14">
        <f>IF(Sala[[#This Row],[Orden cobrada (Sin tiempo espera)]]="si",Sala[[#This Row],[Propina]],0)</f>
        <v>11.5</v>
      </c>
      <c r="K120" s="13" t="s">
        <v>11</v>
      </c>
      <c r="L120" s="9">
        <v>119</v>
      </c>
      <c r="M120" s="13" t="s">
        <v>1135</v>
      </c>
      <c r="N120" s="13" t="s">
        <v>252</v>
      </c>
      <c r="O120" s="14">
        <f>SUMIF('Cocina'!A:A,Sala!L120,'Cocina'!M:M)</f>
        <v>134</v>
      </c>
      <c r="P120" s="1">
        <v>45018</v>
      </c>
      <c r="Q120" s="3">
        <v>0.14166666666666666</v>
      </c>
      <c r="R120" s="3">
        <v>0.21041666666666667</v>
      </c>
      <c r="S120" s="3">
        <f>IF(K120="Ocupada",R120-Q120+Datos!$B$2,R120-Q120)</f>
        <v>6.8750000000000006E-2</v>
      </c>
      <c r="T120" s="3">
        <f t="shared" si="6"/>
        <v>6.8750000000000006E-2</v>
      </c>
      <c r="U120" s="3">
        <f>(SUMIF('Cocina'!A:A,Sala!L120,'Cocina'!H:H))/60/24</f>
        <v>3.7499999999999999E-2</v>
      </c>
      <c r="V120" s="3">
        <f t="shared" si="4"/>
        <v>3.1250000000000007E-2</v>
      </c>
      <c r="W120" s="13" t="str">
        <f t="shared" si="7"/>
        <v>Si</v>
      </c>
      <c r="X120" s="9">
        <f t="shared" si="5"/>
        <v>7</v>
      </c>
      <c r="Y120" s="13" t="str" cm="1">
        <f t="array" ref="Y120">_xlfn.IFS(X120=1,"Lunes",X120=2,"Martes",X120=3,"Miercoles",X120=4,"Jueves",X120=5,"Viernes",X120=6,"Sabado",X120=7,"Domingo")</f>
        <v>Domingo</v>
      </c>
      <c r="Z120">
        <f>SUMIF('Cocina'!A:A,Sala[[#This Row],[Número de Orden]],'Cocina'!K:K)</f>
        <v>79</v>
      </c>
      <c r="AA120" s="35">
        <f>(Sala[[#This Row],[Tiempo en mesa]]-Sala[[#This Row],[Tiempo de Preparación (Horas)]])*1440</f>
        <v>45.000000000000007</v>
      </c>
      <c r="AB120" t="str" cm="1">
        <f t="array" ref="AB12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21" spans="1:28" x14ac:dyDescent="0.3">
      <c r="A121" s="9">
        <v>4</v>
      </c>
      <c r="B121" s="13" t="s">
        <v>253</v>
      </c>
      <c r="C121" s="9">
        <v>2</v>
      </c>
      <c r="D121" s="16">
        <v>45018.026388888888</v>
      </c>
      <c r="E121" s="16">
        <v>45018.070833333331</v>
      </c>
      <c r="F121" s="13" t="s">
        <v>14</v>
      </c>
      <c r="G121" s="13" t="s">
        <v>10</v>
      </c>
      <c r="H121" s="13" t="s">
        <v>16</v>
      </c>
      <c r="I121" s="14">
        <v>12.51</v>
      </c>
      <c r="J121" s="14">
        <f>IF(Sala[[#This Row],[Orden cobrada (Sin tiempo espera)]]="si",Sala[[#This Row],[Propina]],0)</f>
        <v>0</v>
      </c>
      <c r="K121" s="13" t="s">
        <v>11</v>
      </c>
      <c r="L121" s="9">
        <v>120</v>
      </c>
      <c r="M121" s="13" t="s">
        <v>44</v>
      </c>
      <c r="N121" s="13" t="s">
        <v>254</v>
      </c>
      <c r="O121" s="14">
        <f>SUMIF('Cocina'!A:A,Sala!L121,'Cocina'!M:M)</f>
        <v>145</v>
      </c>
      <c r="P121" s="1">
        <v>45018</v>
      </c>
      <c r="Q121" s="3">
        <v>2.6388888888888889E-2</v>
      </c>
      <c r="R121" s="3">
        <v>7.0833333333333331E-2</v>
      </c>
      <c r="S121" s="3">
        <f>IF(K121="Ocupada",R121-Q121+Datos!$B$2,R121-Q121)</f>
        <v>4.4444444444444439E-2</v>
      </c>
      <c r="T121" s="3">
        <f t="shared" si="6"/>
        <v>4.4444444444444439E-2</v>
      </c>
      <c r="U121" s="3">
        <f>(SUMIF('Cocina'!A:A,Sala!L121,'Cocina'!H:H))/60/24</f>
        <v>6.7361111111111108E-2</v>
      </c>
      <c r="V121" s="3">
        <f t="shared" si="4"/>
        <v>0</v>
      </c>
      <c r="W121" s="13" t="str">
        <f t="shared" si="7"/>
        <v>No</v>
      </c>
      <c r="X121" s="9">
        <f t="shared" si="5"/>
        <v>7</v>
      </c>
      <c r="Y121" s="13" t="str" cm="1">
        <f t="array" ref="Y121">_xlfn.IFS(X121=1,"Lunes",X121=2,"Martes",X121=3,"Miercoles",X121=4,"Jueves",X121=5,"Viernes",X121=6,"Sabado",X121=7,"Domingo")</f>
        <v>Domingo</v>
      </c>
      <c r="Z121">
        <f>SUMIF('Cocina'!A:A,Sala[[#This Row],[Número de Orden]],'Cocina'!K:K)</f>
        <v>87</v>
      </c>
      <c r="AA121" s="35">
        <f>(Sala[[#This Row],[Tiempo en mesa]]-Sala[[#This Row],[Tiempo de Preparación (Horas)]])*1440</f>
        <v>-33</v>
      </c>
      <c r="AB121" t="str" cm="1">
        <f t="array" ref="AB12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122" spans="1:28" x14ac:dyDescent="0.3">
      <c r="A122" s="9">
        <v>5</v>
      </c>
      <c r="B122" s="13" t="s">
        <v>255</v>
      </c>
      <c r="C122" s="9">
        <v>4</v>
      </c>
      <c r="D122" s="16">
        <v>45018.15625</v>
      </c>
      <c r="E122" s="16">
        <v>45018.259027777778</v>
      </c>
      <c r="F122" s="13" t="s">
        <v>29</v>
      </c>
      <c r="G122" s="13" t="s">
        <v>10</v>
      </c>
      <c r="H122" s="13" t="s">
        <v>1134</v>
      </c>
      <c r="I122" s="14">
        <v>12.3</v>
      </c>
      <c r="J122" s="14">
        <f>IF(Sala[[#This Row],[Orden cobrada (Sin tiempo espera)]]="si",Sala[[#This Row],[Propina]],0)</f>
        <v>12.3</v>
      </c>
      <c r="K122" s="13" t="s">
        <v>11</v>
      </c>
      <c r="L122" s="9">
        <v>121</v>
      </c>
      <c r="M122" s="13" t="s">
        <v>26</v>
      </c>
      <c r="N122" s="13" t="s">
        <v>256</v>
      </c>
      <c r="O122" s="14">
        <f>SUMIF('Cocina'!A:A,Sala!L122,'Cocina'!M:M)</f>
        <v>52</v>
      </c>
      <c r="P122" s="1">
        <v>45018</v>
      </c>
      <c r="Q122" s="3">
        <v>0.15625</v>
      </c>
      <c r="R122" s="3">
        <v>0.2590277777777778</v>
      </c>
      <c r="S122" s="3">
        <f>IF(K122="Ocupada",R122-Q122+Datos!$B$2,R122-Q122)</f>
        <v>0.1027777777777778</v>
      </c>
      <c r="T122" s="3">
        <f t="shared" si="6"/>
        <v>0.1027777777777778</v>
      </c>
      <c r="U122" s="3">
        <f>(SUMIF('Cocina'!A:A,Sala!L122,'Cocina'!H:H))/60/24</f>
        <v>2.6388888888888889E-2</v>
      </c>
      <c r="V122" s="3">
        <f t="shared" si="4"/>
        <v>7.6388888888888909E-2</v>
      </c>
      <c r="W122" s="13" t="str">
        <f t="shared" si="7"/>
        <v>Si</v>
      </c>
      <c r="X122" s="9">
        <f t="shared" si="5"/>
        <v>7</v>
      </c>
      <c r="Y122" s="13" t="str" cm="1">
        <f t="array" ref="Y122">_xlfn.IFS(X122=1,"Lunes",X122=2,"Martes",X122=3,"Miercoles",X122=4,"Jueves",X122=5,"Viernes",X122=6,"Sabado",X122=7,"Domingo")</f>
        <v>Domingo</v>
      </c>
      <c r="Z122">
        <f>SUMIF('Cocina'!A:A,Sala[[#This Row],[Número de Orden]],'Cocina'!K:K)</f>
        <v>30</v>
      </c>
      <c r="AA122" s="35">
        <f>(Sala[[#This Row],[Tiempo en mesa]]-Sala[[#This Row],[Tiempo de Preparación (Horas)]])*1440</f>
        <v>110.00000000000003</v>
      </c>
      <c r="AB122" t="str" cm="1">
        <f t="array" ref="AB12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23" spans="1:28" x14ac:dyDescent="0.3">
      <c r="A123" s="9">
        <v>6</v>
      </c>
      <c r="B123" s="13" t="s">
        <v>257</v>
      </c>
      <c r="C123" s="9">
        <v>6</v>
      </c>
      <c r="D123" s="16">
        <v>45018.057638888888</v>
      </c>
      <c r="E123" s="16">
        <v>45018.116666666669</v>
      </c>
      <c r="F123" s="13" t="s">
        <v>14</v>
      </c>
      <c r="G123" s="13" t="s">
        <v>10</v>
      </c>
      <c r="H123" s="13" t="s">
        <v>1136</v>
      </c>
      <c r="I123" s="14">
        <v>20.38</v>
      </c>
      <c r="J123" s="14">
        <f>IF(Sala[[#This Row],[Orden cobrada (Sin tiempo espera)]]="si",Sala[[#This Row],[Propina]],0)</f>
        <v>20.38</v>
      </c>
      <c r="K123" s="13" t="s">
        <v>35</v>
      </c>
      <c r="L123" s="9">
        <v>122</v>
      </c>
      <c r="M123" s="13" t="s">
        <v>17</v>
      </c>
      <c r="N123" s="13" t="s">
        <v>33</v>
      </c>
      <c r="O123" s="14">
        <f>SUMIF('Cocina'!A:A,Sala!L123,'Cocina'!M:M)</f>
        <v>105</v>
      </c>
      <c r="P123" s="1">
        <v>45018</v>
      </c>
      <c r="Q123" s="3">
        <v>5.7638888888888892E-2</v>
      </c>
      <c r="R123" s="3">
        <v>0.11666666666666667</v>
      </c>
      <c r="S123" s="3">
        <f>IF(K123="Ocupada",R123-Q123+Datos!$B$2,R123-Q123)</f>
        <v>6.9444444444444448E-2</v>
      </c>
      <c r="T123" s="3">
        <f t="shared" si="6"/>
        <v>5.9027777777777776E-2</v>
      </c>
      <c r="U123" s="3">
        <f>(SUMIF('Cocina'!A:A,Sala!L123,'Cocina'!H:H))/60/24</f>
        <v>2.2222222222222223E-2</v>
      </c>
      <c r="V123" s="3">
        <f t="shared" si="4"/>
        <v>4.7222222222222221E-2</v>
      </c>
      <c r="W123" s="13" t="str">
        <f t="shared" si="7"/>
        <v>Si</v>
      </c>
      <c r="X123" s="9">
        <f t="shared" si="5"/>
        <v>7</v>
      </c>
      <c r="Y123" s="13" t="str" cm="1">
        <f t="array" ref="Y123">_xlfn.IFS(X123=1,"Lunes",X123=2,"Martes",X123=3,"Miercoles",X123=4,"Jueves",X123=5,"Viernes",X123=6,"Sabado",X123=7,"Domingo")</f>
        <v>Domingo</v>
      </c>
      <c r="Z123">
        <f>SUMIF('Cocina'!A:A,Sala[[#This Row],[Número de Orden]],'Cocina'!K:K)</f>
        <v>63</v>
      </c>
      <c r="AA123" s="35">
        <f>(Sala[[#This Row],[Tiempo en mesa]]-Sala[[#This Row],[Tiempo de Preparación (Horas)]])*1440</f>
        <v>52.999999999999993</v>
      </c>
      <c r="AB123" t="str" cm="1">
        <f t="array" ref="AB12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24" spans="1:28" x14ac:dyDescent="0.3">
      <c r="A124" s="9">
        <v>16</v>
      </c>
      <c r="B124" s="13" t="s">
        <v>258</v>
      </c>
      <c r="C124" s="9">
        <v>6</v>
      </c>
      <c r="D124" s="16">
        <v>45018.131249999999</v>
      </c>
      <c r="E124" s="16">
        <v>45018.173611111109</v>
      </c>
      <c r="F124" s="13" t="s">
        <v>29</v>
      </c>
      <c r="G124" s="13" t="s">
        <v>10</v>
      </c>
      <c r="H124" s="13" t="s">
        <v>1136</v>
      </c>
      <c r="I124" s="14">
        <v>46.88</v>
      </c>
      <c r="J124" s="14">
        <f>IF(Sala[[#This Row],[Orden cobrada (Sin tiempo espera)]]="si",Sala[[#This Row],[Propina]],0)</f>
        <v>46.88</v>
      </c>
      <c r="K124" s="13" t="s">
        <v>11</v>
      </c>
      <c r="L124" s="9">
        <v>123</v>
      </c>
      <c r="M124" s="13" t="s">
        <v>83</v>
      </c>
      <c r="N124" s="13" t="s">
        <v>259</v>
      </c>
      <c r="O124" s="14">
        <f>SUMIF('Cocina'!A:A,Sala!L124,'Cocina'!M:M)</f>
        <v>24</v>
      </c>
      <c r="P124" s="1">
        <v>45018</v>
      </c>
      <c r="Q124" s="3">
        <v>0.13125000000000001</v>
      </c>
      <c r="R124" s="3">
        <v>0.1736111111111111</v>
      </c>
      <c r="S124" s="3">
        <f>IF(K124="Ocupada",R124-Q124+Datos!$B$2,R124-Q124)</f>
        <v>4.2361111111111099E-2</v>
      </c>
      <c r="T124" s="3">
        <f t="shared" si="6"/>
        <v>4.2361111111111099E-2</v>
      </c>
      <c r="U124" s="3">
        <f>(SUMIF('Cocina'!A:A,Sala!L124,'Cocina'!H:H))/60/24</f>
        <v>2.2916666666666669E-2</v>
      </c>
      <c r="V124" s="3">
        <f t="shared" si="4"/>
        <v>1.9444444444444431E-2</v>
      </c>
      <c r="W124" s="13" t="str">
        <f t="shared" si="7"/>
        <v>Si</v>
      </c>
      <c r="X124" s="9">
        <f t="shared" si="5"/>
        <v>7</v>
      </c>
      <c r="Y124" s="13" t="str" cm="1">
        <f t="array" ref="Y124">_xlfn.IFS(X124=1,"Lunes",X124=2,"Martes",X124=3,"Miercoles",X124=4,"Jueves",X124=5,"Viernes",X124=6,"Sabado",X124=7,"Domingo")</f>
        <v>Domingo</v>
      </c>
      <c r="Z124">
        <f>SUMIF('Cocina'!A:A,Sala[[#This Row],[Número de Orden]],'Cocina'!K:K)</f>
        <v>14</v>
      </c>
      <c r="AA124" s="35">
        <f>(Sala[[#This Row],[Tiempo en mesa]]-Sala[[#This Row],[Tiempo de Preparación (Horas)]])*1440</f>
        <v>27.999999999999979</v>
      </c>
      <c r="AB124" t="str" cm="1">
        <f t="array" ref="AB12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25" spans="1:28" x14ac:dyDescent="0.3">
      <c r="A125" s="9">
        <v>16</v>
      </c>
      <c r="B125" s="13" t="s">
        <v>260</v>
      </c>
      <c r="C125" s="9">
        <v>5</v>
      </c>
      <c r="D125" s="16">
        <v>45018.152083333334</v>
      </c>
      <c r="E125" s="16">
        <v>45018.223611111112</v>
      </c>
      <c r="F125" s="13" t="s">
        <v>9</v>
      </c>
      <c r="G125" s="13" t="s">
        <v>10</v>
      </c>
      <c r="H125" s="13" t="s">
        <v>1136</v>
      </c>
      <c r="I125" s="14">
        <v>10.85</v>
      </c>
      <c r="J125" s="14">
        <f>IF(Sala[[#This Row],[Orden cobrada (Sin tiempo espera)]]="si",Sala[[#This Row],[Propina]],0)</f>
        <v>0</v>
      </c>
      <c r="K125" s="13" t="s">
        <v>21</v>
      </c>
      <c r="L125" s="9">
        <v>124</v>
      </c>
      <c r="M125" s="13" t="s">
        <v>1137</v>
      </c>
      <c r="N125" s="13" t="s">
        <v>261</v>
      </c>
      <c r="O125" s="14">
        <f>SUMIF('Cocina'!A:A,Sala!L125,'Cocina'!M:M)</f>
        <v>222</v>
      </c>
      <c r="P125" s="1">
        <v>45018</v>
      </c>
      <c r="Q125" s="3">
        <v>0.15208333333333332</v>
      </c>
      <c r="R125" s="3">
        <v>0.22361111111111112</v>
      </c>
      <c r="S125" s="3">
        <f>IF(K125="Ocupada",R125-Q125+Datos!$B$2,R125-Q125)</f>
        <v>7.1527777777777801E-2</v>
      </c>
      <c r="T125" s="3">
        <f t="shared" si="6"/>
        <v>7.1527777777777801E-2</v>
      </c>
      <c r="U125" s="3">
        <f>(SUMIF('Cocina'!A:A,Sala!L125,'Cocina'!H:H))/60/24</f>
        <v>9.5833333333333326E-2</v>
      </c>
      <c r="V125" s="3">
        <f t="shared" si="4"/>
        <v>0</v>
      </c>
      <c r="W125" s="13" t="str">
        <f t="shared" si="7"/>
        <v>No</v>
      </c>
      <c r="X125" s="9">
        <f t="shared" si="5"/>
        <v>7</v>
      </c>
      <c r="Y125" s="13" t="str" cm="1">
        <f t="array" ref="Y125">_xlfn.IFS(X125=1,"Lunes",X125=2,"Martes",X125=3,"Miercoles",X125=4,"Jueves",X125=5,"Viernes",X125=6,"Sabado",X125=7,"Domingo")</f>
        <v>Domingo</v>
      </c>
      <c r="Z125">
        <f>SUMIF('Cocina'!A:A,Sala[[#This Row],[Número de Orden]],'Cocina'!K:K)</f>
        <v>133</v>
      </c>
      <c r="AA125" s="35">
        <f>(Sala[[#This Row],[Tiempo en mesa]]-Sala[[#This Row],[Tiempo de Preparación (Horas)]])*1440</f>
        <v>-34.999999999999957</v>
      </c>
      <c r="AB125" t="str" cm="1">
        <f t="array" ref="AB12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126" spans="1:28" x14ac:dyDescent="0.3">
      <c r="A126" s="9">
        <v>14</v>
      </c>
      <c r="B126" s="13" t="s">
        <v>262</v>
      </c>
      <c r="C126" s="9">
        <v>2</v>
      </c>
      <c r="D126" s="16">
        <v>45018.12222222222</v>
      </c>
      <c r="E126" s="16">
        <v>45018.259027777778</v>
      </c>
      <c r="F126" s="13" t="s">
        <v>9</v>
      </c>
      <c r="G126" s="13" t="s">
        <v>10</v>
      </c>
      <c r="H126" s="13" t="s">
        <v>1134</v>
      </c>
      <c r="I126" s="14">
        <v>24.66</v>
      </c>
      <c r="J126" s="14">
        <f>IF(Sala[[#This Row],[Orden cobrada (Sin tiempo espera)]]="si",Sala[[#This Row],[Propina]],0)</f>
        <v>24.66</v>
      </c>
      <c r="K126" s="13" t="s">
        <v>21</v>
      </c>
      <c r="L126" s="9">
        <v>125</v>
      </c>
      <c r="M126" s="13" t="s">
        <v>41</v>
      </c>
      <c r="N126" s="13" t="s">
        <v>263</v>
      </c>
      <c r="O126" s="14">
        <f>SUMIF('Cocina'!A:A,Sala!L126,'Cocina'!M:M)</f>
        <v>184</v>
      </c>
      <c r="P126" s="1">
        <v>45018</v>
      </c>
      <c r="Q126" s="3">
        <v>0.12222222222222222</v>
      </c>
      <c r="R126" s="3">
        <v>0.2590277777777778</v>
      </c>
      <c r="S126" s="3">
        <f>IF(K126="Ocupada",R126-Q126+Datos!$B$2,R126-Q126)</f>
        <v>0.13680555555555557</v>
      </c>
      <c r="T126" s="3">
        <f t="shared" si="6"/>
        <v>0.13680555555555557</v>
      </c>
      <c r="U126" s="3">
        <f>(SUMIF('Cocina'!A:A,Sala!L126,'Cocina'!H:H))/60/24</f>
        <v>5.8333333333333327E-2</v>
      </c>
      <c r="V126" s="3">
        <f t="shared" si="4"/>
        <v>7.8472222222222249E-2</v>
      </c>
      <c r="W126" s="13" t="str">
        <f t="shared" si="7"/>
        <v>Si</v>
      </c>
      <c r="X126" s="9">
        <f t="shared" si="5"/>
        <v>7</v>
      </c>
      <c r="Y126" s="13" t="str" cm="1">
        <f t="array" ref="Y126">_xlfn.IFS(X126=1,"Lunes",X126=2,"Martes",X126=3,"Miercoles",X126=4,"Jueves",X126=5,"Viernes",X126=6,"Sabado",X126=7,"Domingo")</f>
        <v>Domingo</v>
      </c>
      <c r="Z126">
        <f>SUMIF('Cocina'!A:A,Sala[[#This Row],[Número de Orden]],'Cocina'!K:K)</f>
        <v>108</v>
      </c>
      <c r="AA126" s="35">
        <f>(Sala[[#This Row],[Tiempo en mesa]]-Sala[[#This Row],[Tiempo de Preparación (Horas)]])*1440</f>
        <v>113.00000000000004</v>
      </c>
      <c r="AB126" t="str" cm="1">
        <f t="array" ref="AB12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27" spans="1:28" x14ac:dyDescent="0.3">
      <c r="A127" s="9">
        <v>18</v>
      </c>
      <c r="B127" s="13" t="s">
        <v>264</v>
      </c>
      <c r="C127" s="9">
        <v>3</v>
      </c>
      <c r="D127" s="16">
        <v>45018.114583333336</v>
      </c>
      <c r="E127" s="16">
        <v>45018.216666666667</v>
      </c>
      <c r="F127" s="13" t="s">
        <v>14</v>
      </c>
      <c r="G127" s="13" t="s">
        <v>10</v>
      </c>
      <c r="H127" s="13" t="s">
        <v>1134</v>
      </c>
      <c r="I127" s="14">
        <v>41.82</v>
      </c>
      <c r="J127" s="14">
        <f>IF(Sala[[#This Row],[Orden cobrada (Sin tiempo espera)]]="si",Sala[[#This Row],[Propina]],0)</f>
        <v>41.82</v>
      </c>
      <c r="K127" s="13" t="s">
        <v>21</v>
      </c>
      <c r="L127" s="9">
        <v>126</v>
      </c>
      <c r="M127" s="13" t="s">
        <v>1135</v>
      </c>
      <c r="N127" s="13" t="s">
        <v>265</v>
      </c>
      <c r="O127" s="14">
        <f>SUMIF('Cocina'!A:A,Sala!L127,'Cocina'!M:M)</f>
        <v>165</v>
      </c>
      <c r="P127" s="1">
        <v>45018</v>
      </c>
      <c r="Q127" s="3">
        <v>0.11458333333333333</v>
      </c>
      <c r="R127" s="3">
        <v>0.21666666666666667</v>
      </c>
      <c r="S127" s="3">
        <f>IF(K127="Ocupada",R127-Q127+Datos!$B$2,R127-Q127)</f>
        <v>0.10208333333333335</v>
      </c>
      <c r="T127" s="3">
        <f t="shared" si="6"/>
        <v>0.10208333333333335</v>
      </c>
      <c r="U127" s="3">
        <f>(SUMIF('Cocina'!A:A,Sala!L127,'Cocina'!H:H))/60/24</f>
        <v>9.6527777777777782E-2</v>
      </c>
      <c r="V127" s="3">
        <f t="shared" si="4"/>
        <v>5.5555555555555636E-3</v>
      </c>
      <c r="W127" s="13" t="str">
        <f t="shared" si="7"/>
        <v>Si</v>
      </c>
      <c r="X127" s="9">
        <f t="shared" si="5"/>
        <v>7</v>
      </c>
      <c r="Y127" s="13" t="str" cm="1">
        <f t="array" ref="Y127">_xlfn.IFS(X127=1,"Lunes",X127=2,"Martes",X127=3,"Miercoles",X127=4,"Jueves",X127=5,"Viernes",X127=6,"Sabado",X127=7,"Domingo")</f>
        <v>Domingo</v>
      </c>
      <c r="Z127">
        <f>SUMIF('Cocina'!A:A,Sala[[#This Row],[Número de Orden]],'Cocina'!K:K)</f>
        <v>97</v>
      </c>
      <c r="AA127" s="35">
        <f>(Sala[[#This Row],[Tiempo en mesa]]-Sala[[#This Row],[Tiempo de Preparación (Horas)]])*1440</f>
        <v>8.0000000000000107</v>
      </c>
      <c r="AB127" t="str" cm="1">
        <f t="array" ref="AB12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28" spans="1:28" x14ac:dyDescent="0.3">
      <c r="A128" s="9">
        <v>6</v>
      </c>
      <c r="B128" s="13" t="s">
        <v>266</v>
      </c>
      <c r="C128" s="9">
        <v>4</v>
      </c>
      <c r="D128" s="16">
        <v>45018.029166666667</v>
      </c>
      <c r="E128" s="16">
        <v>45018.102777777778</v>
      </c>
      <c r="F128" s="13" t="s">
        <v>29</v>
      </c>
      <c r="G128" s="13" t="s">
        <v>10</v>
      </c>
      <c r="H128" s="13" t="s">
        <v>1134</v>
      </c>
      <c r="I128" s="14">
        <v>32.82</v>
      </c>
      <c r="J128" s="14">
        <f>IF(Sala[[#This Row],[Orden cobrada (Sin tiempo espera)]]="si",Sala[[#This Row],[Propina]],0)</f>
        <v>32.82</v>
      </c>
      <c r="K128" s="13" t="s">
        <v>21</v>
      </c>
      <c r="L128" s="9">
        <v>127</v>
      </c>
      <c r="M128" s="13" t="s">
        <v>83</v>
      </c>
      <c r="N128" s="13" t="s">
        <v>106</v>
      </c>
      <c r="O128" s="14">
        <f>SUMIF('Cocina'!A:A,Sala!L128,'Cocina'!M:M)</f>
        <v>72</v>
      </c>
      <c r="P128" s="1">
        <v>45018</v>
      </c>
      <c r="Q128" s="3">
        <v>2.9166666666666667E-2</v>
      </c>
      <c r="R128" s="3">
        <v>0.10277777777777777</v>
      </c>
      <c r="S128" s="3">
        <f>IF(K128="Ocupada",R128-Q128+Datos!$B$2,R128-Q128)</f>
        <v>7.3611111111111099E-2</v>
      </c>
      <c r="T128" s="3">
        <f t="shared" si="6"/>
        <v>7.3611111111111099E-2</v>
      </c>
      <c r="U128" s="3">
        <f>(SUMIF('Cocina'!A:A,Sala!L128,'Cocina'!H:H))/60/24</f>
        <v>2.0833333333333332E-2</v>
      </c>
      <c r="V128" s="3">
        <f t="shared" si="4"/>
        <v>5.2777777777777771E-2</v>
      </c>
      <c r="W128" s="13" t="str">
        <f t="shared" si="7"/>
        <v>Si</v>
      </c>
      <c r="X128" s="9">
        <f t="shared" si="5"/>
        <v>7</v>
      </c>
      <c r="Y128" s="13" t="str" cm="1">
        <f t="array" ref="Y128">_xlfn.IFS(X128=1,"Lunes",X128=2,"Martes",X128=3,"Miercoles",X128=4,"Jueves",X128=5,"Viernes",X128=6,"Sabado",X128=7,"Domingo")</f>
        <v>Domingo</v>
      </c>
      <c r="Z128">
        <f>SUMIF('Cocina'!A:A,Sala[[#This Row],[Número de Orden]],'Cocina'!K:K)</f>
        <v>44</v>
      </c>
      <c r="AA128" s="35">
        <f>(Sala[[#This Row],[Tiempo en mesa]]-Sala[[#This Row],[Tiempo de Preparación (Horas)]])*1440</f>
        <v>75.999999999999986</v>
      </c>
      <c r="AB128" t="str" cm="1">
        <f t="array" ref="AB12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29" spans="1:28" x14ac:dyDescent="0.3">
      <c r="A129" s="9">
        <v>2</v>
      </c>
      <c r="B129" s="13" t="s">
        <v>267</v>
      </c>
      <c r="C129" s="9">
        <v>5</v>
      </c>
      <c r="D129" s="16">
        <v>45018.063194444447</v>
      </c>
      <c r="E129" s="16">
        <v>45018.144444444442</v>
      </c>
      <c r="F129" s="13" t="s">
        <v>20</v>
      </c>
      <c r="G129" s="13" t="s">
        <v>10</v>
      </c>
      <c r="H129" s="13" t="s">
        <v>16</v>
      </c>
      <c r="I129" s="14">
        <v>49.36</v>
      </c>
      <c r="J129" s="14">
        <f>IF(Sala[[#This Row],[Orden cobrada (Sin tiempo espera)]]="si",Sala[[#This Row],[Propina]],0)</f>
        <v>0</v>
      </c>
      <c r="K129" s="13" t="s">
        <v>35</v>
      </c>
      <c r="L129" s="9">
        <v>128</v>
      </c>
      <c r="M129" s="13" t="s">
        <v>44</v>
      </c>
      <c r="N129" s="13" t="s">
        <v>268</v>
      </c>
      <c r="O129" s="14">
        <f>SUMIF('Cocina'!A:A,Sala!L129,'Cocina'!M:M)</f>
        <v>239</v>
      </c>
      <c r="P129" s="1">
        <v>45018</v>
      </c>
      <c r="Q129" s="3">
        <v>6.3194444444444442E-2</v>
      </c>
      <c r="R129" s="3">
        <v>0.14444444444444443</v>
      </c>
      <c r="S129" s="3">
        <f>IF(K129="Ocupada",R129-Q129+Datos!$B$2,R129-Q129)</f>
        <v>9.166666666666666E-2</v>
      </c>
      <c r="T129" s="3">
        <f t="shared" si="6"/>
        <v>8.1249999999999989E-2</v>
      </c>
      <c r="U129" s="3">
        <f>(SUMIF('Cocina'!A:A,Sala!L129,'Cocina'!H:H))/60/24</f>
        <v>0.11944444444444445</v>
      </c>
      <c r="V129" s="3">
        <f t="shared" si="4"/>
        <v>0</v>
      </c>
      <c r="W129" s="13" t="str">
        <f t="shared" si="7"/>
        <v>No</v>
      </c>
      <c r="X129" s="9">
        <f t="shared" si="5"/>
        <v>7</v>
      </c>
      <c r="Y129" s="13" t="str" cm="1">
        <f t="array" ref="Y129">_xlfn.IFS(X129=1,"Lunes",X129=2,"Martes",X129=3,"Miercoles",X129=4,"Jueves",X129=5,"Viernes",X129=6,"Sabado",X129=7,"Domingo")</f>
        <v>Domingo</v>
      </c>
      <c r="Z129">
        <f>SUMIF('Cocina'!A:A,Sala[[#This Row],[Número de Orden]],'Cocina'!K:K)</f>
        <v>141</v>
      </c>
      <c r="AA129" s="35">
        <f>(Sala[[#This Row],[Tiempo en mesa]]-Sala[[#This Row],[Tiempo de Preparación (Horas)]])*1440</f>
        <v>-55.000000000000021</v>
      </c>
      <c r="AB129" t="str" cm="1">
        <f t="array" ref="AB12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130" spans="1:28" x14ac:dyDescent="0.3">
      <c r="A130" s="9">
        <v>16</v>
      </c>
      <c r="B130" s="13" t="s">
        <v>269</v>
      </c>
      <c r="C130" s="9">
        <v>5</v>
      </c>
      <c r="D130" s="16">
        <v>45018.02847222222</v>
      </c>
      <c r="E130" s="16">
        <v>45018.111805555556</v>
      </c>
      <c r="F130" s="13" t="s">
        <v>20</v>
      </c>
      <c r="G130" s="13" t="s">
        <v>10</v>
      </c>
      <c r="H130" s="13" t="s">
        <v>1134</v>
      </c>
      <c r="I130" s="14">
        <v>49.3</v>
      </c>
      <c r="J130" s="14">
        <f>IF(Sala[[#This Row],[Orden cobrada (Sin tiempo espera)]]="si",Sala[[#This Row],[Propina]],0)</f>
        <v>49.3</v>
      </c>
      <c r="K130" s="13" t="s">
        <v>11</v>
      </c>
      <c r="L130" s="9">
        <v>129</v>
      </c>
      <c r="M130" s="13" t="s">
        <v>1135</v>
      </c>
      <c r="N130" s="13" t="s">
        <v>270</v>
      </c>
      <c r="O130" s="14">
        <f>SUMIF('Cocina'!A:A,Sala!L130,'Cocina'!M:M)</f>
        <v>106</v>
      </c>
      <c r="P130" s="1">
        <v>45018</v>
      </c>
      <c r="Q130" s="3">
        <v>2.8472222222222222E-2</v>
      </c>
      <c r="R130" s="3">
        <v>0.11180555555555556</v>
      </c>
      <c r="S130" s="3">
        <f>IF(K130="Ocupada",R130-Q130+Datos!$B$2,R130-Q130)</f>
        <v>8.3333333333333343E-2</v>
      </c>
      <c r="T130" s="3">
        <f t="shared" si="6"/>
        <v>8.3333333333333343E-2</v>
      </c>
      <c r="U130" s="3">
        <f>(SUMIF('Cocina'!A:A,Sala!L130,'Cocina'!H:H))/60/24</f>
        <v>5.5555555555555552E-2</v>
      </c>
      <c r="V130" s="3">
        <f t="shared" ref="V130:V193" si="8">IF(U130&gt;T130,0,S130-U130)</f>
        <v>2.777777777777779E-2</v>
      </c>
      <c r="W130" s="13" t="str">
        <f t="shared" si="7"/>
        <v>Si</v>
      </c>
      <c r="X130" s="9">
        <f t="shared" ref="X130:X193" si="9">WEEKDAY(P130,2)</f>
        <v>7</v>
      </c>
      <c r="Y130" s="13" t="str" cm="1">
        <f t="array" ref="Y130">_xlfn.IFS(X130=1,"Lunes",X130=2,"Martes",X130=3,"Miercoles",X130=4,"Jueves",X130=5,"Viernes",X130=6,"Sabado",X130=7,"Domingo")</f>
        <v>Domingo</v>
      </c>
      <c r="Z130">
        <f>SUMIF('Cocina'!A:A,Sala[[#This Row],[Número de Orden]],'Cocina'!K:K)</f>
        <v>62</v>
      </c>
      <c r="AA130" s="35">
        <f>(Sala[[#This Row],[Tiempo en mesa]]-Sala[[#This Row],[Tiempo de Preparación (Horas)]])*1440</f>
        <v>40.000000000000014</v>
      </c>
      <c r="AB130" t="str" cm="1">
        <f t="array" ref="AB13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31" spans="1:28" x14ac:dyDescent="0.3">
      <c r="A131" s="9">
        <v>10</v>
      </c>
      <c r="B131" s="13" t="s">
        <v>271</v>
      </c>
      <c r="C131" s="9">
        <v>4</v>
      </c>
      <c r="D131" s="16">
        <v>45018.018055555556</v>
      </c>
      <c r="E131" s="16">
        <v>45018.063888888886</v>
      </c>
      <c r="F131" s="13" t="s">
        <v>20</v>
      </c>
      <c r="G131" s="13" t="s">
        <v>10</v>
      </c>
      <c r="H131" s="13" t="s">
        <v>1134</v>
      </c>
      <c r="I131" s="14">
        <v>38.130000000000003</v>
      </c>
      <c r="J131" s="14">
        <f>IF(Sala[[#This Row],[Orden cobrada (Sin tiempo espera)]]="si",Sala[[#This Row],[Propina]],0)</f>
        <v>38.130000000000003</v>
      </c>
      <c r="K131" s="13" t="s">
        <v>21</v>
      </c>
      <c r="L131" s="9">
        <v>130</v>
      </c>
      <c r="M131" s="13" t="s">
        <v>17</v>
      </c>
      <c r="N131" s="13" t="s">
        <v>33</v>
      </c>
      <c r="O131" s="14">
        <f>SUMIF('Cocina'!A:A,Sala!L131,'Cocina'!M:M)</f>
        <v>35</v>
      </c>
      <c r="P131" s="1">
        <v>45018</v>
      </c>
      <c r="Q131" s="3">
        <v>1.8055555555555554E-2</v>
      </c>
      <c r="R131" s="3">
        <v>6.3888888888888884E-2</v>
      </c>
      <c r="S131" s="3">
        <f>IF(K131="Ocupada",R131-Q131+Datos!$B$2,R131-Q131)</f>
        <v>4.583333333333333E-2</v>
      </c>
      <c r="T131" s="3">
        <f t="shared" ref="T131:T194" si="10">R131-Q131</f>
        <v>4.583333333333333E-2</v>
      </c>
      <c r="U131" s="3">
        <f>(SUMIF('Cocina'!A:A,Sala!L131,'Cocina'!H:H))/60/24</f>
        <v>1.7361111111111112E-2</v>
      </c>
      <c r="V131" s="3">
        <f t="shared" si="8"/>
        <v>2.8472222222222218E-2</v>
      </c>
      <c r="W131" s="13" t="str">
        <f t="shared" ref="W131:W194" si="11">IF(V131=0,"No","Si")</f>
        <v>Si</v>
      </c>
      <c r="X131" s="9">
        <f t="shared" si="9"/>
        <v>7</v>
      </c>
      <c r="Y131" s="13" t="str" cm="1">
        <f t="array" ref="Y131">_xlfn.IFS(X131=1,"Lunes",X131=2,"Martes",X131=3,"Miercoles",X131=4,"Jueves",X131=5,"Viernes",X131=6,"Sabado",X131=7,"Domingo")</f>
        <v>Domingo</v>
      </c>
      <c r="Z131">
        <f>SUMIF('Cocina'!A:A,Sala[[#This Row],[Número de Orden]],'Cocina'!K:K)</f>
        <v>21</v>
      </c>
      <c r="AA131" s="35">
        <f>(Sala[[#This Row],[Tiempo en mesa]]-Sala[[#This Row],[Tiempo de Preparación (Horas)]])*1440</f>
        <v>40.999999999999993</v>
      </c>
      <c r="AB131" t="str" cm="1">
        <f t="array" ref="AB13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32" spans="1:28" x14ac:dyDescent="0.3">
      <c r="A132" s="9">
        <v>7</v>
      </c>
      <c r="B132" s="13" t="s">
        <v>54</v>
      </c>
      <c r="C132" s="9">
        <v>5</v>
      </c>
      <c r="D132" s="16">
        <v>45018.029861111114</v>
      </c>
      <c r="E132" s="16">
        <v>45018.179166666669</v>
      </c>
      <c r="F132" s="13" t="s">
        <v>29</v>
      </c>
      <c r="G132" s="13" t="s">
        <v>10</v>
      </c>
      <c r="H132" s="13" t="s">
        <v>1134</v>
      </c>
      <c r="I132" s="14">
        <v>42.41</v>
      </c>
      <c r="J132" s="14">
        <f>IF(Sala[[#This Row],[Orden cobrada (Sin tiempo espera)]]="si",Sala[[#This Row],[Propina]],0)</f>
        <v>42.41</v>
      </c>
      <c r="K132" s="13" t="s">
        <v>35</v>
      </c>
      <c r="L132" s="9">
        <v>131</v>
      </c>
      <c r="M132" s="13" t="s">
        <v>59</v>
      </c>
      <c r="N132" s="13" t="s">
        <v>272</v>
      </c>
      <c r="O132" s="14">
        <f>SUMIF('Cocina'!A:A,Sala!L132,'Cocina'!M:M)</f>
        <v>157</v>
      </c>
      <c r="P132" s="1">
        <v>45018</v>
      </c>
      <c r="Q132" s="3">
        <v>2.9861111111111113E-2</v>
      </c>
      <c r="R132" s="3">
        <v>0.17916666666666667</v>
      </c>
      <c r="S132" s="3">
        <f>IF(K132="Ocupada",R132-Q132+Datos!$B$2,R132-Q132)</f>
        <v>0.15972222222222221</v>
      </c>
      <c r="T132" s="3">
        <f t="shared" si="10"/>
        <v>0.14930555555555555</v>
      </c>
      <c r="U132" s="3">
        <f>(SUMIF('Cocina'!A:A,Sala!L132,'Cocina'!H:H))/60/24</f>
        <v>8.3333333333333329E-2</v>
      </c>
      <c r="V132" s="3">
        <f t="shared" si="8"/>
        <v>7.6388888888888881E-2</v>
      </c>
      <c r="W132" s="13" t="str">
        <f t="shared" si="11"/>
        <v>Si</v>
      </c>
      <c r="X132" s="9">
        <f t="shared" si="9"/>
        <v>7</v>
      </c>
      <c r="Y132" s="13" t="str" cm="1">
        <f t="array" ref="Y132">_xlfn.IFS(X132=1,"Lunes",X132=2,"Martes",X132=3,"Miercoles",X132=4,"Jueves",X132=5,"Viernes",X132=6,"Sabado",X132=7,"Domingo")</f>
        <v>Domingo</v>
      </c>
      <c r="Z132">
        <f>SUMIF('Cocina'!A:A,Sala[[#This Row],[Número de Orden]],'Cocina'!K:K)</f>
        <v>94</v>
      </c>
      <c r="AA132" s="35">
        <f>(Sala[[#This Row],[Tiempo en mesa]]-Sala[[#This Row],[Tiempo de Preparación (Horas)]])*1440</f>
        <v>95</v>
      </c>
      <c r="AB132" t="str" cm="1">
        <f t="array" ref="AB13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33" spans="1:28" x14ac:dyDescent="0.3">
      <c r="A133" s="9">
        <v>9</v>
      </c>
      <c r="B133" s="13" t="s">
        <v>273</v>
      </c>
      <c r="C133" s="9">
        <v>2</v>
      </c>
      <c r="D133" s="16">
        <v>45018.05972222222</v>
      </c>
      <c r="E133" s="16">
        <v>45018.113194444442</v>
      </c>
      <c r="F133" s="13" t="s">
        <v>9</v>
      </c>
      <c r="G133" s="13" t="s">
        <v>32</v>
      </c>
      <c r="H133" s="13" t="s">
        <v>1136</v>
      </c>
      <c r="I133" s="14">
        <v>30.96</v>
      </c>
      <c r="J133" s="14">
        <f>IF(Sala[[#This Row],[Orden cobrada (Sin tiempo espera)]]="si",Sala[[#This Row],[Propina]],0)</f>
        <v>0</v>
      </c>
      <c r="K133" s="13" t="s">
        <v>11</v>
      </c>
      <c r="L133" s="9">
        <v>132</v>
      </c>
      <c r="M133" s="13" t="s">
        <v>41</v>
      </c>
      <c r="N133" s="13" t="s">
        <v>274</v>
      </c>
      <c r="O133" s="14">
        <f>SUMIF('Cocina'!A:A,Sala!L133,'Cocina'!M:M)</f>
        <v>206</v>
      </c>
      <c r="P133" s="1">
        <v>45018</v>
      </c>
      <c r="Q133" s="3">
        <v>5.9722222222222225E-2</v>
      </c>
      <c r="R133" s="3">
        <v>0.11319444444444444</v>
      </c>
      <c r="S133" s="3">
        <f>IF(K133="Ocupada",R133-Q133+Datos!$B$2,R133-Q133)</f>
        <v>5.347222222222222E-2</v>
      </c>
      <c r="T133" s="3">
        <f t="shared" si="10"/>
        <v>5.347222222222222E-2</v>
      </c>
      <c r="U133" s="3">
        <f>(SUMIF('Cocina'!A:A,Sala!L133,'Cocina'!H:H))/60/24</f>
        <v>7.0833333333333331E-2</v>
      </c>
      <c r="V133" s="3">
        <f t="shared" si="8"/>
        <v>0</v>
      </c>
      <c r="W133" s="13" t="str">
        <f t="shared" si="11"/>
        <v>No</v>
      </c>
      <c r="X133" s="9">
        <f t="shared" si="9"/>
        <v>7</v>
      </c>
      <c r="Y133" s="13" t="str" cm="1">
        <f t="array" ref="Y133">_xlfn.IFS(X133=1,"Lunes",X133=2,"Martes",X133=3,"Miercoles",X133=4,"Jueves",X133=5,"Viernes",X133=6,"Sabado",X133=7,"Domingo")</f>
        <v>Domingo</v>
      </c>
      <c r="Z133">
        <f>SUMIF('Cocina'!A:A,Sala[[#This Row],[Número de Orden]],'Cocina'!K:K)</f>
        <v>125</v>
      </c>
      <c r="AA133" s="35">
        <f>(Sala[[#This Row],[Tiempo en mesa]]-Sala[[#This Row],[Tiempo de Preparación (Horas)]])*1440</f>
        <v>-25</v>
      </c>
      <c r="AB133" t="str" cm="1">
        <f t="array" ref="AB13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134" spans="1:28" x14ac:dyDescent="0.3">
      <c r="A134" s="9">
        <v>20</v>
      </c>
      <c r="B134" s="13" t="s">
        <v>275</v>
      </c>
      <c r="C134" s="9">
        <v>6</v>
      </c>
      <c r="D134" s="16">
        <v>45018.037499999999</v>
      </c>
      <c r="E134" s="16">
        <v>45018.161111111112</v>
      </c>
      <c r="F134" s="13" t="s">
        <v>20</v>
      </c>
      <c r="G134" s="13" t="s">
        <v>10</v>
      </c>
      <c r="H134" s="13" t="s">
        <v>1134</v>
      </c>
      <c r="I134" s="14">
        <v>39.74</v>
      </c>
      <c r="J134" s="14">
        <f>IF(Sala[[#This Row],[Orden cobrada (Sin tiempo espera)]]="si",Sala[[#This Row],[Propina]],0)</f>
        <v>39.74</v>
      </c>
      <c r="K134" s="13" t="s">
        <v>35</v>
      </c>
      <c r="L134" s="9">
        <v>133</v>
      </c>
      <c r="M134" s="13" t="s">
        <v>64</v>
      </c>
      <c r="N134" s="13" t="s">
        <v>276</v>
      </c>
      <c r="O134" s="14">
        <f>SUMIF('Cocina'!A:A,Sala!L134,'Cocina'!M:M)</f>
        <v>182</v>
      </c>
      <c r="P134" s="1">
        <v>45018</v>
      </c>
      <c r="Q134" s="3">
        <v>3.7499999999999999E-2</v>
      </c>
      <c r="R134" s="3">
        <v>0.16111111111111112</v>
      </c>
      <c r="S134" s="3">
        <f>IF(K134="Ocupada",R134-Q134+Datos!$B$2,R134-Q134)</f>
        <v>0.13402777777777777</v>
      </c>
      <c r="T134" s="3">
        <f t="shared" si="10"/>
        <v>0.12361111111111112</v>
      </c>
      <c r="U134" s="3">
        <f>(SUMIF('Cocina'!A:A,Sala!L134,'Cocina'!H:H))/60/24</f>
        <v>7.4305555555555555E-2</v>
      </c>
      <c r="V134" s="3">
        <f t="shared" si="8"/>
        <v>5.9722222222222218E-2</v>
      </c>
      <c r="W134" s="13" t="str">
        <f t="shared" si="11"/>
        <v>Si</v>
      </c>
      <c r="X134" s="9">
        <f t="shared" si="9"/>
        <v>7</v>
      </c>
      <c r="Y134" s="13" t="str" cm="1">
        <f t="array" ref="Y134">_xlfn.IFS(X134=1,"Lunes",X134=2,"Martes",X134=3,"Miercoles",X134=4,"Jueves",X134=5,"Viernes",X134=6,"Sabado",X134=7,"Domingo")</f>
        <v>Domingo</v>
      </c>
      <c r="Z134">
        <f>SUMIF('Cocina'!A:A,Sala[[#This Row],[Número de Orden]],'Cocina'!K:K)</f>
        <v>107</v>
      </c>
      <c r="AA134" s="35">
        <f>(Sala[[#This Row],[Tiempo en mesa]]-Sala[[#This Row],[Tiempo de Preparación (Horas)]])*1440</f>
        <v>71.000000000000014</v>
      </c>
      <c r="AB134" t="str" cm="1">
        <f t="array" ref="AB13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35" spans="1:28" x14ac:dyDescent="0.3">
      <c r="A135" s="9">
        <v>3</v>
      </c>
      <c r="B135" s="13" t="s">
        <v>277</v>
      </c>
      <c r="C135" s="9">
        <v>6</v>
      </c>
      <c r="D135" s="16">
        <v>45018.004861111112</v>
      </c>
      <c r="E135" s="16">
        <v>45018.161111111112</v>
      </c>
      <c r="F135" s="13" t="s">
        <v>14</v>
      </c>
      <c r="G135" s="13" t="s">
        <v>32</v>
      </c>
      <c r="H135" s="13" t="s">
        <v>1134</v>
      </c>
      <c r="I135" s="14">
        <v>30.1</v>
      </c>
      <c r="J135" s="14">
        <f>IF(Sala[[#This Row],[Orden cobrada (Sin tiempo espera)]]="si",Sala[[#This Row],[Propina]],0)</f>
        <v>30.1</v>
      </c>
      <c r="K135" s="13" t="s">
        <v>21</v>
      </c>
      <c r="L135" s="9">
        <v>134</v>
      </c>
      <c r="M135" s="13" t="s">
        <v>44</v>
      </c>
      <c r="N135" s="13" t="s">
        <v>278</v>
      </c>
      <c r="O135" s="14">
        <f>SUMIF('Cocina'!A:A,Sala!L135,'Cocina'!M:M)</f>
        <v>120</v>
      </c>
      <c r="P135" s="1">
        <v>45018</v>
      </c>
      <c r="Q135" s="3">
        <v>4.8611111111111112E-3</v>
      </c>
      <c r="R135" s="3">
        <v>0.16111111111111112</v>
      </c>
      <c r="S135" s="3">
        <f>IF(K135="Ocupada",R135-Q135+Datos!$B$2,R135-Q135)</f>
        <v>0.15625</v>
      </c>
      <c r="T135" s="3">
        <f t="shared" si="10"/>
        <v>0.15625</v>
      </c>
      <c r="U135" s="3">
        <f>(SUMIF('Cocina'!A:A,Sala!L135,'Cocina'!H:H))/60/24</f>
        <v>3.3333333333333333E-2</v>
      </c>
      <c r="V135" s="3">
        <f t="shared" si="8"/>
        <v>0.12291666666666667</v>
      </c>
      <c r="W135" s="13" t="str">
        <f t="shared" si="11"/>
        <v>Si</v>
      </c>
      <c r="X135" s="9">
        <f t="shared" si="9"/>
        <v>7</v>
      </c>
      <c r="Y135" s="13" t="str" cm="1">
        <f t="array" ref="Y135">_xlfn.IFS(X135=1,"Lunes",X135=2,"Martes",X135=3,"Miercoles",X135=4,"Jueves",X135=5,"Viernes",X135=6,"Sabado",X135=7,"Domingo")</f>
        <v>Domingo</v>
      </c>
      <c r="Z135">
        <f>SUMIF('Cocina'!A:A,Sala[[#This Row],[Número de Orden]],'Cocina'!K:K)</f>
        <v>71</v>
      </c>
      <c r="AA135" s="35">
        <f>(Sala[[#This Row],[Tiempo en mesa]]-Sala[[#This Row],[Tiempo de Preparación (Horas)]])*1440</f>
        <v>177</v>
      </c>
      <c r="AB135" t="str" cm="1">
        <f t="array" ref="AB13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36" spans="1:28" x14ac:dyDescent="0.3">
      <c r="A136" s="9">
        <v>11</v>
      </c>
      <c r="B136" s="13" t="s">
        <v>279</v>
      </c>
      <c r="C136" s="9">
        <v>1</v>
      </c>
      <c r="D136" s="16">
        <v>45018.041666666664</v>
      </c>
      <c r="E136" s="16">
        <v>45018.125694444447</v>
      </c>
      <c r="F136" s="13" t="s">
        <v>25</v>
      </c>
      <c r="G136" s="13" t="s">
        <v>32</v>
      </c>
      <c r="H136" s="13" t="s">
        <v>1134</v>
      </c>
      <c r="I136" s="14">
        <v>34.700000000000003</v>
      </c>
      <c r="J136" s="14">
        <f>IF(Sala[[#This Row],[Orden cobrada (Sin tiempo espera)]]="si",Sala[[#This Row],[Propina]],0)</f>
        <v>34.700000000000003</v>
      </c>
      <c r="K136" s="13" t="s">
        <v>35</v>
      </c>
      <c r="L136" s="9">
        <v>135</v>
      </c>
      <c r="M136" s="13" t="s">
        <v>22</v>
      </c>
      <c r="N136" s="13" t="s">
        <v>280</v>
      </c>
      <c r="O136" s="14">
        <f>SUMIF('Cocina'!A:A,Sala!L136,'Cocina'!M:M)</f>
        <v>260</v>
      </c>
      <c r="P136" s="1">
        <v>45018</v>
      </c>
      <c r="Q136" s="3">
        <v>4.1666666666666664E-2</v>
      </c>
      <c r="R136" s="3">
        <v>0.12569444444444444</v>
      </c>
      <c r="S136" s="3">
        <f>IF(K136="Ocupada",R136-Q136+Datos!$B$2,R136-Q136)</f>
        <v>9.4444444444444456E-2</v>
      </c>
      <c r="T136" s="3">
        <f t="shared" si="10"/>
        <v>8.4027777777777785E-2</v>
      </c>
      <c r="U136" s="3">
        <f>(SUMIF('Cocina'!A:A,Sala!L136,'Cocina'!H:H))/60/24</f>
        <v>6.1111111111111109E-2</v>
      </c>
      <c r="V136" s="3">
        <f t="shared" si="8"/>
        <v>3.3333333333333347E-2</v>
      </c>
      <c r="W136" s="13" t="str">
        <f t="shared" si="11"/>
        <v>Si</v>
      </c>
      <c r="X136" s="9">
        <f t="shared" si="9"/>
        <v>7</v>
      </c>
      <c r="Y136" s="13" t="str" cm="1">
        <f t="array" ref="Y136">_xlfn.IFS(X136=1,"Lunes",X136=2,"Martes",X136=3,"Miercoles",X136=4,"Jueves",X136=5,"Viernes",X136=6,"Sabado",X136=7,"Domingo")</f>
        <v>Domingo</v>
      </c>
      <c r="Z136">
        <f>SUMIF('Cocina'!A:A,Sala[[#This Row],[Número de Orden]],'Cocina'!K:K)</f>
        <v>158</v>
      </c>
      <c r="AA136" s="35">
        <f>(Sala[[#This Row],[Tiempo en mesa]]-Sala[[#This Row],[Tiempo de Preparación (Horas)]])*1440</f>
        <v>33.000000000000014</v>
      </c>
      <c r="AB136" t="str" cm="1">
        <f t="array" ref="AB13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37" spans="1:28" x14ac:dyDescent="0.3">
      <c r="A137" s="9">
        <v>6</v>
      </c>
      <c r="B137" s="13" t="s">
        <v>281</v>
      </c>
      <c r="C137" s="9">
        <v>1</v>
      </c>
      <c r="D137" s="16">
        <v>45018.076388888891</v>
      </c>
      <c r="E137" s="16">
        <v>45018.209027777775</v>
      </c>
      <c r="F137" s="13" t="s">
        <v>14</v>
      </c>
      <c r="G137" s="13" t="s">
        <v>10</v>
      </c>
      <c r="H137" s="13" t="s">
        <v>1134</v>
      </c>
      <c r="I137" s="14">
        <v>30.25</v>
      </c>
      <c r="J137" s="14">
        <f>IF(Sala[[#This Row],[Orden cobrada (Sin tiempo espera)]]="si",Sala[[#This Row],[Propina]],0)</f>
        <v>30.25</v>
      </c>
      <c r="K137" s="13" t="s">
        <v>35</v>
      </c>
      <c r="L137" s="9">
        <v>136</v>
      </c>
      <c r="M137" s="13" t="s">
        <v>41</v>
      </c>
      <c r="N137" s="13" t="s">
        <v>65</v>
      </c>
      <c r="O137" s="14">
        <f>SUMIF('Cocina'!A:A,Sala!L137,'Cocina'!M:M)</f>
        <v>80</v>
      </c>
      <c r="P137" s="1">
        <v>45018</v>
      </c>
      <c r="Q137" s="3">
        <v>7.6388888888888895E-2</v>
      </c>
      <c r="R137" s="3">
        <v>0.20902777777777778</v>
      </c>
      <c r="S137" s="3">
        <f>IF(K137="Ocupada",R137-Q137+Datos!$B$2,R137-Q137)</f>
        <v>0.14305555555555555</v>
      </c>
      <c r="T137" s="3">
        <f t="shared" si="10"/>
        <v>0.13263888888888889</v>
      </c>
      <c r="U137" s="3">
        <f>(SUMIF('Cocina'!A:A,Sala!L137,'Cocina'!H:H))/60/24</f>
        <v>9.0277777777777787E-3</v>
      </c>
      <c r="V137" s="3">
        <f t="shared" si="8"/>
        <v>0.13402777777777777</v>
      </c>
      <c r="W137" s="13" t="str">
        <f t="shared" si="11"/>
        <v>Si</v>
      </c>
      <c r="X137" s="9">
        <f t="shared" si="9"/>
        <v>7</v>
      </c>
      <c r="Y137" s="13" t="str" cm="1">
        <f t="array" ref="Y137">_xlfn.IFS(X137=1,"Lunes",X137=2,"Martes",X137=3,"Miercoles",X137=4,"Jueves",X137=5,"Viernes",X137=6,"Sabado",X137=7,"Domingo")</f>
        <v>Domingo</v>
      </c>
      <c r="Z137">
        <f>SUMIF('Cocina'!A:A,Sala[[#This Row],[Número de Orden]],'Cocina'!K:K)</f>
        <v>50</v>
      </c>
      <c r="AA137" s="35">
        <f>(Sala[[#This Row],[Tiempo en mesa]]-Sala[[#This Row],[Tiempo de Preparación (Horas)]])*1440</f>
        <v>178</v>
      </c>
      <c r="AB137" t="str" cm="1">
        <f t="array" ref="AB13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38" spans="1:28" x14ac:dyDescent="0.3">
      <c r="A138" s="9">
        <v>13</v>
      </c>
      <c r="B138" s="13" t="s">
        <v>282</v>
      </c>
      <c r="C138" s="9">
        <v>3</v>
      </c>
      <c r="D138" s="16">
        <v>45018.056250000001</v>
      </c>
      <c r="E138" s="16">
        <v>45018.174305555556</v>
      </c>
      <c r="F138" s="13" t="s">
        <v>29</v>
      </c>
      <c r="G138" s="13" t="s">
        <v>15</v>
      </c>
      <c r="H138" s="13" t="s">
        <v>1134</v>
      </c>
      <c r="I138" s="14">
        <v>12.4</v>
      </c>
      <c r="J138" s="14">
        <f>IF(Sala[[#This Row],[Orden cobrada (Sin tiempo espera)]]="si",Sala[[#This Row],[Propina]],0)</f>
        <v>12.4</v>
      </c>
      <c r="K138" s="13" t="s">
        <v>35</v>
      </c>
      <c r="L138" s="9">
        <v>137</v>
      </c>
      <c r="M138" s="13" t="s">
        <v>17</v>
      </c>
      <c r="N138" s="13" t="s">
        <v>102</v>
      </c>
      <c r="O138" s="14">
        <f>SUMIF('Cocina'!A:A,Sala!L138,'Cocina'!M:M)</f>
        <v>63</v>
      </c>
      <c r="P138" s="1">
        <v>45018</v>
      </c>
      <c r="Q138" s="3">
        <v>5.6250000000000001E-2</v>
      </c>
      <c r="R138" s="3">
        <v>0.17430555555555555</v>
      </c>
      <c r="S138" s="3">
        <f>IF(K138="Ocupada",R138-Q138+Datos!$B$2,R138-Q138)</f>
        <v>0.12847222222222221</v>
      </c>
      <c r="T138" s="3">
        <f t="shared" si="10"/>
        <v>0.11805555555555555</v>
      </c>
      <c r="U138" s="3">
        <f>(SUMIF('Cocina'!A:A,Sala!L138,'Cocina'!H:H))/60/24</f>
        <v>2.8472222222222222E-2</v>
      </c>
      <c r="V138" s="3">
        <f t="shared" si="8"/>
        <v>9.9999999999999992E-2</v>
      </c>
      <c r="W138" s="13" t="str">
        <f t="shared" si="11"/>
        <v>Si</v>
      </c>
      <c r="X138" s="9">
        <f t="shared" si="9"/>
        <v>7</v>
      </c>
      <c r="Y138" s="13" t="str" cm="1">
        <f t="array" ref="Y138">_xlfn.IFS(X138=1,"Lunes",X138=2,"Martes",X138=3,"Miercoles",X138=4,"Jueves",X138=5,"Viernes",X138=6,"Sabado",X138=7,"Domingo")</f>
        <v>Domingo</v>
      </c>
      <c r="Z138">
        <f>SUMIF('Cocina'!A:A,Sala[[#This Row],[Número de Orden]],'Cocina'!K:K)</f>
        <v>39</v>
      </c>
      <c r="AA138" s="35">
        <f>(Sala[[#This Row],[Tiempo en mesa]]-Sala[[#This Row],[Tiempo de Preparación (Horas)]])*1440</f>
        <v>129</v>
      </c>
      <c r="AB138" t="str" cm="1">
        <f t="array" ref="AB13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39" spans="1:28" x14ac:dyDescent="0.3">
      <c r="A139" s="9">
        <v>6</v>
      </c>
      <c r="B139" s="13" t="s">
        <v>283</v>
      </c>
      <c r="C139" s="9">
        <v>2</v>
      </c>
      <c r="D139" s="16">
        <v>45018.158333333333</v>
      </c>
      <c r="E139" s="16">
        <v>45018.214583333334</v>
      </c>
      <c r="F139" s="13" t="s">
        <v>20</v>
      </c>
      <c r="G139" s="13" t="s">
        <v>15</v>
      </c>
      <c r="H139" s="13" t="s">
        <v>1136</v>
      </c>
      <c r="I139" s="14">
        <v>32.79</v>
      </c>
      <c r="J139" s="14">
        <f>IF(Sala[[#This Row],[Orden cobrada (Sin tiempo espera)]]="si",Sala[[#This Row],[Propina]],0)</f>
        <v>0</v>
      </c>
      <c r="K139" s="13" t="s">
        <v>35</v>
      </c>
      <c r="L139" s="9">
        <v>138</v>
      </c>
      <c r="M139" s="13" t="s">
        <v>36</v>
      </c>
      <c r="N139" s="13" t="s">
        <v>284</v>
      </c>
      <c r="O139" s="14">
        <f>SUMIF('Cocina'!A:A,Sala!L139,'Cocina'!M:M)</f>
        <v>238</v>
      </c>
      <c r="P139" s="1">
        <v>45018</v>
      </c>
      <c r="Q139" s="3">
        <v>0.15833333333333333</v>
      </c>
      <c r="R139" s="3">
        <v>0.21458333333333332</v>
      </c>
      <c r="S139" s="3">
        <f>IF(K139="Ocupada",R139-Q139+Datos!$B$2,R139-Q139)</f>
        <v>6.6666666666666666E-2</v>
      </c>
      <c r="T139" s="3">
        <f t="shared" si="10"/>
        <v>5.6249999999999994E-2</v>
      </c>
      <c r="U139" s="3">
        <f>(SUMIF('Cocina'!A:A,Sala!L139,'Cocina'!H:H))/60/24</f>
        <v>6.7361111111111108E-2</v>
      </c>
      <c r="V139" s="3">
        <f t="shared" si="8"/>
        <v>0</v>
      </c>
      <c r="W139" s="13" t="str">
        <f t="shared" si="11"/>
        <v>No</v>
      </c>
      <c r="X139" s="9">
        <f t="shared" si="9"/>
        <v>7</v>
      </c>
      <c r="Y139" s="13" t="str" cm="1">
        <f t="array" ref="Y139">_xlfn.IFS(X139=1,"Lunes",X139=2,"Martes",X139=3,"Miercoles",X139=4,"Jueves",X139=5,"Viernes",X139=6,"Sabado",X139=7,"Domingo")</f>
        <v>Domingo</v>
      </c>
      <c r="Z139">
        <f>SUMIF('Cocina'!A:A,Sala[[#This Row],[Número de Orden]],'Cocina'!K:K)</f>
        <v>141</v>
      </c>
      <c r="AA139" s="35">
        <f>(Sala[[#This Row],[Tiempo en mesa]]-Sala[[#This Row],[Tiempo de Preparación (Horas)]])*1440</f>
        <v>-16.000000000000004</v>
      </c>
      <c r="AB139" t="str" cm="1">
        <f t="array" ref="AB13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140" spans="1:28" x14ac:dyDescent="0.3">
      <c r="A140" s="9">
        <v>16</v>
      </c>
      <c r="B140" s="13" t="s">
        <v>285</v>
      </c>
      <c r="C140" s="9">
        <v>3</v>
      </c>
      <c r="D140" s="16">
        <v>45018.027777777781</v>
      </c>
      <c r="E140" s="16">
        <v>45018.193749999999</v>
      </c>
      <c r="F140" s="13" t="s">
        <v>20</v>
      </c>
      <c r="G140" s="13" t="s">
        <v>10</v>
      </c>
      <c r="H140" s="13" t="s">
        <v>1134</v>
      </c>
      <c r="I140" s="14">
        <v>47.2</v>
      </c>
      <c r="J140" s="14">
        <f>IF(Sala[[#This Row],[Orden cobrada (Sin tiempo espera)]]="si",Sala[[#This Row],[Propina]],0)</f>
        <v>47.2</v>
      </c>
      <c r="K140" s="13" t="s">
        <v>21</v>
      </c>
      <c r="L140" s="9">
        <v>139</v>
      </c>
      <c r="M140" s="13" t="s">
        <v>64</v>
      </c>
      <c r="N140" s="13" t="s">
        <v>33</v>
      </c>
      <c r="O140" s="14">
        <f>SUMIF('Cocina'!A:A,Sala!L140,'Cocina'!M:M)</f>
        <v>35</v>
      </c>
      <c r="P140" s="1">
        <v>45018</v>
      </c>
      <c r="Q140" s="3">
        <v>2.7777777777777776E-2</v>
      </c>
      <c r="R140" s="3">
        <v>0.19375000000000001</v>
      </c>
      <c r="S140" s="3">
        <f>IF(K140="Ocupada",R140-Q140+Datos!$B$2,R140-Q140)</f>
        <v>0.16597222222222224</v>
      </c>
      <c r="T140" s="3">
        <f t="shared" si="10"/>
        <v>0.16597222222222224</v>
      </c>
      <c r="U140" s="3">
        <f>(SUMIF('Cocina'!A:A,Sala!L140,'Cocina'!H:H))/60/24</f>
        <v>1.8055555555555557E-2</v>
      </c>
      <c r="V140" s="3">
        <f t="shared" si="8"/>
        <v>0.1479166666666667</v>
      </c>
      <c r="W140" s="13" t="str">
        <f t="shared" si="11"/>
        <v>Si</v>
      </c>
      <c r="X140" s="9">
        <f t="shared" si="9"/>
        <v>7</v>
      </c>
      <c r="Y140" s="13" t="str" cm="1">
        <f t="array" ref="Y140">_xlfn.IFS(X140=1,"Lunes",X140=2,"Martes",X140=3,"Miercoles",X140=4,"Jueves",X140=5,"Viernes",X140=6,"Sabado",X140=7,"Domingo")</f>
        <v>Domingo</v>
      </c>
      <c r="Z140">
        <f>SUMIF('Cocina'!A:A,Sala[[#This Row],[Número de Orden]],'Cocina'!K:K)</f>
        <v>21</v>
      </c>
      <c r="AA140" s="35">
        <f>(Sala[[#This Row],[Tiempo en mesa]]-Sala[[#This Row],[Tiempo de Preparación (Horas)]])*1440</f>
        <v>213.00000000000006</v>
      </c>
      <c r="AB140" t="str" cm="1">
        <f t="array" ref="AB14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41" spans="1:28" x14ac:dyDescent="0.3">
      <c r="A141" s="9">
        <v>11</v>
      </c>
      <c r="B141" s="13" t="s">
        <v>286</v>
      </c>
      <c r="C141" s="9">
        <v>4</v>
      </c>
      <c r="D141" s="16">
        <v>45018.15902777778</v>
      </c>
      <c r="E141" s="16">
        <v>45018.270138888889</v>
      </c>
      <c r="F141" s="13" t="s">
        <v>20</v>
      </c>
      <c r="G141" s="13" t="s">
        <v>10</v>
      </c>
      <c r="H141" s="13" t="s">
        <v>16</v>
      </c>
      <c r="I141" s="14">
        <v>32.130000000000003</v>
      </c>
      <c r="J141" s="14">
        <f>IF(Sala[[#This Row],[Orden cobrada (Sin tiempo espera)]]="si",Sala[[#This Row],[Propina]],0)</f>
        <v>32.130000000000003</v>
      </c>
      <c r="K141" s="13" t="s">
        <v>21</v>
      </c>
      <c r="L141" s="9">
        <v>140</v>
      </c>
      <c r="M141" s="13" t="s">
        <v>26</v>
      </c>
      <c r="N141" s="13" t="s">
        <v>287</v>
      </c>
      <c r="O141" s="14">
        <f>SUMIF('Cocina'!A:A,Sala!L141,'Cocina'!M:M)</f>
        <v>191</v>
      </c>
      <c r="P141" s="1">
        <v>45018</v>
      </c>
      <c r="Q141" s="3">
        <v>0.15902777777777777</v>
      </c>
      <c r="R141" s="3">
        <v>0.27013888888888887</v>
      </c>
      <c r="S141" s="3">
        <f>IF(K141="Ocupada",R141-Q141+Datos!$B$2,R141-Q141)</f>
        <v>0.1111111111111111</v>
      </c>
      <c r="T141" s="3">
        <f t="shared" si="10"/>
        <v>0.1111111111111111</v>
      </c>
      <c r="U141" s="3">
        <f>(SUMIF('Cocina'!A:A,Sala!L141,'Cocina'!H:H))/60/24</f>
        <v>8.1944444444444445E-2</v>
      </c>
      <c r="V141" s="3">
        <f t="shared" si="8"/>
        <v>2.916666666666666E-2</v>
      </c>
      <c r="W141" s="13" t="str">
        <f t="shared" si="11"/>
        <v>Si</v>
      </c>
      <c r="X141" s="9">
        <f t="shared" si="9"/>
        <v>7</v>
      </c>
      <c r="Y141" s="13" t="str" cm="1">
        <f t="array" ref="Y141">_xlfn.IFS(X141=1,"Lunes",X141=2,"Martes",X141=3,"Miercoles",X141=4,"Jueves",X141=5,"Viernes",X141=6,"Sabado",X141=7,"Domingo")</f>
        <v>Domingo</v>
      </c>
      <c r="Z141">
        <f>SUMIF('Cocina'!A:A,Sala[[#This Row],[Número de Orden]],'Cocina'!K:K)</f>
        <v>113</v>
      </c>
      <c r="AA141" s="35">
        <f>(Sala[[#This Row],[Tiempo en mesa]]-Sala[[#This Row],[Tiempo de Preparación (Horas)]])*1440</f>
        <v>41.999999999999993</v>
      </c>
      <c r="AB141" t="str" cm="1">
        <f t="array" ref="AB14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42" spans="1:28" x14ac:dyDescent="0.3">
      <c r="A142" s="9">
        <v>4</v>
      </c>
      <c r="B142" s="13" t="s">
        <v>288</v>
      </c>
      <c r="C142" s="9">
        <v>4</v>
      </c>
      <c r="D142" s="16">
        <v>45018.081944444442</v>
      </c>
      <c r="E142" s="16">
        <v>45018.239583333336</v>
      </c>
      <c r="F142" s="13" t="s">
        <v>9</v>
      </c>
      <c r="G142" s="13" t="s">
        <v>15</v>
      </c>
      <c r="H142" s="13" t="s">
        <v>1134</v>
      </c>
      <c r="I142" s="14">
        <v>41.56</v>
      </c>
      <c r="J142" s="14">
        <f>IF(Sala[[#This Row],[Orden cobrada (Sin tiempo espera)]]="si",Sala[[#This Row],[Propina]],0)</f>
        <v>41.56</v>
      </c>
      <c r="K142" s="13" t="s">
        <v>11</v>
      </c>
      <c r="L142" s="9">
        <v>141</v>
      </c>
      <c r="M142" s="13" t="s">
        <v>59</v>
      </c>
      <c r="N142" s="13" t="s">
        <v>102</v>
      </c>
      <c r="O142" s="14">
        <f>SUMIF('Cocina'!A:A,Sala!L142,'Cocina'!M:M)</f>
        <v>21</v>
      </c>
      <c r="P142" s="1">
        <v>45018</v>
      </c>
      <c r="Q142" s="3">
        <v>8.1944444444444445E-2</v>
      </c>
      <c r="R142" s="3">
        <v>0.23958333333333334</v>
      </c>
      <c r="S142" s="3">
        <f>IF(K142="Ocupada",R142-Q142+Datos!$B$2,R142-Q142)</f>
        <v>0.15763888888888888</v>
      </c>
      <c r="T142" s="3">
        <f t="shared" si="10"/>
        <v>0.15763888888888888</v>
      </c>
      <c r="U142" s="3">
        <f>(SUMIF('Cocina'!A:A,Sala!L142,'Cocina'!H:H))/60/24</f>
        <v>1.9444444444444445E-2</v>
      </c>
      <c r="V142" s="3">
        <f t="shared" si="8"/>
        <v>0.13819444444444445</v>
      </c>
      <c r="W142" s="13" t="str">
        <f t="shared" si="11"/>
        <v>Si</v>
      </c>
      <c r="X142" s="9">
        <f t="shared" si="9"/>
        <v>7</v>
      </c>
      <c r="Y142" s="13" t="str" cm="1">
        <f t="array" ref="Y142">_xlfn.IFS(X142=1,"Lunes",X142=2,"Martes",X142=3,"Miercoles",X142=4,"Jueves",X142=5,"Viernes",X142=6,"Sabado",X142=7,"Domingo")</f>
        <v>Domingo</v>
      </c>
      <c r="Z142">
        <f>SUMIF('Cocina'!A:A,Sala[[#This Row],[Número de Orden]],'Cocina'!K:K)</f>
        <v>13</v>
      </c>
      <c r="AA142" s="35">
        <f>(Sala[[#This Row],[Tiempo en mesa]]-Sala[[#This Row],[Tiempo de Preparación (Horas)]])*1440</f>
        <v>199</v>
      </c>
      <c r="AB142" t="str" cm="1">
        <f t="array" ref="AB14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43" spans="1:28" x14ac:dyDescent="0.3">
      <c r="A143" s="9">
        <v>14</v>
      </c>
      <c r="B143" s="13" t="s">
        <v>289</v>
      </c>
      <c r="C143" s="9">
        <v>3</v>
      </c>
      <c r="D143" s="16">
        <v>45018.086805555555</v>
      </c>
      <c r="E143" s="16">
        <v>45018.170138888891</v>
      </c>
      <c r="F143" s="13" t="s">
        <v>29</v>
      </c>
      <c r="G143" s="13" t="s">
        <v>10</v>
      </c>
      <c r="H143" s="13" t="s">
        <v>1134</v>
      </c>
      <c r="I143" s="14">
        <v>16.29</v>
      </c>
      <c r="J143" s="14">
        <f>IF(Sala[[#This Row],[Orden cobrada (Sin tiempo espera)]]="si",Sala[[#This Row],[Propina]],0)</f>
        <v>16.29</v>
      </c>
      <c r="K143" s="13" t="s">
        <v>35</v>
      </c>
      <c r="L143" s="9">
        <v>142</v>
      </c>
      <c r="M143" s="13" t="s">
        <v>83</v>
      </c>
      <c r="N143" s="13" t="s">
        <v>290</v>
      </c>
      <c r="O143" s="14">
        <f>SUMIF('Cocina'!A:A,Sala!L143,'Cocina'!M:M)</f>
        <v>181</v>
      </c>
      <c r="P143" s="1">
        <v>45018</v>
      </c>
      <c r="Q143" s="3">
        <v>8.6805555555555552E-2</v>
      </c>
      <c r="R143" s="3">
        <v>0.1701388888888889</v>
      </c>
      <c r="S143" s="3">
        <f>IF(K143="Ocupada",R143-Q143+Datos!$B$2,R143-Q143)</f>
        <v>9.3750000000000014E-2</v>
      </c>
      <c r="T143" s="3">
        <f t="shared" si="10"/>
        <v>8.3333333333333343E-2</v>
      </c>
      <c r="U143" s="3">
        <f>(SUMIF('Cocina'!A:A,Sala!L143,'Cocina'!H:H))/60/24</f>
        <v>4.8611111111111112E-2</v>
      </c>
      <c r="V143" s="3">
        <f t="shared" si="8"/>
        <v>4.5138888888888902E-2</v>
      </c>
      <c r="W143" s="13" t="str">
        <f t="shared" si="11"/>
        <v>Si</v>
      </c>
      <c r="X143" s="9">
        <f t="shared" si="9"/>
        <v>7</v>
      </c>
      <c r="Y143" s="13" t="str" cm="1">
        <f t="array" ref="Y143">_xlfn.IFS(X143=1,"Lunes",X143=2,"Martes",X143=3,"Miercoles",X143=4,"Jueves",X143=5,"Viernes",X143=6,"Sabado",X143=7,"Domingo")</f>
        <v>Domingo</v>
      </c>
      <c r="Z143">
        <f>SUMIF('Cocina'!A:A,Sala[[#This Row],[Número de Orden]],'Cocina'!K:K)</f>
        <v>109</v>
      </c>
      <c r="AA143" s="35">
        <f>(Sala[[#This Row],[Tiempo en mesa]]-Sala[[#This Row],[Tiempo de Preparación (Horas)]])*1440</f>
        <v>50.000000000000014</v>
      </c>
      <c r="AB143" t="str" cm="1">
        <f t="array" ref="AB14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44" spans="1:28" x14ac:dyDescent="0.3">
      <c r="A144" s="9">
        <v>9</v>
      </c>
      <c r="B144" s="13" t="s">
        <v>291</v>
      </c>
      <c r="C144" s="9">
        <v>4</v>
      </c>
      <c r="D144" s="16">
        <v>45018.022222222222</v>
      </c>
      <c r="E144" s="16">
        <v>45018.1875</v>
      </c>
      <c r="F144" s="13" t="s">
        <v>29</v>
      </c>
      <c r="G144" s="13" t="s">
        <v>10</v>
      </c>
      <c r="H144" s="13" t="s">
        <v>16</v>
      </c>
      <c r="I144" s="14">
        <v>48.26</v>
      </c>
      <c r="J144" s="14">
        <f>IF(Sala[[#This Row],[Orden cobrada (Sin tiempo espera)]]="si",Sala[[#This Row],[Propina]],0)</f>
        <v>48.26</v>
      </c>
      <c r="K144" s="13" t="s">
        <v>21</v>
      </c>
      <c r="L144" s="9">
        <v>143</v>
      </c>
      <c r="M144" s="13" t="s">
        <v>1135</v>
      </c>
      <c r="N144" s="13" t="s">
        <v>195</v>
      </c>
      <c r="O144" s="14">
        <f>SUMIF('Cocina'!A:A,Sala!L144,'Cocina'!M:M)</f>
        <v>50</v>
      </c>
      <c r="P144" s="1">
        <v>45018</v>
      </c>
      <c r="Q144" s="3">
        <v>2.2222222222222223E-2</v>
      </c>
      <c r="R144" s="3">
        <v>0.1875</v>
      </c>
      <c r="S144" s="3">
        <f>IF(K144="Ocupada",R144-Q144+Datos!$B$2,R144-Q144)</f>
        <v>0.16527777777777777</v>
      </c>
      <c r="T144" s="3">
        <f t="shared" si="10"/>
        <v>0.16527777777777777</v>
      </c>
      <c r="U144" s="3">
        <f>(SUMIF('Cocina'!A:A,Sala!L144,'Cocina'!H:H))/60/24</f>
        <v>1.1111111111111112E-2</v>
      </c>
      <c r="V144" s="3">
        <f t="shared" si="8"/>
        <v>0.15416666666666667</v>
      </c>
      <c r="W144" s="13" t="str">
        <f t="shared" si="11"/>
        <v>Si</v>
      </c>
      <c r="X144" s="9">
        <f t="shared" si="9"/>
        <v>7</v>
      </c>
      <c r="Y144" s="13" t="str" cm="1">
        <f t="array" ref="Y144">_xlfn.IFS(X144=1,"Lunes",X144=2,"Martes",X144=3,"Miercoles",X144=4,"Jueves",X144=5,"Viernes",X144=6,"Sabado",X144=7,"Domingo")</f>
        <v>Domingo</v>
      </c>
      <c r="Z144">
        <f>SUMIF('Cocina'!A:A,Sala[[#This Row],[Número de Orden]],'Cocina'!K:K)</f>
        <v>30</v>
      </c>
      <c r="AA144" s="35">
        <f>(Sala[[#This Row],[Tiempo en mesa]]-Sala[[#This Row],[Tiempo de Preparación (Horas)]])*1440</f>
        <v>222</v>
      </c>
      <c r="AB144" t="str" cm="1">
        <f t="array" ref="AB14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45" spans="1:28" x14ac:dyDescent="0.3">
      <c r="A145" s="9">
        <v>18</v>
      </c>
      <c r="B145" s="13" t="s">
        <v>292</v>
      </c>
      <c r="C145" s="9">
        <v>1</v>
      </c>
      <c r="D145" s="16">
        <v>45018.123611111114</v>
      </c>
      <c r="E145" s="16">
        <v>45018.230555555558</v>
      </c>
      <c r="F145" s="13" t="s">
        <v>29</v>
      </c>
      <c r="G145" s="13" t="s">
        <v>32</v>
      </c>
      <c r="H145" s="13" t="s">
        <v>1134</v>
      </c>
      <c r="I145" s="14">
        <v>11.22</v>
      </c>
      <c r="J145" s="14">
        <f>IF(Sala[[#This Row],[Orden cobrada (Sin tiempo espera)]]="si",Sala[[#This Row],[Propina]],0)</f>
        <v>11.22</v>
      </c>
      <c r="K145" s="13" t="s">
        <v>35</v>
      </c>
      <c r="L145" s="9">
        <v>144</v>
      </c>
      <c r="M145" s="13" t="s">
        <v>1135</v>
      </c>
      <c r="N145" s="13" t="s">
        <v>293</v>
      </c>
      <c r="O145" s="14">
        <f>SUMIF('Cocina'!A:A,Sala!L145,'Cocina'!M:M)</f>
        <v>185</v>
      </c>
      <c r="P145" s="1">
        <v>45018</v>
      </c>
      <c r="Q145" s="3">
        <v>0.12361111111111112</v>
      </c>
      <c r="R145" s="3">
        <v>0.23055555555555557</v>
      </c>
      <c r="S145" s="3">
        <f>IF(K145="Ocupada",R145-Q145+Datos!$B$2,R145-Q145)</f>
        <v>0.11736111111111112</v>
      </c>
      <c r="T145" s="3">
        <f t="shared" si="10"/>
        <v>0.10694444444444445</v>
      </c>
      <c r="U145" s="3">
        <f>(SUMIF('Cocina'!A:A,Sala!L145,'Cocina'!H:H))/60/24</f>
        <v>0.10416666666666667</v>
      </c>
      <c r="V145" s="3">
        <f t="shared" si="8"/>
        <v>1.3194444444444453E-2</v>
      </c>
      <c r="W145" s="13" t="str">
        <f t="shared" si="11"/>
        <v>Si</v>
      </c>
      <c r="X145" s="9">
        <f t="shared" si="9"/>
        <v>7</v>
      </c>
      <c r="Y145" s="13" t="str" cm="1">
        <f t="array" ref="Y145">_xlfn.IFS(X145=1,"Lunes",X145=2,"Martes",X145=3,"Miercoles",X145=4,"Jueves",X145=5,"Viernes",X145=6,"Sabado",X145=7,"Domingo")</f>
        <v>Domingo</v>
      </c>
      <c r="Z145">
        <f>SUMIF('Cocina'!A:A,Sala[[#This Row],[Número de Orden]],'Cocina'!K:K)</f>
        <v>109</v>
      </c>
      <c r="AA145" s="35">
        <f>(Sala[[#This Row],[Tiempo en mesa]]-Sala[[#This Row],[Tiempo de Preparación (Horas)]])*1440</f>
        <v>4.0000000000000053</v>
      </c>
      <c r="AB145" t="str" cm="1">
        <f t="array" ref="AB14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46" spans="1:28" x14ac:dyDescent="0.3">
      <c r="A146" s="9">
        <v>2</v>
      </c>
      <c r="B146" s="13" t="s">
        <v>294</v>
      </c>
      <c r="C146" s="9">
        <v>5</v>
      </c>
      <c r="D146" s="16">
        <v>45018.025694444441</v>
      </c>
      <c r="E146" s="16">
        <v>45018.070833333331</v>
      </c>
      <c r="F146" s="13" t="s">
        <v>20</v>
      </c>
      <c r="G146" s="13" t="s">
        <v>32</v>
      </c>
      <c r="H146" s="13" t="s">
        <v>1134</v>
      </c>
      <c r="I146" s="14">
        <v>11.32</v>
      </c>
      <c r="J146" s="14">
        <f>IF(Sala[[#This Row],[Orden cobrada (Sin tiempo espera)]]="si",Sala[[#This Row],[Propina]],0)</f>
        <v>0</v>
      </c>
      <c r="K146" s="13" t="s">
        <v>35</v>
      </c>
      <c r="L146" s="9">
        <v>145</v>
      </c>
      <c r="M146" s="13" t="s">
        <v>36</v>
      </c>
      <c r="N146" s="13" t="s">
        <v>295</v>
      </c>
      <c r="O146" s="14">
        <f>SUMIF('Cocina'!A:A,Sala!L146,'Cocina'!M:M)</f>
        <v>126</v>
      </c>
      <c r="P146" s="1">
        <v>45018</v>
      </c>
      <c r="Q146" s="3">
        <v>2.5694444444444443E-2</v>
      </c>
      <c r="R146" s="3">
        <v>7.0833333333333331E-2</v>
      </c>
      <c r="S146" s="3">
        <f>IF(K146="Ocupada",R146-Q146+Datos!$B$2,R146-Q146)</f>
        <v>5.5555555555555552E-2</v>
      </c>
      <c r="T146" s="3">
        <f t="shared" si="10"/>
        <v>4.5138888888888888E-2</v>
      </c>
      <c r="U146" s="3">
        <f>(SUMIF('Cocina'!A:A,Sala!L146,'Cocina'!H:H))/60/24</f>
        <v>7.3611111111111113E-2</v>
      </c>
      <c r="V146" s="3">
        <f t="shared" si="8"/>
        <v>0</v>
      </c>
      <c r="W146" s="13" t="str">
        <f t="shared" si="11"/>
        <v>No</v>
      </c>
      <c r="X146" s="9">
        <f t="shared" si="9"/>
        <v>7</v>
      </c>
      <c r="Y146" s="13" t="str" cm="1">
        <f t="array" ref="Y146">_xlfn.IFS(X146=1,"Lunes",X146=2,"Martes",X146=3,"Miercoles",X146=4,"Jueves",X146=5,"Viernes",X146=6,"Sabado",X146=7,"Domingo")</f>
        <v>Domingo</v>
      </c>
      <c r="Z146">
        <f>SUMIF('Cocina'!A:A,Sala[[#This Row],[Número de Orden]],'Cocina'!K:K)</f>
        <v>75</v>
      </c>
      <c r="AA146" s="35">
        <f>(Sala[[#This Row],[Tiempo en mesa]]-Sala[[#This Row],[Tiempo de Preparación (Horas)]])*1440</f>
        <v>-41.000000000000007</v>
      </c>
      <c r="AB146" t="str" cm="1">
        <f t="array" ref="AB14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147" spans="1:28" x14ac:dyDescent="0.3">
      <c r="A147" s="9">
        <v>8</v>
      </c>
      <c r="B147" s="13" t="s">
        <v>296</v>
      </c>
      <c r="C147" s="9">
        <v>6</v>
      </c>
      <c r="D147" s="16">
        <v>45018.069444444445</v>
      </c>
      <c r="E147" s="16">
        <v>45018.120833333334</v>
      </c>
      <c r="F147" s="13" t="s">
        <v>9</v>
      </c>
      <c r="G147" s="13" t="s">
        <v>10</v>
      </c>
      <c r="H147" s="13" t="s">
        <v>1134</v>
      </c>
      <c r="I147" s="14">
        <v>38.4</v>
      </c>
      <c r="J147" s="14">
        <f>IF(Sala[[#This Row],[Orden cobrada (Sin tiempo espera)]]="si",Sala[[#This Row],[Propina]],0)</f>
        <v>38.4</v>
      </c>
      <c r="K147" s="13" t="s">
        <v>11</v>
      </c>
      <c r="L147" s="9">
        <v>146</v>
      </c>
      <c r="M147" s="13" t="s">
        <v>26</v>
      </c>
      <c r="N147" s="13" t="s">
        <v>186</v>
      </c>
      <c r="O147" s="14">
        <f>SUMIF('Cocina'!A:A,Sala!L147,'Cocina'!M:M)</f>
        <v>62</v>
      </c>
      <c r="P147" s="1">
        <v>45018</v>
      </c>
      <c r="Q147" s="3">
        <v>6.9444444444444448E-2</v>
      </c>
      <c r="R147" s="3">
        <v>0.12083333333333333</v>
      </c>
      <c r="S147" s="3">
        <f>IF(K147="Ocupada",R147-Q147+Datos!$B$2,R147-Q147)</f>
        <v>5.1388888888888887E-2</v>
      </c>
      <c r="T147" s="3">
        <f t="shared" si="10"/>
        <v>5.1388888888888887E-2</v>
      </c>
      <c r="U147" s="3">
        <f>(SUMIF('Cocina'!A:A,Sala!L147,'Cocina'!H:H))/60/24</f>
        <v>3.2638888888888891E-2</v>
      </c>
      <c r="V147" s="3">
        <f t="shared" si="8"/>
        <v>1.8749999999999996E-2</v>
      </c>
      <c r="W147" s="13" t="str">
        <f t="shared" si="11"/>
        <v>Si</v>
      </c>
      <c r="X147" s="9">
        <f t="shared" si="9"/>
        <v>7</v>
      </c>
      <c r="Y147" s="13" t="str" cm="1">
        <f t="array" ref="Y147">_xlfn.IFS(X147=1,"Lunes",X147=2,"Martes",X147=3,"Miercoles",X147=4,"Jueves",X147=5,"Viernes",X147=6,"Sabado",X147=7,"Domingo")</f>
        <v>Domingo</v>
      </c>
      <c r="Z147">
        <f>SUMIF('Cocina'!A:A,Sala[[#This Row],[Número de Orden]],'Cocina'!K:K)</f>
        <v>38</v>
      </c>
      <c r="AA147" s="35">
        <f>(Sala[[#This Row],[Tiempo en mesa]]-Sala[[#This Row],[Tiempo de Preparación (Horas)]])*1440</f>
        <v>26.999999999999993</v>
      </c>
      <c r="AB147" t="str" cm="1">
        <f t="array" ref="AB14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48" spans="1:28" x14ac:dyDescent="0.3">
      <c r="A148" s="9">
        <v>5</v>
      </c>
      <c r="B148" s="13" t="s">
        <v>297</v>
      </c>
      <c r="C148" s="9">
        <v>4</v>
      </c>
      <c r="D148" s="16">
        <v>45018.137499999997</v>
      </c>
      <c r="E148" s="16">
        <v>45018.206944444442</v>
      </c>
      <c r="F148" s="13" t="s">
        <v>9</v>
      </c>
      <c r="G148" s="13" t="s">
        <v>15</v>
      </c>
      <c r="H148" s="13" t="s">
        <v>1134</v>
      </c>
      <c r="I148" s="14">
        <v>27.14</v>
      </c>
      <c r="J148" s="14">
        <f>IF(Sala[[#This Row],[Orden cobrada (Sin tiempo espera)]]="si",Sala[[#This Row],[Propina]],0)</f>
        <v>27.14</v>
      </c>
      <c r="K148" s="13" t="s">
        <v>11</v>
      </c>
      <c r="L148" s="9">
        <v>147</v>
      </c>
      <c r="M148" s="13" t="s">
        <v>17</v>
      </c>
      <c r="N148" s="13" t="s">
        <v>298</v>
      </c>
      <c r="O148" s="14">
        <f>SUMIF('Cocina'!A:A,Sala!L148,'Cocina'!M:M)</f>
        <v>84</v>
      </c>
      <c r="P148" s="1">
        <v>45018</v>
      </c>
      <c r="Q148" s="3">
        <v>0.13750000000000001</v>
      </c>
      <c r="R148" s="3">
        <v>0.20694444444444443</v>
      </c>
      <c r="S148" s="3">
        <f>IF(K148="Ocupada",R148-Q148+Datos!$B$2,R148-Q148)</f>
        <v>6.944444444444442E-2</v>
      </c>
      <c r="T148" s="3">
        <f t="shared" si="10"/>
        <v>6.944444444444442E-2</v>
      </c>
      <c r="U148" s="3">
        <f>(SUMIF('Cocina'!A:A,Sala!L148,'Cocina'!H:H))/60/24</f>
        <v>2.2916666666666669E-2</v>
      </c>
      <c r="V148" s="3">
        <f t="shared" si="8"/>
        <v>4.6527777777777751E-2</v>
      </c>
      <c r="W148" s="13" t="str">
        <f t="shared" si="11"/>
        <v>Si</v>
      </c>
      <c r="X148" s="9">
        <f t="shared" si="9"/>
        <v>7</v>
      </c>
      <c r="Y148" s="13" t="str" cm="1">
        <f t="array" ref="Y148">_xlfn.IFS(X148=1,"Lunes",X148=2,"Martes",X148=3,"Miercoles",X148=4,"Jueves",X148=5,"Viernes",X148=6,"Sabado",X148=7,"Domingo")</f>
        <v>Domingo</v>
      </c>
      <c r="Z148">
        <f>SUMIF('Cocina'!A:A,Sala[[#This Row],[Número de Orden]],'Cocina'!K:K)</f>
        <v>51</v>
      </c>
      <c r="AA148" s="35">
        <f>(Sala[[#This Row],[Tiempo en mesa]]-Sala[[#This Row],[Tiempo de Preparación (Horas)]])*1440</f>
        <v>66.999999999999957</v>
      </c>
      <c r="AB148" t="str" cm="1">
        <f t="array" ref="AB14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49" spans="1:28" x14ac:dyDescent="0.3">
      <c r="A149" s="9">
        <v>10</v>
      </c>
      <c r="B149" s="13" t="s">
        <v>299</v>
      </c>
      <c r="C149" s="9">
        <v>6</v>
      </c>
      <c r="D149" s="16">
        <v>45018.161111111112</v>
      </c>
      <c r="E149" s="16">
        <v>45018.249305555553</v>
      </c>
      <c r="F149" s="13" t="s">
        <v>9</v>
      </c>
      <c r="G149" s="13" t="s">
        <v>10</v>
      </c>
      <c r="H149" s="13" t="s">
        <v>1136</v>
      </c>
      <c r="I149" s="14">
        <v>46.26</v>
      </c>
      <c r="J149" s="14">
        <f>IF(Sala[[#This Row],[Orden cobrada (Sin tiempo espera)]]="si",Sala[[#This Row],[Propina]],0)</f>
        <v>0</v>
      </c>
      <c r="K149" s="13" t="s">
        <v>35</v>
      </c>
      <c r="L149" s="9">
        <v>148</v>
      </c>
      <c r="M149" s="13" t="s">
        <v>17</v>
      </c>
      <c r="N149" s="13" t="s">
        <v>300</v>
      </c>
      <c r="O149" s="14">
        <f>SUMIF('Cocina'!A:A,Sala!L149,'Cocina'!M:M)</f>
        <v>212</v>
      </c>
      <c r="P149" s="1">
        <v>45018</v>
      </c>
      <c r="Q149" s="3">
        <v>0.16111111111111112</v>
      </c>
      <c r="R149" s="3">
        <v>0.24930555555555556</v>
      </c>
      <c r="S149" s="3">
        <f>IF(K149="Ocupada",R149-Q149+Datos!$B$2,R149-Q149)</f>
        <v>9.8611111111111108E-2</v>
      </c>
      <c r="T149" s="3">
        <f t="shared" si="10"/>
        <v>8.8194444444444436E-2</v>
      </c>
      <c r="U149" s="3">
        <f>(SUMIF('Cocina'!A:A,Sala!L149,'Cocina'!H:H))/60/24</f>
        <v>0.11041666666666666</v>
      </c>
      <c r="V149" s="3">
        <f t="shared" si="8"/>
        <v>0</v>
      </c>
      <c r="W149" s="13" t="str">
        <f t="shared" si="11"/>
        <v>No</v>
      </c>
      <c r="X149" s="9">
        <f t="shared" si="9"/>
        <v>7</v>
      </c>
      <c r="Y149" s="13" t="str" cm="1">
        <f t="array" ref="Y149">_xlfn.IFS(X149=1,"Lunes",X149=2,"Martes",X149=3,"Miercoles",X149=4,"Jueves",X149=5,"Viernes",X149=6,"Sabado",X149=7,"Domingo")</f>
        <v>Domingo</v>
      </c>
      <c r="Z149">
        <f>SUMIF('Cocina'!A:A,Sala[[#This Row],[Número de Orden]],'Cocina'!K:K)</f>
        <v>125</v>
      </c>
      <c r="AA149" s="35">
        <f>(Sala[[#This Row],[Tiempo en mesa]]-Sala[[#This Row],[Tiempo de Preparación (Horas)]])*1440</f>
        <v>-32.000000000000007</v>
      </c>
      <c r="AB149" t="str" cm="1">
        <f t="array" ref="AB14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150" spans="1:28" x14ac:dyDescent="0.3">
      <c r="A150" s="9">
        <v>18</v>
      </c>
      <c r="B150" s="13" t="s">
        <v>301</v>
      </c>
      <c r="C150" s="9">
        <v>4</v>
      </c>
      <c r="D150" s="16">
        <v>45018.065972222219</v>
      </c>
      <c r="E150" s="16">
        <v>45018.201388888891</v>
      </c>
      <c r="F150" s="13" t="s">
        <v>25</v>
      </c>
      <c r="G150" s="13" t="s">
        <v>15</v>
      </c>
      <c r="H150" s="13" t="s">
        <v>1134</v>
      </c>
      <c r="I150" s="14">
        <v>15.92</v>
      </c>
      <c r="J150" s="14">
        <f>IF(Sala[[#This Row],[Orden cobrada (Sin tiempo espera)]]="si",Sala[[#This Row],[Propina]],0)</f>
        <v>15.92</v>
      </c>
      <c r="K150" s="13" t="s">
        <v>35</v>
      </c>
      <c r="L150" s="9">
        <v>149</v>
      </c>
      <c r="M150" s="13" t="s">
        <v>22</v>
      </c>
      <c r="N150" s="13" t="s">
        <v>302</v>
      </c>
      <c r="O150" s="14">
        <f>SUMIF('Cocina'!A:A,Sala!L150,'Cocina'!M:M)</f>
        <v>226</v>
      </c>
      <c r="P150" s="1">
        <v>45018</v>
      </c>
      <c r="Q150" s="3">
        <v>6.5972222222222224E-2</v>
      </c>
      <c r="R150" s="3">
        <v>0.2013888888888889</v>
      </c>
      <c r="S150" s="3">
        <f>IF(K150="Ocupada",R150-Q150+Datos!$B$2,R150-Q150)</f>
        <v>0.14583333333333334</v>
      </c>
      <c r="T150" s="3">
        <f t="shared" si="10"/>
        <v>0.13541666666666669</v>
      </c>
      <c r="U150" s="3">
        <f>(SUMIF('Cocina'!A:A,Sala!L150,'Cocina'!H:H))/60/24</f>
        <v>9.6527777777777782E-2</v>
      </c>
      <c r="V150" s="3">
        <f t="shared" si="8"/>
        <v>4.9305555555555561E-2</v>
      </c>
      <c r="W150" s="13" t="str">
        <f t="shared" si="11"/>
        <v>Si</v>
      </c>
      <c r="X150" s="9">
        <f t="shared" si="9"/>
        <v>7</v>
      </c>
      <c r="Y150" s="13" t="str" cm="1">
        <f t="array" ref="Y150">_xlfn.IFS(X150=1,"Lunes",X150=2,"Martes",X150=3,"Miercoles",X150=4,"Jueves",X150=5,"Viernes",X150=6,"Sabado",X150=7,"Domingo")</f>
        <v>Domingo</v>
      </c>
      <c r="Z150">
        <f>SUMIF('Cocina'!A:A,Sala[[#This Row],[Número de Orden]],'Cocina'!K:K)</f>
        <v>132</v>
      </c>
      <c r="AA150" s="35">
        <f>(Sala[[#This Row],[Tiempo en mesa]]-Sala[[#This Row],[Tiempo de Preparación (Horas)]])*1440</f>
        <v>56.000000000000021</v>
      </c>
      <c r="AB150" t="str" cm="1">
        <f t="array" ref="AB15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1" spans="1:28" x14ac:dyDescent="0.3">
      <c r="A151" s="9">
        <v>18</v>
      </c>
      <c r="B151" s="13" t="s">
        <v>303</v>
      </c>
      <c r="C151" s="9">
        <v>6</v>
      </c>
      <c r="D151" s="16">
        <v>45018.025694444441</v>
      </c>
      <c r="E151" s="16">
        <v>45018.131944444445</v>
      </c>
      <c r="F151" s="13" t="s">
        <v>14</v>
      </c>
      <c r="G151" s="13" t="s">
        <v>10</v>
      </c>
      <c r="H151" s="13" t="s">
        <v>1136</v>
      </c>
      <c r="I151" s="14">
        <v>48.43</v>
      </c>
      <c r="J151" s="14">
        <f>IF(Sala[[#This Row],[Orden cobrada (Sin tiempo espera)]]="si",Sala[[#This Row],[Propina]],0)</f>
        <v>48.43</v>
      </c>
      <c r="K151" s="13" t="s">
        <v>21</v>
      </c>
      <c r="L151" s="9">
        <v>150</v>
      </c>
      <c r="M151" s="13" t="s">
        <v>83</v>
      </c>
      <c r="N151" s="13" t="s">
        <v>304</v>
      </c>
      <c r="O151" s="14">
        <f>SUMIF('Cocina'!A:A,Sala!L151,'Cocina'!M:M)</f>
        <v>150</v>
      </c>
      <c r="P151" s="1">
        <v>45018</v>
      </c>
      <c r="Q151" s="3">
        <v>2.5694444444444443E-2</v>
      </c>
      <c r="R151" s="3">
        <v>0.13194444444444445</v>
      </c>
      <c r="S151" s="3">
        <f>IF(K151="Ocupada",R151-Q151+Datos!$B$2,R151-Q151)</f>
        <v>0.10625000000000001</v>
      </c>
      <c r="T151" s="3">
        <f t="shared" si="10"/>
        <v>0.10625000000000001</v>
      </c>
      <c r="U151" s="3">
        <f>(SUMIF('Cocina'!A:A,Sala!L151,'Cocina'!H:H))/60/24</f>
        <v>7.3611111111111113E-2</v>
      </c>
      <c r="V151" s="3">
        <f t="shared" si="8"/>
        <v>3.2638888888888898E-2</v>
      </c>
      <c r="W151" s="13" t="str">
        <f t="shared" si="11"/>
        <v>Si</v>
      </c>
      <c r="X151" s="9">
        <f t="shared" si="9"/>
        <v>7</v>
      </c>
      <c r="Y151" s="13" t="str" cm="1">
        <f t="array" ref="Y151">_xlfn.IFS(X151=1,"Lunes",X151=2,"Martes",X151=3,"Miercoles",X151=4,"Jueves",X151=5,"Viernes",X151=6,"Sabado",X151=7,"Domingo")</f>
        <v>Domingo</v>
      </c>
      <c r="Z151">
        <f>SUMIF('Cocina'!A:A,Sala[[#This Row],[Número de Orden]],'Cocina'!K:K)</f>
        <v>90</v>
      </c>
      <c r="AA151" s="35">
        <f>(Sala[[#This Row],[Tiempo en mesa]]-Sala[[#This Row],[Tiempo de Preparación (Horas)]])*1440</f>
        <v>47.000000000000014</v>
      </c>
      <c r="AB151" t="str" cm="1">
        <f t="array" ref="AB15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2" spans="1:28" x14ac:dyDescent="0.3">
      <c r="A152" s="9">
        <v>6</v>
      </c>
      <c r="B152" s="13" t="s">
        <v>305</v>
      </c>
      <c r="C152" s="9">
        <v>2</v>
      </c>
      <c r="D152" s="16">
        <v>45018.135416666664</v>
      </c>
      <c r="E152" s="16">
        <v>45018.286805555559</v>
      </c>
      <c r="F152" s="13" t="s">
        <v>29</v>
      </c>
      <c r="G152" s="13" t="s">
        <v>32</v>
      </c>
      <c r="H152" s="13" t="s">
        <v>1134</v>
      </c>
      <c r="I152" s="14">
        <v>41.51</v>
      </c>
      <c r="J152" s="14">
        <f>IF(Sala[[#This Row],[Orden cobrada (Sin tiempo espera)]]="si",Sala[[#This Row],[Propina]],0)</f>
        <v>41.51</v>
      </c>
      <c r="K152" s="13" t="s">
        <v>35</v>
      </c>
      <c r="L152" s="9">
        <v>151</v>
      </c>
      <c r="M152" s="13" t="s">
        <v>59</v>
      </c>
      <c r="N152" s="13" t="s">
        <v>306</v>
      </c>
      <c r="O152" s="14">
        <f>SUMIF('Cocina'!A:A,Sala!L152,'Cocina'!M:M)</f>
        <v>132</v>
      </c>
      <c r="P152" s="1">
        <v>45018</v>
      </c>
      <c r="Q152" s="3">
        <v>0.13541666666666666</v>
      </c>
      <c r="R152" s="3">
        <v>0.28680555555555554</v>
      </c>
      <c r="S152" s="3">
        <f>IF(K152="Ocupada",R152-Q152+Datos!$B$2,R152-Q152)</f>
        <v>0.16180555555555554</v>
      </c>
      <c r="T152" s="3">
        <f t="shared" si="10"/>
        <v>0.15138888888888888</v>
      </c>
      <c r="U152" s="3">
        <f>(SUMIF('Cocina'!A:A,Sala!L152,'Cocina'!H:H))/60/24</f>
        <v>1.3194444444444444E-2</v>
      </c>
      <c r="V152" s="3">
        <f t="shared" si="8"/>
        <v>0.14861111111111108</v>
      </c>
      <c r="W152" s="13" t="str">
        <f t="shared" si="11"/>
        <v>Si</v>
      </c>
      <c r="X152" s="9">
        <f t="shared" si="9"/>
        <v>7</v>
      </c>
      <c r="Y152" s="13" t="str" cm="1">
        <f t="array" ref="Y152">_xlfn.IFS(X152=1,"Lunes",X152=2,"Martes",X152=3,"Miercoles",X152=4,"Jueves",X152=5,"Viernes",X152=6,"Sabado",X152=7,"Domingo")</f>
        <v>Domingo</v>
      </c>
      <c r="Z152">
        <f>SUMIF('Cocina'!A:A,Sala[[#This Row],[Número de Orden]],'Cocina'!K:K)</f>
        <v>81</v>
      </c>
      <c r="AA152" s="35">
        <f>(Sala[[#This Row],[Tiempo en mesa]]-Sala[[#This Row],[Tiempo de Preparación (Horas)]])*1440</f>
        <v>198.99999999999997</v>
      </c>
      <c r="AB152" t="str" cm="1">
        <f t="array" ref="AB15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3" spans="1:28" x14ac:dyDescent="0.3">
      <c r="A153" s="9">
        <v>5</v>
      </c>
      <c r="B153" s="13" t="s">
        <v>307</v>
      </c>
      <c r="C153" s="9">
        <v>6</v>
      </c>
      <c r="D153" s="16">
        <v>45018.051388888889</v>
      </c>
      <c r="E153" s="16">
        <v>45018.119444444441</v>
      </c>
      <c r="F153" s="13" t="s">
        <v>29</v>
      </c>
      <c r="G153" s="13" t="s">
        <v>10</v>
      </c>
      <c r="H153" s="13" t="s">
        <v>1136</v>
      </c>
      <c r="I153" s="14">
        <v>25.57</v>
      </c>
      <c r="J153" s="14">
        <f>IF(Sala[[#This Row],[Orden cobrada (Sin tiempo espera)]]="si",Sala[[#This Row],[Propina]],0)</f>
        <v>25.57</v>
      </c>
      <c r="K153" s="13" t="s">
        <v>11</v>
      </c>
      <c r="L153" s="9">
        <v>152</v>
      </c>
      <c r="M153" s="13" t="s">
        <v>59</v>
      </c>
      <c r="N153" s="13" t="s">
        <v>57</v>
      </c>
      <c r="O153" s="14">
        <f>SUMIF('Cocina'!A:A,Sala!L153,'Cocina'!M:M)</f>
        <v>56</v>
      </c>
      <c r="P153" s="1">
        <v>45018</v>
      </c>
      <c r="Q153" s="3">
        <v>5.1388888888888887E-2</v>
      </c>
      <c r="R153" s="3">
        <v>0.11944444444444445</v>
      </c>
      <c r="S153" s="3">
        <f>IF(K153="Ocupada",R153-Q153+Datos!$B$2,R153-Q153)</f>
        <v>6.8055555555555564E-2</v>
      </c>
      <c r="T153" s="3">
        <f t="shared" si="10"/>
        <v>6.8055555555555564E-2</v>
      </c>
      <c r="U153" s="3">
        <f>(SUMIF('Cocina'!A:A,Sala!L153,'Cocina'!H:H))/60/24</f>
        <v>8.3333333333333332E-3</v>
      </c>
      <c r="V153" s="3">
        <f t="shared" si="8"/>
        <v>5.9722222222222232E-2</v>
      </c>
      <c r="W153" s="13" t="str">
        <f t="shared" si="11"/>
        <v>Si</v>
      </c>
      <c r="X153" s="9">
        <f t="shared" si="9"/>
        <v>7</v>
      </c>
      <c r="Y153" s="13" t="str" cm="1">
        <f t="array" ref="Y153">_xlfn.IFS(X153=1,"Lunes",X153=2,"Martes",X153=3,"Miercoles",X153=4,"Jueves",X153=5,"Viernes",X153=6,"Sabado",X153=7,"Domingo")</f>
        <v>Domingo</v>
      </c>
      <c r="Z153">
        <f>SUMIF('Cocina'!A:A,Sala[[#This Row],[Número de Orden]],'Cocina'!K:K)</f>
        <v>32</v>
      </c>
      <c r="AA153" s="35">
        <f>(Sala[[#This Row],[Tiempo en mesa]]-Sala[[#This Row],[Tiempo de Preparación (Horas)]])*1440</f>
        <v>86.000000000000014</v>
      </c>
      <c r="AB153" t="str" cm="1">
        <f t="array" ref="AB15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4" spans="1:28" x14ac:dyDescent="0.3">
      <c r="A154" s="9">
        <v>10</v>
      </c>
      <c r="B154" s="13" t="s">
        <v>109</v>
      </c>
      <c r="C154" s="9">
        <v>1</v>
      </c>
      <c r="D154" s="16">
        <v>45018.129166666666</v>
      </c>
      <c r="E154" s="16">
        <v>45018.226388888892</v>
      </c>
      <c r="F154" s="13" t="s">
        <v>20</v>
      </c>
      <c r="G154" s="13" t="s">
        <v>15</v>
      </c>
      <c r="H154" s="13" t="s">
        <v>1136</v>
      </c>
      <c r="I154" s="14">
        <v>42.84</v>
      </c>
      <c r="J154" s="14">
        <f>IF(Sala[[#This Row],[Orden cobrada (Sin tiempo espera)]]="si",Sala[[#This Row],[Propina]],0)</f>
        <v>42.84</v>
      </c>
      <c r="K154" s="13" t="s">
        <v>35</v>
      </c>
      <c r="L154" s="9">
        <v>153</v>
      </c>
      <c r="M154" s="13" t="s">
        <v>26</v>
      </c>
      <c r="N154" s="13" t="s">
        <v>308</v>
      </c>
      <c r="O154" s="14">
        <f>SUMIF('Cocina'!A:A,Sala!L154,'Cocina'!M:M)</f>
        <v>203</v>
      </c>
      <c r="P154" s="1">
        <v>45018</v>
      </c>
      <c r="Q154" s="3">
        <v>0.12916666666666668</v>
      </c>
      <c r="R154" s="3">
        <v>0.22638888888888889</v>
      </c>
      <c r="S154" s="3">
        <f>IF(K154="Ocupada",R154-Q154+Datos!$B$2,R154-Q154)</f>
        <v>0.10763888888888888</v>
      </c>
      <c r="T154" s="3">
        <f t="shared" si="10"/>
        <v>9.722222222222221E-2</v>
      </c>
      <c r="U154" s="3">
        <f>(SUMIF('Cocina'!A:A,Sala!L154,'Cocina'!H:H))/60/24</f>
        <v>6.1805555555555558E-2</v>
      </c>
      <c r="V154" s="3">
        <f t="shared" si="8"/>
        <v>4.5833333333333323E-2</v>
      </c>
      <c r="W154" s="13" t="str">
        <f t="shared" si="11"/>
        <v>Si</v>
      </c>
      <c r="X154" s="9">
        <f t="shared" si="9"/>
        <v>7</v>
      </c>
      <c r="Y154" s="13" t="str" cm="1">
        <f t="array" ref="Y154">_xlfn.IFS(X154=1,"Lunes",X154=2,"Martes",X154=3,"Miercoles",X154=4,"Jueves",X154=5,"Viernes",X154=6,"Sabado",X154=7,"Domingo")</f>
        <v>Domingo</v>
      </c>
      <c r="Z154">
        <f>SUMIF('Cocina'!A:A,Sala[[#This Row],[Número de Orden]],'Cocina'!K:K)</f>
        <v>124</v>
      </c>
      <c r="AA154" s="35">
        <f>(Sala[[#This Row],[Tiempo en mesa]]-Sala[[#This Row],[Tiempo de Preparación (Horas)]])*1440</f>
        <v>50.999999999999979</v>
      </c>
      <c r="AB154" t="str" cm="1">
        <f t="array" ref="AB15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5" spans="1:28" x14ac:dyDescent="0.3">
      <c r="A155" s="9">
        <v>11</v>
      </c>
      <c r="B155" s="13" t="s">
        <v>309</v>
      </c>
      <c r="C155" s="9">
        <v>6</v>
      </c>
      <c r="D155" s="16">
        <v>45018.089583333334</v>
      </c>
      <c r="E155" s="16">
        <v>45018.15</v>
      </c>
      <c r="F155" s="13" t="s">
        <v>14</v>
      </c>
      <c r="G155" s="13" t="s">
        <v>15</v>
      </c>
      <c r="H155" s="13" t="s">
        <v>1134</v>
      </c>
      <c r="I155" s="14">
        <v>17.2</v>
      </c>
      <c r="J155" s="14">
        <f>IF(Sala[[#This Row],[Orden cobrada (Sin tiempo espera)]]="si",Sala[[#This Row],[Propina]],0)</f>
        <v>17.2</v>
      </c>
      <c r="K155" s="13" t="s">
        <v>21</v>
      </c>
      <c r="L155" s="9">
        <v>154</v>
      </c>
      <c r="M155" s="13" t="s">
        <v>59</v>
      </c>
      <c r="N155" s="13" t="s">
        <v>310</v>
      </c>
      <c r="O155" s="14">
        <f>SUMIF('Cocina'!A:A,Sala!L155,'Cocina'!M:M)</f>
        <v>144</v>
      </c>
      <c r="P155" s="1">
        <v>45018</v>
      </c>
      <c r="Q155" s="3">
        <v>8.9583333333333334E-2</v>
      </c>
      <c r="R155" s="3">
        <v>0.15</v>
      </c>
      <c r="S155" s="3">
        <f>IF(K155="Ocupada",R155-Q155+Datos!$B$2,R155-Q155)</f>
        <v>6.041666666666666E-2</v>
      </c>
      <c r="T155" s="3">
        <f t="shared" si="10"/>
        <v>6.041666666666666E-2</v>
      </c>
      <c r="U155" s="3">
        <f>(SUMIF('Cocina'!A:A,Sala!L155,'Cocina'!H:H))/60/24</f>
        <v>5.6944444444444443E-2</v>
      </c>
      <c r="V155" s="3">
        <f t="shared" si="8"/>
        <v>3.4722222222222168E-3</v>
      </c>
      <c r="W155" s="13" t="str">
        <f t="shared" si="11"/>
        <v>Si</v>
      </c>
      <c r="X155" s="9">
        <f t="shared" si="9"/>
        <v>7</v>
      </c>
      <c r="Y155" s="13" t="str" cm="1">
        <f t="array" ref="Y155">_xlfn.IFS(X155=1,"Lunes",X155=2,"Martes",X155=3,"Miercoles",X155=4,"Jueves",X155=5,"Viernes",X155=6,"Sabado",X155=7,"Domingo")</f>
        <v>Domingo</v>
      </c>
      <c r="Z155">
        <f>SUMIF('Cocina'!A:A,Sala[[#This Row],[Número de Orden]],'Cocina'!K:K)</f>
        <v>86</v>
      </c>
      <c r="AA155" s="35">
        <f>(Sala[[#This Row],[Tiempo en mesa]]-Sala[[#This Row],[Tiempo de Preparación (Horas)]])*1440</f>
        <v>4.999999999999992</v>
      </c>
      <c r="AB155" t="str" cm="1">
        <f t="array" ref="AB15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6" spans="1:28" x14ac:dyDescent="0.3">
      <c r="A156" s="9">
        <v>7</v>
      </c>
      <c r="B156" s="13" t="s">
        <v>311</v>
      </c>
      <c r="C156" s="9">
        <v>2</v>
      </c>
      <c r="D156" s="16">
        <v>45018.078472222223</v>
      </c>
      <c r="E156" s="16">
        <v>45018.197222222225</v>
      </c>
      <c r="F156" s="13" t="s">
        <v>25</v>
      </c>
      <c r="G156" s="13" t="s">
        <v>10</v>
      </c>
      <c r="H156" s="13" t="s">
        <v>1134</v>
      </c>
      <c r="I156" s="14">
        <v>25.72</v>
      </c>
      <c r="J156" s="14">
        <f>IF(Sala[[#This Row],[Orden cobrada (Sin tiempo espera)]]="si",Sala[[#This Row],[Propina]],0)</f>
        <v>25.72</v>
      </c>
      <c r="K156" s="13" t="s">
        <v>11</v>
      </c>
      <c r="L156" s="9">
        <v>155</v>
      </c>
      <c r="M156" s="13" t="s">
        <v>36</v>
      </c>
      <c r="N156" s="13" t="s">
        <v>312</v>
      </c>
      <c r="O156" s="14">
        <f>SUMIF('Cocina'!A:A,Sala!L156,'Cocina'!M:M)</f>
        <v>136</v>
      </c>
      <c r="P156" s="1">
        <v>45018</v>
      </c>
      <c r="Q156" s="3">
        <v>7.8472222222222221E-2</v>
      </c>
      <c r="R156" s="3">
        <v>0.19722222222222222</v>
      </c>
      <c r="S156" s="3">
        <f>IF(K156="Ocupada",R156-Q156+Datos!$B$2,R156-Q156)</f>
        <v>0.11874999999999999</v>
      </c>
      <c r="T156" s="3">
        <f t="shared" si="10"/>
        <v>0.11874999999999999</v>
      </c>
      <c r="U156" s="3">
        <f>(SUMIF('Cocina'!A:A,Sala!L156,'Cocina'!H:H))/60/24</f>
        <v>6.9444444444444448E-2</v>
      </c>
      <c r="V156" s="3">
        <f t="shared" si="8"/>
        <v>4.9305555555555547E-2</v>
      </c>
      <c r="W156" s="13" t="str">
        <f t="shared" si="11"/>
        <v>Si</v>
      </c>
      <c r="X156" s="9">
        <f t="shared" si="9"/>
        <v>7</v>
      </c>
      <c r="Y156" s="13" t="str" cm="1">
        <f t="array" ref="Y156">_xlfn.IFS(X156=1,"Lunes",X156=2,"Martes",X156=3,"Miercoles",X156=4,"Jueves",X156=5,"Viernes",X156=6,"Sabado",X156=7,"Domingo")</f>
        <v>Domingo</v>
      </c>
      <c r="Z156">
        <f>SUMIF('Cocina'!A:A,Sala[[#This Row],[Número de Orden]],'Cocina'!K:K)</f>
        <v>82</v>
      </c>
      <c r="AA156" s="35">
        <f>(Sala[[#This Row],[Tiempo en mesa]]-Sala[[#This Row],[Tiempo de Preparación (Horas)]])*1440</f>
        <v>70.999999999999986</v>
      </c>
      <c r="AB156" t="str" cm="1">
        <f t="array" ref="AB15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7" spans="1:28" x14ac:dyDescent="0.3">
      <c r="A157" s="9">
        <v>6</v>
      </c>
      <c r="B157" s="13" t="s">
        <v>313</v>
      </c>
      <c r="C157" s="9">
        <v>4</v>
      </c>
      <c r="D157" s="16">
        <v>45018.027777777781</v>
      </c>
      <c r="E157" s="16">
        <v>45018.178472222222</v>
      </c>
      <c r="F157" s="13" t="s">
        <v>9</v>
      </c>
      <c r="G157" s="13" t="s">
        <v>32</v>
      </c>
      <c r="H157" s="13" t="s">
        <v>1134</v>
      </c>
      <c r="I157" s="14">
        <v>19.03</v>
      </c>
      <c r="J157" s="14">
        <f>IF(Sala[[#This Row],[Orden cobrada (Sin tiempo espera)]]="si",Sala[[#This Row],[Propina]],0)</f>
        <v>19.03</v>
      </c>
      <c r="K157" s="13" t="s">
        <v>21</v>
      </c>
      <c r="L157" s="9">
        <v>156</v>
      </c>
      <c r="M157" s="13" t="s">
        <v>1137</v>
      </c>
      <c r="N157" s="13" t="s">
        <v>57</v>
      </c>
      <c r="O157" s="14">
        <f>SUMIF('Cocina'!A:A,Sala!L157,'Cocina'!M:M)</f>
        <v>56</v>
      </c>
      <c r="P157" s="1">
        <v>45018</v>
      </c>
      <c r="Q157" s="3">
        <v>2.7777777777777776E-2</v>
      </c>
      <c r="R157" s="3">
        <v>0.17847222222222223</v>
      </c>
      <c r="S157" s="3">
        <f>IF(K157="Ocupada",R157-Q157+Datos!$B$2,R157-Q157)</f>
        <v>0.15069444444444446</v>
      </c>
      <c r="T157" s="3">
        <f t="shared" si="10"/>
        <v>0.15069444444444446</v>
      </c>
      <c r="U157" s="3">
        <f>(SUMIF('Cocina'!A:A,Sala!L157,'Cocina'!H:H))/60/24</f>
        <v>4.1666666666666666E-3</v>
      </c>
      <c r="V157" s="3">
        <f t="shared" si="8"/>
        <v>0.14652777777777778</v>
      </c>
      <c r="W157" s="13" t="str">
        <f t="shared" si="11"/>
        <v>Si</v>
      </c>
      <c r="X157" s="9">
        <f t="shared" si="9"/>
        <v>7</v>
      </c>
      <c r="Y157" s="13" t="str" cm="1">
        <f t="array" ref="Y157">_xlfn.IFS(X157=1,"Lunes",X157=2,"Martes",X157=3,"Miercoles",X157=4,"Jueves",X157=5,"Viernes",X157=6,"Sabado",X157=7,"Domingo")</f>
        <v>Domingo</v>
      </c>
      <c r="Z157">
        <f>SUMIF('Cocina'!A:A,Sala[[#This Row],[Número de Orden]],'Cocina'!K:K)</f>
        <v>32</v>
      </c>
      <c r="AA157" s="35">
        <f>(Sala[[#This Row],[Tiempo en mesa]]-Sala[[#This Row],[Tiempo de Preparación (Horas)]])*1440</f>
        <v>211</v>
      </c>
      <c r="AB157" t="str" cm="1">
        <f t="array" ref="AB15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8" spans="1:28" x14ac:dyDescent="0.3">
      <c r="A158" s="9">
        <v>13</v>
      </c>
      <c r="B158" s="13" t="s">
        <v>314</v>
      </c>
      <c r="C158" s="9">
        <v>5</v>
      </c>
      <c r="D158" s="16">
        <v>45018.140277777777</v>
      </c>
      <c r="E158" s="16">
        <v>45018.260416666664</v>
      </c>
      <c r="F158" s="13" t="s">
        <v>9</v>
      </c>
      <c r="G158" s="13" t="s">
        <v>15</v>
      </c>
      <c r="H158" s="13" t="s">
        <v>1134</v>
      </c>
      <c r="I158" s="14">
        <v>28.48</v>
      </c>
      <c r="J158" s="14">
        <f>IF(Sala[[#This Row],[Orden cobrada (Sin tiempo espera)]]="si",Sala[[#This Row],[Propina]],0)</f>
        <v>28.48</v>
      </c>
      <c r="K158" s="13" t="s">
        <v>35</v>
      </c>
      <c r="L158" s="9">
        <v>157</v>
      </c>
      <c r="M158" s="13" t="s">
        <v>1135</v>
      </c>
      <c r="N158" s="13" t="s">
        <v>315</v>
      </c>
      <c r="O158" s="14">
        <f>SUMIF('Cocina'!A:A,Sala!L158,'Cocina'!M:M)</f>
        <v>271</v>
      </c>
      <c r="P158" s="1">
        <v>45018</v>
      </c>
      <c r="Q158" s="3">
        <v>0.14027777777777778</v>
      </c>
      <c r="R158" s="3">
        <v>0.26041666666666669</v>
      </c>
      <c r="S158" s="3">
        <f>IF(K158="Ocupada",R158-Q158+Datos!$B$2,R158-Q158)</f>
        <v>0.13055555555555556</v>
      </c>
      <c r="T158" s="3">
        <f t="shared" si="10"/>
        <v>0.12013888888888891</v>
      </c>
      <c r="U158" s="3">
        <f>(SUMIF('Cocina'!A:A,Sala!L158,'Cocina'!H:H))/60/24</f>
        <v>0.10416666666666667</v>
      </c>
      <c r="V158" s="3">
        <f t="shared" si="8"/>
        <v>2.6388888888888892E-2</v>
      </c>
      <c r="W158" s="13" t="str">
        <f t="shared" si="11"/>
        <v>Si</v>
      </c>
      <c r="X158" s="9">
        <f t="shared" si="9"/>
        <v>7</v>
      </c>
      <c r="Y158" s="13" t="str" cm="1">
        <f t="array" ref="Y158">_xlfn.IFS(X158=1,"Lunes",X158=2,"Martes",X158=3,"Miercoles",X158=4,"Jueves",X158=5,"Viernes",X158=6,"Sabado",X158=7,"Domingo")</f>
        <v>Domingo</v>
      </c>
      <c r="Z158">
        <f>SUMIF('Cocina'!A:A,Sala[[#This Row],[Número de Orden]],'Cocina'!K:K)</f>
        <v>163</v>
      </c>
      <c r="AA158" s="35">
        <f>(Sala[[#This Row],[Tiempo en mesa]]-Sala[[#This Row],[Tiempo de Preparación (Horas)]])*1440</f>
        <v>23.000000000000018</v>
      </c>
      <c r="AB158" t="str" cm="1">
        <f t="array" ref="AB15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59" spans="1:28" x14ac:dyDescent="0.3">
      <c r="A159" s="9">
        <v>5</v>
      </c>
      <c r="B159" s="13" t="s">
        <v>316</v>
      </c>
      <c r="C159" s="9">
        <v>5</v>
      </c>
      <c r="D159" s="16">
        <v>45018.114583333336</v>
      </c>
      <c r="E159" s="16">
        <v>45018.165972222225</v>
      </c>
      <c r="F159" s="13" t="s">
        <v>9</v>
      </c>
      <c r="G159" s="13" t="s">
        <v>10</v>
      </c>
      <c r="H159" s="13" t="s">
        <v>1134</v>
      </c>
      <c r="I159" s="14">
        <v>48.75</v>
      </c>
      <c r="J159" s="14">
        <f>IF(Sala[[#This Row],[Orden cobrada (Sin tiempo espera)]]="si",Sala[[#This Row],[Propina]],0)</f>
        <v>0</v>
      </c>
      <c r="K159" s="13" t="s">
        <v>21</v>
      </c>
      <c r="L159" s="9">
        <v>158</v>
      </c>
      <c r="M159" s="13" t="s">
        <v>64</v>
      </c>
      <c r="N159" s="13" t="s">
        <v>317</v>
      </c>
      <c r="O159" s="14">
        <f>SUMIF('Cocina'!A:A,Sala!L159,'Cocina'!M:M)</f>
        <v>310</v>
      </c>
      <c r="P159" s="1">
        <v>45018</v>
      </c>
      <c r="Q159" s="3">
        <v>0.11458333333333333</v>
      </c>
      <c r="R159" s="3">
        <v>0.16597222222222222</v>
      </c>
      <c r="S159" s="3">
        <f>IF(K159="Ocupada",R159-Q159+Datos!$B$2,R159-Q159)</f>
        <v>5.1388888888888887E-2</v>
      </c>
      <c r="T159" s="3">
        <f t="shared" si="10"/>
        <v>5.1388888888888887E-2</v>
      </c>
      <c r="U159" s="3">
        <f>(SUMIF('Cocina'!A:A,Sala!L159,'Cocina'!H:H))/60/24</f>
        <v>9.375E-2</v>
      </c>
      <c r="V159" s="3">
        <f t="shared" si="8"/>
        <v>0</v>
      </c>
      <c r="W159" s="13" t="str">
        <f t="shared" si="11"/>
        <v>No</v>
      </c>
      <c r="X159" s="9">
        <f t="shared" si="9"/>
        <v>7</v>
      </c>
      <c r="Y159" s="13" t="str" cm="1">
        <f t="array" ref="Y159">_xlfn.IFS(X159=1,"Lunes",X159=2,"Martes",X159=3,"Miercoles",X159=4,"Jueves",X159=5,"Viernes",X159=6,"Sabado",X159=7,"Domingo")</f>
        <v>Domingo</v>
      </c>
      <c r="Z159">
        <f>SUMIF('Cocina'!A:A,Sala[[#This Row],[Número de Orden]],'Cocina'!K:K)</f>
        <v>185</v>
      </c>
      <c r="AA159" s="35">
        <f>(Sala[[#This Row],[Tiempo en mesa]]-Sala[[#This Row],[Tiempo de Preparación (Horas)]])*1440</f>
        <v>-61</v>
      </c>
      <c r="AB159" t="str" cm="1">
        <f t="array" ref="AB15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160" spans="1:28" x14ac:dyDescent="0.3">
      <c r="A160" s="9">
        <v>16</v>
      </c>
      <c r="B160" s="13" t="s">
        <v>318</v>
      </c>
      <c r="C160" s="9">
        <v>1</v>
      </c>
      <c r="D160" s="16">
        <v>45018.006944444445</v>
      </c>
      <c r="E160" s="16">
        <v>45018.052083333336</v>
      </c>
      <c r="F160" s="13" t="s">
        <v>9</v>
      </c>
      <c r="G160" s="13" t="s">
        <v>15</v>
      </c>
      <c r="H160" s="13" t="s">
        <v>1134</v>
      </c>
      <c r="I160" s="14">
        <v>47.81</v>
      </c>
      <c r="J160" s="14">
        <f>IF(Sala[[#This Row],[Orden cobrada (Sin tiempo espera)]]="si",Sala[[#This Row],[Propina]],0)</f>
        <v>0</v>
      </c>
      <c r="K160" s="13" t="s">
        <v>35</v>
      </c>
      <c r="L160" s="9">
        <v>159</v>
      </c>
      <c r="M160" s="13" t="s">
        <v>22</v>
      </c>
      <c r="N160" s="13" t="s">
        <v>319</v>
      </c>
      <c r="O160" s="14">
        <f>SUMIF('Cocina'!A:A,Sala!L160,'Cocina'!M:M)</f>
        <v>253</v>
      </c>
      <c r="P160" s="1">
        <v>45018</v>
      </c>
      <c r="Q160" s="3">
        <v>6.9444444444444441E-3</v>
      </c>
      <c r="R160" s="3">
        <v>5.2083333333333336E-2</v>
      </c>
      <c r="S160" s="3">
        <f>IF(K160="Ocupada",R160-Q160+Datos!$B$2,R160-Q160)</f>
        <v>5.5555555555555559E-2</v>
      </c>
      <c r="T160" s="3">
        <f t="shared" si="10"/>
        <v>4.5138888888888895E-2</v>
      </c>
      <c r="U160" s="3">
        <f>(SUMIF('Cocina'!A:A,Sala!L160,'Cocina'!H:H))/60/24</f>
        <v>5.1388888888888894E-2</v>
      </c>
      <c r="V160" s="3">
        <f t="shared" si="8"/>
        <v>0</v>
      </c>
      <c r="W160" s="13" t="str">
        <f t="shared" si="11"/>
        <v>No</v>
      </c>
      <c r="X160" s="9">
        <f t="shared" si="9"/>
        <v>7</v>
      </c>
      <c r="Y160" s="13" t="str" cm="1">
        <f t="array" ref="Y160">_xlfn.IFS(X160=1,"Lunes",X160=2,"Martes",X160=3,"Miercoles",X160=4,"Jueves",X160=5,"Viernes",X160=6,"Sabado",X160=7,"Domingo")</f>
        <v>Domingo</v>
      </c>
      <c r="Z160">
        <f>SUMIF('Cocina'!A:A,Sala[[#This Row],[Número de Orden]],'Cocina'!K:K)</f>
        <v>150</v>
      </c>
      <c r="AA160" s="35">
        <f>(Sala[[#This Row],[Tiempo en mesa]]-Sala[[#This Row],[Tiempo de Preparación (Horas)]])*1440</f>
        <v>-8.9999999999999982</v>
      </c>
      <c r="AB160" t="str" cm="1">
        <f t="array" ref="AB16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161" spans="1:28" x14ac:dyDescent="0.3">
      <c r="A161" s="9">
        <v>19</v>
      </c>
      <c r="B161" s="13" t="s">
        <v>320</v>
      </c>
      <c r="C161" s="9">
        <v>6</v>
      </c>
      <c r="D161" s="16">
        <v>45018.04583333333</v>
      </c>
      <c r="E161" s="16">
        <v>45018.189583333333</v>
      </c>
      <c r="F161" s="13" t="s">
        <v>20</v>
      </c>
      <c r="G161" s="13" t="s">
        <v>10</v>
      </c>
      <c r="H161" s="13" t="s">
        <v>1134</v>
      </c>
      <c r="I161" s="14">
        <v>26.02</v>
      </c>
      <c r="J161" s="14">
        <f>IF(Sala[[#This Row],[Orden cobrada (Sin tiempo espera)]]="si",Sala[[#This Row],[Propina]],0)</f>
        <v>26.02</v>
      </c>
      <c r="K161" s="13" t="s">
        <v>11</v>
      </c>
      <c r="L161" s="9">
        <v>160</v>
      </c>
      <c r="M161" s="13" t="s">
        <v>17</v>
      </c>
      <c r="N161" s="13" t="s">
        <v>321</v>
      </c>
      <c r="O161" s="14">
        <f>SUMIF('Cocina'!A:A,Sala!L161,'Cocina'!M:M)</f>
        <v>156</v>
      </c>
      <c r="P161" s="1">
        <v>45018</v>
      </c>
      <c r="Q161" s="3">
        <v>4.583333333333333E-2</v>
      </c>
      <c r="R161" s="3">
        <v>0.18958333333333333</v>
      </c>
      <c r="S161" s="3">
        <f>IF(K161="Ocupada",R161-Q161+Datos!$B$2,R161-Q161)</f>
        <v>0.14374999999999999</v>
      </c>
      <c r="T161" s="3">
        <f t="shared" si="10"/>
        <v>0.14374999999999999</v>
      </c>
      <c r="U161" s="3">
        <f>(SUMIF('Cocina'!A:A,Sala!L161,'Cocina'!H:H))/60/24</f>
        <v>4.6527777777777779E-2</v>
      </c>
      <c r="V161" s="3">
        <f t="shared" si="8"/>
        <v>9.722222222222221E-2</v>
      </c>
      <c r="W161" s="13" t="str">
        <f t="shared" si="11"/>
        <v>Si</v>
      </c>
      <c r="X161" s="9">
        <f t="shared" si="9"/>
        <v>7</v>
      </c>
      <c r="Y161" s="13" t="str" cm="1">
        <f t="array" ref="Y161">_xlfn.IFS(X161=1,"Lunes",X161=2,"Martes",X161=3,"Miercoles",X161=4,"Jueves",X161=5,"Viernes",X161=6,"Sabado",X161=7,"Domingo")</f>
        <v>Domingo</v>
      </c>
      <c r="Z161">
        <f>SUMIF('Cocina'!A:A,Sala[[#This Row],[Número de Orden]],'Cocina'!K:K)</f>
        <v>94</v>
      </c>
      <c r="AA161" s="35">
        <f>(Sala[[#This Row],[Tiempo en mesa]]-Sala[[#This Row],[Tiempo de Preparación (Horas)]])*1440</f>
        <v>139.99999999999997</v>
      </c>
      <c r="AB161" t="str" cm="1">
        <f t="array" ref="AB16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62" spans="1:28" x14ac:dyDescent="0.3">
      <c r="A162" s="9">
        <v>13</v>
      </c>
      <c r="B162" s="13" t="s">
        <v>322</v>
      </c>
      <c r="C162" s="9">
        <v>6</v>
      </c>
      <c r="D162" s="16">
        <v>45018.03125</v>
      </c>
      <c r="E162" s="16">
        <v>45018.182638888888</v>
      </c>
      <c r="F162" s="13" t="s">
        <v>20</v>
      </c>
      <c r="G162" s="13" t="s">
        <v>10</v>
      </c>
      <c r="H162" s="13" t="s">
        <v>1134</v>
      </c>
      <c r="I162" s="14">
        <v>18.86</v>
      </c>
      <c r="J162" s="14">
        <f>IF(Sala[[#This Row],[Orden cobrada (Sin tiempo espera)]]="si",Sala[[#This Row],[Propina]],0)</f>
        <v>18.86</v>
      </c>
      <c r="K162" s="13" t="s">
        <v>11</v>
      </c>
      <c r="L162" s="9">
        <v>161</v>
      </c>
      <c r="M162" s="13" t="s">
        <v>26</v>
      </c>
      <c r="N162" s="13" t="s">
        <v>57</v>
      </c>
      <c r="O162" s="14">
        <f>SUMIF('Cocina'!A:A,Sala!L162,'Cocina'!M:M)</f>
        <v>84</v>
      </c>
      <c r="P162" s="1">
        <v>45018</v>
      </c>
      <c r="Q162" s="3">
        <v>3.125E-2</v>
      </c>
      <c r="R162" s="3">
        <v>0.18263888888888888</v>
      </c>
      <c r="S162" s="3">
        <f>IF(K162="Ocupada",R162-Q162+Datos!$B$2,R162-Q162)</f>
        <v>0.15138888888888888</v>
      </c>
      <c r="T162" s="3">
        <f t="shared" si="10"/>
        <v>0.15138888888888888</v>
      </c>
      <c r="U162" s="3">
        <f>(SUMIF('Cocina'!A:A,Sala!L162,'Cocina'!H:H))/60/24</f>
        <v>3.9583333333333331E-2</v>
      </c>
      <c r="V162" s="3">
        <f t="shared" si="8"/>
        <v>0.11180555555555555</v>
      </c>
      <c r="W162" s="13" t="str">
        <f t="shared" si="11"/>
        <v>Si</v>
      </c>
      <c r="X162" s="9">
        <f t="shared" si="9"/>
        <v>7</v>
      </c>
      <c r="Y162" s="13" t="str" cm="1">
        <f t="array" ref="Y162">_xlfn.IFS(X162=1,"Lunes",X162=2,"Martes",X162=3,"Miercoles",X162=4,"Jueves",X162=5,"Viernes",X162=6,"Sabado",X162=7,"Domingo")</f>
        <v>Domingo</v>
      </c>
      <c r="Z162">
        <f>SUMIF('Cocina'!A:A,Sala[[#This Row],[Número de Orden]],'Cocina'!K:K)</f>
        <v>48</v>
      </c>
      <c r="AA162" s="35">
        <f>(Sala[[#This Row],[Tiempo en mesa]]-Sala[[#This Row],[Tiempo de Preparación (Horas)]])*1440</f>
        <v>161</v>
      </c>
      <c r="AB162" t="str" cm="1">
        <f t="array" ref="AB16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63" spans="1:28" x14ac:dyDescent="0.3">
      <c r="A163" s="9">
        <v>14</v>
      </c>
      <c r="B163" s="13" t="s">
        <v>323</v>
      </c>
      <c r="C163" s="9">
        <v>4</v>
      </c>
      <c r="D163" s="16">
        <v>45018.039583333331</v>
      </c>
      <c r="E163" s="16">
        <v>45018.106944444444</v>
      </c>
      <c r="F163" s="13" t="s">
        <v>14</v>
      </c>
      <c r="G163" s="13" t="s">
        <v>10</v>
      </c>
      <c r="H163" s="13" t="s">
        <v>1134</v>
      </c>
      <c r="I163" s="14">
        <v>17.55</v>
      </c>
      <c r="J163" s="14">
        <f>IF(Sala[[#This Row],[Orden cobrada (Sin tiempo espera)]]="si",Sala[[#This Row],[Propina]],0)</f>
        <v>17.55</v>
      </c>
      <c r="K163" s="13" t="s">
        <v>11</v>
      </c>
      <c r="L163" s="9">
        <v>162</v>
      </c>
      <c r="M163" s="13" t="s">
        <v>26</v>
      </c>
      <c r="N163" s="13" t="s">
        <v>259</v>
      </c>
      <c r="O163" s="14">
        <f>SUMIF('Cocina'!A:A,Sala!L163,'Cocina'!M:M)</f>
        <v>72</v>
      </c>
      <c r="P163" s="1">
        <v>45018</v>
      </c>
      <c r="Q163" s="3">
        <v>3.9583333333333331E-2</v>
      </c>
      <c r="R163" s="3">
        <v>0.10694444444444444</v>
      </c>
      <c r="S163" s="3">
        <f>IF(K163="Ocupada",R163-Q163+Datos!$B$2,R163-Q163)</f>
        <v>6.7361111111111108E-2</v>
      </c>
      <c r="T163" s="3">
        <f t="shared" si="10"/>
        <v>6.7361111111111108E-2</v>
      </c>
      <c r="U163" s="3">
        <f>(SUMIF('Cocina'!A:A,Sala!L163,'Cocina'!H:H))/60/24</f>
        <v>1.7361111111111112E-2</v>
      </c>
      <c r="V163" s="3">
        <f t="shared" si="8"/>
        <v>4.9999999999999996E-2</v>
      </c>
      <c r="W163" s="13" t="str">
        <f t="shared" si="11"/>
        <v>Si</v>
      </c>
      <c r="X163" s="9">
        <f t="shared" si="9"/>
        <v>7</v>
      </c>
      <c r="Y163" s="13" t="str" cm="1">
        <f t="array" ref="Y163">_xlfn.IFS(X163=1,"Lunes",X163=2,"Martes",X163=3,"Miercoles",X163=4,"Jueves",X163=5,"Viernes",X163=6,"Sabado",X163=7,"Domingo")</f>
        <v>Domingo</v>
      </c>
      <c r="Z163">
        <f>SUMIF('Cocina'!A:A,Sala[[#This Row],[Número de Orden]],'Cocina'!K:K)</f>
        <v>42</v>
      </c>
      <c r="AA163" s="35">
        <f>(Sala[[#This Row],[Tiempo en mesa]]-Sala[[#This Row],[Tiempo de Preparación (Horas)]])*1440</f>
        <v>72</v>
      </c>
      <c r="AB163" t="str" cm="1">
        <f t="array" ref="AB16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64" spans="1:28" x14ac:dyDescent="0.3">
      <c r="A164" s="9">
        <v>6</v>
      </c>
      <c r="B164" s="13" t="s">
        <v>324</v>
      </c>
      <c r="C164" s="9">
        <v>1</v>
      </c>
      <c r="D164" s="16">
        <v>45018.065972222219</v>
      </c>
      <c r="E164" s="16">
        <v>45018.17291666667</v>
      </c>
      <c r="F164" s="13" t="s">
        <v>25</v>
      </c>
      <c r="G164" s="13" t="s">
        <v>10</v>
      </c>
      <c r="H164" s="13" t="s">
        <v>1134</v>
      </c>
      <c r="I164" s="14">
        <v>14.94</v>
      </c>
      <c r="J164" s="14">
        <f>IF(Sala[[#This Row],[Orden cobrada (Sin tiempo espera)]]="si",Sala[[#This Row],[Propina]],0)</f>
        <v>14.94</v>
      </c>
      <c r="K164" s="13" t="s">
        <v>35</v>
      </c>
      <c r="L164" s="9">
        <v>163</v>
      </c>
      <c r="M164" s="13" t="s">
        <v>64</v>
      </c>
      <c r="N164" s="13" t="s">
        <v>325</v>
      </c>
      <c r="O164" s="14">
        <f>SUMIF('Cocina'!A:A,Sala!L164,'Cocina'!M:M)</f>
        <v>271</v>
      </c>
      <c r="P164" s="1">
        <v>45018</v>
      </c>
      <c r="Q164" s="3">
        <v>6.5972222222222224E-2</v>
      </c>
      <c r="R164" s="3">
        <v>0.17291666666666666</v>
      </c>
      <c r="S164" s="3">
        <f>IF(K164="Ocupada",R164-Q164+Datos!$B$2,R164-Q164)</f>
        <v>0.11736111111111111</v>
      </c>
      <c r="T164" s="3">
        <f t="shared" si="10"/>
        <v>0.10694444444444444</v>
      </c>
      <c r="U164" s="3">
        <f>(SUMIF('Cocina'!A:A,Sala!L164,'Cocina'!H:H))/60/24</f>
        <v>4.9305555555555554E-2</v>
      </c>
      <c r="V164" s="3">
        <f t="shared" si="8"/>
        <v>6.8055555555555564E-2</v>
      </c>
      <c r="W164" s="13" t="str">
        <f t="shared" si="11"/>
        <v>Si</v>
      </c>
      <c r="X164" s="9">
        <f t="shared" si="9"/>
        <v>7</v>
      </c>
      <c r="Y164" s="13" t="str" cm="1">
        <f t="array" ref="Y164">_xlfn.IFS(X164=1,"Lunes",X164=2,"Martes",X164=3,"Miercoles",X164=4,"Jueves",X164=5,"Viernes",X164=6,"Sabado",X164=7,"Domingo")</f>
        <v>Domingo</v>
      </c>
      <c r="Z164">
        <f>SUMIF('Cocina'!A:A,Sala[[#This Row],[Número de Orden]],'Cocina'!K:K)</f>
        <v>164</v>
      </c>
      <c r="AA164" s="35">
        <f>(Sala[[#This Row],[Tiempo en mesa]]-Sala[[#This Row],[Tiempo de Preparación (Horas)]])*1440</f>
        <v>83</v>
      </c>
      <c r="AB164" t="str" cm="1">
        <f t="array" ref="AB16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65" spans="1:28" x14ac:dyDescent="0.3">
      <c r="A165" s="9">
        <v>8</v>
      </c>
      <c r="B165" s="13" t="s">
        <v>326</v>
      </c>
      <c r="C165" s="9">
        <v>2</v>
      </c>
      <c r="D165" s="16">
        <v>45018.106944444444</v>
      </c>
      <c r="E165" s="16">
        <v>45018.251388888886</v>
      </c>
      <c r="F165" s="13" t="s">
        <v>29</v>
      </c>
      <c r="G165" s="13" t="s">
        <v>32</v>
      </c>
      <c r="H165" s="13" t="s">
        <v>1134</v>
      </c>
      <c r="I165" s="14">
        <v>47.53</v>
      </c>
      <c r="J165" s="14">
        <f>IF(Sala[[#This Row],[Orden cobrada (Sin tiempo espera)]]="si",Sala[[#This Row],[Propina]],0)</f>
        <v>47.53</v>
      </c>
      <c r="K165" s="13" t="s">
        <v>11</v>
      </c>
      <c r="L165" s="9">
        <v>164</v>
      </c>
      <c r="M165" s="13" t="s">
        <v>17</v>
      </c>
      <c r="N165" s="13" t="s">
        <v>327</v>
      </c>
      <c r="O165" s="14">
        <f>SUMIF('Cocina'!A:A,Sala!L165,'Cocina'!M:M)</f>
        <v>170</v>
      </c>
      <c r="P165" s="1">
        <v>45018</v>
      </c>
      <c r="Q165" s="3">
        <v>0.10694444444444444</v>
      </c>
      <c r="R165" s="3">
        <v>0.25138888888888888</v>
      </c>
      <c r="S165" s="3">
        <f>IF(K165="Ocupada",R165-Q165+Datos!$B$2,R165-Q165)</f>
        <v>0.14444444444444443</v>
      </c>
      <c r="T165" s="3">
        <f t="shared" si="10"/>
        <v>0.14444444444444443</v>
      </c>
      <c r="U165" s="3">
        <f>(SUMIF('Cocina'!A:A,Sala!L165,'Cocina'!H:H))/60/24</f>
        <v>7.2916666666666671E-2</v>
      </c>
      <c r="V165" s="3">
        <f t="shared" si="8"/>
        <v>7.152777777777776E-2</v>
      </c>
      <c r="W165" s="13" t="str">
        <f t="shared" si="11"/>
        <v>Si</v>
      </c>
      <c r="X165" s="9">
        <f t="shared" si="9"/>
        <v>7</v>
      </c>
      <c r="Y165" s="13" t="str" cm="1">
        <f t="array" ref="Y165">_xlfn.IFS(X165=1,"Lunes",X165=2,"Martes",X165=3,"Miercoles",X165=4,"Jueves",X165=5,"Viernes",X165=6,"Sabado",X165=7,"Domingo")</f>
        <v>Domingo</v>
      </c>
      <c r="Z165">
        <f>SUMIF('Cocina'!A:A,Sala[[#This Row],[Número de Orden]],'Cocina'!K:K)</f>
        <v>101</v>
      </c>
      <c r="AA165" s="35">
        <f>(Sala[[#This Row],[Tiempo en mesa]]-Sala[[#This Row],[Tiempo de Preparación (Horas)]])*1440</f>
        <v>102.99999999999997</v>
      </c>
      <c r="AB165" t="str" cm="1">
        <f t="array" ref="AB16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66" spans="1:28" x14ac:dyDescent="0.3">
      <c r="A166" s="9">
        <v>10</v>
      </c>
      <c r="B166" s="13" t="s">
        <v>328</v>
      </c>
      <c r="C166" s="9">
        <v>3</v>
      </c>
      <c r="D166" s="16">
        <v>45018.097916666666</v>
      </c>
      <c r="E166" s="16">
        <v>45018.216666666667</v>
      </c>
      <c r="F166" s="13" t="s">
        <v>9</v>
      </c>
      <c r="G166" s="13" t="s">
        <v>32</v>
      </c>
      <c r="H166" s="13" t="s">
        <v>1134</v>
      </c>
      <c r="I166" s="14">
        <v>41.9</v>
      </c>
      <c r="J166" s="14">
        <f>IF(Sala[[#This Row],[Orden cobrada (Sin tiempo espera)]]="si",Sala[[#This Row],[Propina]],0)</f>
        <v>41.9</v>
      </c>
      <c r="K166" s="13" t="s">
        <v>35</v>
      </c>
      <c r="L166" s="9">
        <v>165</v>
      </c>
      <c r="M166" s="13" t="s">
        <v>1135</v>
      </c>
      <c r="N166" s="13" t="s">
        <v>329</v>
      </c>
      <c r="O166" s="14">
        <f>SUMIF('Cocina'!A:A,Sala!L166,'Cocina'!M:M)</f>
        <v>90</v>
      </c>
      <c r="P166" s="1">
        <v>45018</v>
      </c>
      <c r="Q166" s="3">
        <v>9.7916666666666666E-2</v>
      </c>
      <c r="R166" s="3">
        <v>0.21666666666666667</v>
      </c>
      <c r="S166" s="3">
        <f>IF(K166="Ocupada",R166-Q166+Datos!$B$2,R166-Q166)</f>
        <v>0.12916666666666668</v>
      </c>
      <c r="T166" s="3">
        <f t="shared" si="10"/>
        <v>0.11875000000000001</v>
      </c>
      <c r="U166" s="3">
        <f>(SUMIF('Cocina'!A:A,Sala!L166,'Cocina'!H:H))/60/24</f>
        <v>3.888888888888889E-2</v>
      </c>
      <c r="V166" s="3">
        <f t="shared" si="8"/>
        <v>9.027777777777779E-2</v>
      </c>
      <c r="W166" s="13" t="str">
        <f t="shared" si="11"/>
        <v>Si</v>
      </c>
      <c r="X166" s="9">
        <f t="shared" si="9"/>
        <v>7</v>
      </c>
      <c r="Y166" s="13" t="str" cm="1">
        <f t="array" ref="Y166">_xlfn.IFS(X166=1,"Lunes",X166=2,"Martes",X166=3,"Miercoles",X166=4,"Jueves",X166=5,"Viernes",X166=6,"Sabado",X166=7,"Domingo")</f>
        <v>Domingo</v>
      </c>
      <c r="Z166">
        <f>SUMIF('Cocina'!A:A,Sala[[#This Row],[Número de Orden]],'Cocina'!K:K)</f>
        <v>54</v>
      </c>
      <c r="AA166" s="35">
        <f>(Sala[[#This Row],[Tiempo en mesa]]-Sala[[#This Row],[Tiempo de Preparación (Horas)]])*1440</f>
        <v>115.00000000000001</v>
      </c>
      <c r="AB166" t="str" cm="1">
        <f t="array" ref="AB16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67" spans="1:28" x14ac:dyDescent="0.3">
      <c r="A167" s="9">
        <v>12</v>
      </c>
      <c r="B167" s="13" t="s">
        <v>330</v>
      </c>
      <c r="C167" s="9">
        <v>1</v>
      </c>
      <c r="D167" s="16">
        <v>45018.054166666669</v>
      </c>
      <c r="E167" s="16">
        <v>45018.113888888889</v>
      </c>
      <c r="F167" s="13" t="s">
        <v>29</v>
      </c>
      <c r="G167" s="13" t="s">
        <v>10</v>
      </c>
      <c r="H167" s="13" t="s">
        <v>16</v>
      </c>
      <c r="I167" s="14">
        <v>43.95</v>
      </c>
      <c r="J167" s="14">
        <f>IF(Sala[[#This Row],[Orden cobrada (Sin tiempo espera)]]="si",Sala[[#This Row],[Propina]],0)</f>
        <v>43.95</v>
      </c>
      <c r="K167" s="13" t="s">
        <v>35</v>
      </c>
      <c r="L167" s="9">
        <v>166</v>
      </c>
      <c r="M167" s="13" t="s">
        <v>1135</v>
      </c>
      <c r="N167" s="13" t="s">
        <v>331</v>
      </c>
      <c r="O167" s="14">
        <f>SUMIF('Cocina'!A:A,Sala!L167,'Cocina'!M:M)</f>
        <v>46</v>
      </c>
      <c r="P167" s="1">
        <v>45018</v>
      </c>
      <c r="Q167" s="3">
        <v>5.4166666666666669E-2</v>
      </c>
      <c r="R167" s="3">
        <v>0.11388888888888889</v>
      </c>
      <c r="S167" s="3">
        <f>IF(K167="Ocupada",R167-Q167+Datos!$B$2,R167-Q167)</f>
        <v>7.013888888888889E-2</v>
      </c>
      <c r="T167" s="3">
        <f t="shared" si="10"/>
        <v>5.9722222222222218E-2</v>
      </c>
      <c r="U167" s="3">
        <f>(SUMIF('Cocina'!A:A,Sala!L167,'Cocina'!H:H))/60/24</f>
        <v>1.5277777777777777E-2</v>
      </c>
      <c r="V167" s="3">
        <f t="shared" si="8"/>
        <v>5.486111111111111E-2</v>
      </c>
      <c r="W167" s="13" t="str">
        <f t="shared" si="11"/>
        <v>Si</v>
      </c>
      <c r="X167" s="9">
        <f t="shared" si="9"/>
        <v>7</v>
      </c>
      <c r="Y167" s="13" t="str" cm="1">
        <f t="array" ref="Y167">_xlfn.IFS(X167=1,"Lunes",X167=2,"Martes",X167=3,"Miercoles",X167=4,"Jueves",X167=5,"Viernes",X167=6,"Sabado",X167=7,"Domingo")</f>
        <v>Domingo</v>
      </c>
      <c r="Z167">
        <f>SUMIF('Cocina'!A:A,Sala[[#This Row],[Número de Orden]],'Cocina'!K:K)</f>
        <v>28</v>
      </c>
      <c r="AA167" s="35">
        <f>(Sala[[#This Row],[Tiempo en mesa]]-Sala[[#This Row],[Tiempo de Preparación (Horas)]])*1440</f>
        <v>63.999999999999993</v>
      </c>
      <c r="AB167" t="str" cm="1">
        <f t="array" ref="AB16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68" spans="1:28" x14ac:dyDescent="0.3">
      <c r="A168" s="9">
        <v>5</v>
      </c>
      <c r="B168" s="13" t="s">
        <v>332</v>
      </c>
      <c r="C168" s="9">
        <v>6</v>
      </c>
      <c r="D168" s="16">
        <v>45018.054861111108</v>
      </c>
      <c r="E168" s="16">
        <v>45018.115277777775</v>
      </c>
      <c r="F168" s="13" t="s">
        <v>20</v>
      </c>
      <c r="G168" s="13" t="s">
        <v>10</v>
      </c>
      <c r="H168" s="13" t="s">
        <v>1136</v>
      </c>
      <c r="I168" s="14">
        <v>42.74</v>
      </c>
      <c r="J168" s="14">
        <f>IF(Sala[[#This Row],[Orden cobrada (Sin tiempo espera)]]="si",Sala[[#This Row],[Propina]],0)</f>
        <v>42.74</v>
      </c>
      <c r="K168" s="13" t="s">
        <v>11</v>
      </c>
      <c r="L168" s="9">
        <v>167</v>
      </c>
      <c r="M168" s="13" t="s">
        <v>83</v>
      </c>
      <c r="N168" s="13" t="s">
        <v>333</v>
      </c>
      <c r="O168" s="14">
        <f>SUMIF('Cocina'!A:A,Sala!L168,'Cocina'!M:M)</f>
        <v>152</v>
      </c>
      <c r="P168" s="1">
        <v>45018</v>
      </c>
      <c r="Q168" s="3">
        <v>5.486111111111111E-2</v>
      </c>
      <c r="R168" s="3">
        <v>0.11527777777777778</v>
      </c>
      <c r="S168" s="3">
        <f>IF(K168="Ocupada",R168-Q168+Datos!$B$2,R168-Q168)</f>
        <v>6.0416666666666674E-2</v>
      </c>
      <c r="T168" s="3">
        <f t="shared" si="10"/>
        <v>6.0416666666666674E-2</v>
      </c>
      <c r="U168" s="3">
        <f>(SUMIF('Cocina'!A:A,Sala!L168,'Cocina'!H:H))/60/24</f>
        <v>5.2777777777777778E-2</v>
      </c>
      <c r="V168" s="3">
        <f t="shared" si="8"/>
        <v>7.6388888888888964E-3</v>
      </c>
      <c r="W168" s="13" t="str">
        <f t="shared" si="11"/>
        <v>Si</v>
      </c>
      <c r="X168" s="9">
        <f t="shared" si="9"/>
        <v>7</v>
      </c>
      <c r="Y168" s="13" t="str" cm="1">
        <f t="array" ref="Y168">_xlfn.IFS(X168=1,"Lunes",X168=2,"Martes",X168=3,"Miercoles",X168=4,"Jueves",X168=5,"Viernes",X168=6,"Sabado",X168=7,"Domingo")</f>
        <v>Domingo</v>
      </c>
      <c r="Z168">
        <f>SUMIF('Cocina'!A:A,Sala[[#This Row],[Número de Orden]],'Cocina'!K:K)</f>
        <v>90</v>
      </c>
      <c r="AA168" s="35">
        <f>(Sala[[#This Row],[Tiempo en mesa]]-Sala[[#This Row],[Tiempo de Preparación (Horas)]])*1440</f>
        <v>11.000000000000011</v>
      </c>
      <c r="AB168" t="str" cm="1">
        <f t="array" ref="AB16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69" spans="1:28" x14ac:dyDescent="0.3">
      <c r="A169" s="9">
        <v>17</v>
      </c>
      <c r="B169" s="13" t="s">
        <v>334</v>
      </c>
      <c r="C169" s="9">
        <v>4</v>
      </c>
      <c r="D169" s="16">
        <v>45018.086805555555</v>
      </c>
      <c r="E169" s="16">
        <v>45018.140972222223</v>
      </c>
      <c r="F169" s="13" t="s">
        <v>14</v>
      </c>
      <c r="G169" s="13" t="s">
        <v>10</v>
      </c>
      <c r="H169" s="13" t="s">
        <v>1134</v>
      </c>
      <c r="I169" s="14">
        <v>17.09</v>
      </c>
      <c r="J169" s="14">
        <f>IF(Sala[[#This Row],[Orden cobrada (Sin tiempo espera)]]="si",Sala[[#This Row],[Propina]],0)</f>
        <v>17.09</v>
      </c>
      <c r="K169" s="13" t="s">
        <v>11</v>
      </c>
      <c r="L169" s="9">
        <v>168</v>
      </c>
      <c r="M169" s="13" t="s">
        <v>36</v>
      </c>
      <c r="N169" s="13" t="s">
        <v>335</v>
      </c>
      <c r="O169" s="14">
        <f>SUMIF('Cocina'!A:A,Sala!L169,'Cocina'!M:M)</f>
        <v>44</v>
      </c>
      <c r="P169" s="1">
        <v>45018</v>
      </c>
      <c r="Q169" s="3">
        <v>8.6805555555555552E-2</v>
      </c>
      <c r="R169" s="3">
        <v>0.14097222222222222</v>
      </c>
      <c r="S169" s="3">
        <f>IF(K169="Ocupada",R169-Q169+Datos!$B$2,R169-Q169)</f>
        <v>5.4166666666666669E-2</v>
      </c>
      <c r="T169" s="3">
        <f t="shared" si="10"/>
        <v>5.4166666666666669E-2</v>
      </c>
      <c r="U169" s="3">
        <f>(SUMIF('Cocina'!A:A,Sala!L169,'Cocina'!H:H))/60/24</f>
        <v>4.8611111111111112E-3</v>
      </c>
      <c r="V169" s="3">
        <f t="shared" si="8"/>
        <v>4.9305555555555561E-2</v>
      </c>
      <c r="W169" s="13" t="str">
        <f t="shared" si="11"/>
        <v>Si</v>
      </c>
      <c r="X169" s="9">
        <f t="shared" si="9"/>
        <v>7</v>
      </c>
      <c r="Y169" s="13" t="str" cm="1">
        <f t="array" ref="Y169">_xlfn.IFS(X169=1,"Lunes",X169=2,"Martes",X169=3,"Miercoles",X169=4,"Jueves",X169=5,"Viernes",X169=6,"Sabado",X169=7,"Domingo")</f>
        <v>Domingo</v>
      </c>
      <c r="Z169">
        <f>SUMIF('Cocina'!A:A,Sala[[#This Row],[Número de Orden]],'Cocina'!K:K)</f>
        <v>26</v>
      </c>
      <c r="AA169" s="35">
        <f>(Sala[[#This Row],[Tiempo en mesa]]-Sala[[#This Row],[Tiempo de Preparación (Horas)]])*1440</f>
        <v>71.000000000000014</v>
      </c>
      <c r="AB169" t="str" cm="1">
        <f t="array" ref="AB16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70" spans="1:28" x14ac:dyDescent="0.3">
      <c r="A170" s="9">
        <v>19</v>
      </c>
      <c r="B170" s="13" t="s">
        <v>336</v>
      </c>
      <c r="C170" s="9">
        <v>1</v>
      </c>
      <c r="D170" s="16">
        <v>45018.080555555556</v>
      </c>
      <c r="E170" s="16">
        <v>45018.218055555553</v>
      </c>
      <c r="F170" s="13" t="s">
        <v>9</v>
      </c>
      <c r="G170" s="13" t="s">
        <v>10</v>
      </c>
      <c r="H170" s="13" t="s">
        <v>1136</v>
      </c>
      <c r="I170" s="14">
        <v>16.62</v>
      </c>
      <c r="J170" s="14">
        <f>IF(Sala[[#This Row],[Orden cobrada (Sin tiempo espera)]]="si",Sala[[#This Row],[Propina]],0)</f>
        <v>16.62</v>
      </c>
      <c r="K170" s="13" t="s">
        <v>21</v>
      </c>
      <c r="L170" s="9">
        <v>169</v>
      </c>
      <c r="M170" s="13" t="s">
        <v>26</v>
      </c>
      <c r="N170" s="13" t="s">
        <v>337</v>
      </c>
      <c r="O170" s="14">
        <f>SUMIF('Cocina'!A:A,Sala!L170,'Cocina'!M:M)</f>
        <v>154</v>
      </c>
      <c r="P170" s="1">
        <v>45018</v>
      </c>
      <c r="Q170" s="3">
        <v>8.0555555555555561E-2</v>
      </c>
      <c r="R170" s="3">
        <v>0.21805555555555556</v>
      </c>
      <c r="S170" s="3">
        <f>IF(K170="Ocupada",R170-Q170+Datos!$B$2,R170-Q170)</f>
        <v>0.13750000000000001</v>
      </c>
      <c r="T170" s="3">
        <f t="shared" si="10"/>
        <v>0.13750000000000001</v>
      </c>
      <c r="U170" s="3">
        <f>(SUMIF('Cocina'!A:A,Sala!L170,'Cocina'!H:H))/60/24</f>
        <v>7.6388888888888881E-2</v>
      </c>
      <c r="V170" s="3">
        <f t="shared" si="8"/>
        <v>6.111111111111113E-2</v>
      </c>
      <c r="W170" s="13" t="str">
        <f t="shared" si="11"/>
        <v>Si</v>
      </c>
      <c r="X170" s="9">
        <f t="shared" si="9"/>
        <v>7</v>
      </c>
      <c r="Y170" s="13" t="str" cm="1">
        <f t="array" ref="Y170">_xlfn.IFS(X170=1,"Lunes",X170=2,"Martes",X170=3,"Miercoles",X170=4,"Jueves",X170=5,"Viernes",X170=6,"Sabado",X170=7,"Domingo")</f>
        <v>Domingo</v>
      </c>
      <c r="Z170">
        <f>SUMIF('Cocina'!A:A,Sala[[#This Row],[Número de Orden]],'Cocina'!K:K)</f>
        <v>92</v>
      </c>
      <c r="AA170" s="35">
        <f>(Sala[[#This Row],[Tiempo en mesa]]-Sala[[#This Row],[Tiempo de Preparación (Horas)]])*1440</f>
        <v>88.000000000000028</v>
      </c>
      <c r="AB170" t="str" cm="1">
        <f t="array" ref="AB17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71" spans="1:28" x14ac:dyDescent="0.3">
      <c r="A171" s="9">
        <v>12</v>
      </c>
      <c r="B171" s="13" t="s">
        <v>338</v>
      </c>
      <c r="C171" s="9">
        <v>2</v>
      </c>
      <c r="D171" s="16">
        <v>45018.109027777777</v>
      </c>
      <c r="E171" s="16">
        <v>45018.226388888892</v>
      </c>
      <c r="F171" s="13" t="s">
        <v>20</v>
      </c>
      <c r="G171" s="13" t="s">
        <v>32</v>
      </c>
      <c r="H171" s="13" t="s">
        <v>1134</v>
      </c>
      <c r="I171" s="14">
        <v>25.98</v>
      </c>
      <c r="J171" s="14">
        <f>IF(Sala[[#This Row],[Orden cobrada (Sin tiempo espera)]]="si",Sala[[#This Row],[Propina]],0)</f>
        <v>25.98</v>
      </c>
      <c r="K171" s="13" t="s">
        <v>21</v>
      </c>
      <c r="L171" s="9">
        <v>170</v>
      </c>
      <c r="M171" s="13" t="s">
        <v>17</v>
      </c>
      <c r="N171" s="13" t="s">
        <v>339</v>
      </c>
      <c r="O171" s="14">
        <f>SUMIF('Cocina'!A:A,Sala!L171,'Cocina'!M:M)</f>
        <v>243</v>
      </c>
      <c r="P171" s="1">
        <v>45018</v>
      </c>
      <c r="Q171" s="3">
        <v>0.10902777777777778</v>
      </c>
      <c r="R171" s="3">
        <v>0.22638888888888889</v>
      </c>
      <c r="S171" s="3">
        <f>IF(K171="Ocupada",R171-Q171+Datos!$B$2,R171-Q171)</f>
        <v>0.11736111111111111</v>
      </c>
      <c r="T171" s="3">
        <f t="shared" si="10"/>
        <v>0.11736111111111111</v>
      </c>
      <c r="U171" s="3">
        <f>(SUMIF('Cocina'!A:A,Sala!L171,'Cocina'!H:H))/60/24</f>
        <v>5.0694444444444438E-2</v>
      </c>
      <c r="V171" s="3">
        <f t="shared" si="8"/>
        <v>6.666666666666668E-2</v>
      </c>
      <c r="W171" s="13" t="str">
        <f t="shared" si="11"/>
        <v>Si</v>
      </c>
      <c r="X171" s="9">
        <f t="shared" si="9"/>
        <v>7</v>
      </c>
      <c r="Y171" s="13" t="str" cm="1">
        <f t="array" ref="Y171">_xlfn.IFS(X171=1,"Lunes",X171=2,"Martes",X171=3,"Miercoles",X171=4,"Jueves",X171=5,"Viernes",X171=6,"Sabado",X171=7,"Domingo")</f>
        <v>Domingo</v>
      </c>
      <c r="Z171">
        <f>SUMIF('Cocina'!A:A,Sala[[#This Row],[Número de Orden]],'Cocina'!K:K)</f>
        <v>145</v>
      </c>
      <c r="AA171" s="35">
        <f>(Sala[[#This Row],[Tiempo en mesa]]-Sala[[#This Row],[Tiempo de Preparación (Horas)]])*1440</f>
        <v>96.000000000000014</v>
      </c>
      <c r="AB171" t="str" cm="1">
        <f t="array" ref="AB17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72" spans="1:28" x14ac:dyDescent="0.3">
      <c r="A172" s="9">
        <v>16</v>
      </c>
      <c r="B172" s="13" t="s">
        <v>340</v>
      </c>
      <c r="C172" s="9">
        <v>6</v>
      </c>
      <c r="D172" s="16">
        <v>45018.078472222223</v>
      </c>
      <c r="E172" s="16">
        <v>45018.12777777778</v>
      </c>
      <c r="F172" s="13" t="s">
        <v>20</v>
      </c>
      <c r="G172" s="13" t="s">
        <v>32</v>
      </c>
      <c r="H172" s="13" t="s">
        <v>1134</v>
      </c>
      <c r="I172" s="14">
        <v>46.56</v>
      </c>
      <c r="J172" s="14">
        <f>IF(Sala[[#This Row],[Orden cobrada (Sin tiempo espera)]]="si",Sala[[#This Row],[Propina]],0)</f>
        <v>46.56</v>
      </c>
      <c r="K172" s="13" t="s">
        <v>21</v>
      </c>
      <c r="L172" s="9">
        <v>171</v>
      </c>
      <c r="M172" s="13" t="s">
        <v>22</v>
      </c>
      <c r="N172" s="13" t="s">
        <v>341</v>
      </c>
      <c r="O172" s="14">
        <f>SUMIF('Cocina'!A:A,Sala!L172,'Cocina'!M:M)</f>
        <v>139</v>
      </c>
      <c r="P172" s="1">
        <v>45018</v>
      </c>
      <c r="Q172" s="3">
        <v>7.8472222222222221E-2</v>
      </c>
      <c r="R172" s="3">
        <v>0.12777777777777777</v>
      </c>
      <c r="S172" s="3">
        <f>IF(K172="Ocupada",R172-Q172+Datos!$B$2,R172-Q172)</f>
        <v>4.9305555555555547E-2</v>
      </c>
      <c r="T172" s="3">
        <f t="shared" si="10"/>
        <v>4.9305555555555547E-2</v>
      </c>
      <c r="U172" s="3">
        <f>(SUMIF('Cocina'!A:A,Sala!L172,'Cocina'!H:H))/60/24</f>
        <v>3.5416666666666666E-2</v>
      </c>
      <c r="V172" s="3">
        <f t="shared" si="8"/>
        <v>1.3888888888888881E-2</v>
      </c>
      <c r="W172" s="13" t="str">
        <f t="shared" si="11"/>
        <v>Si</v>
      </c>
      <c r="X172" s="9">
        <f t="shared" si="9"/>
        <v>7</v>
      </c>
      <c r="Y172" s="13" t="str" cm="1">
        <f t="array" ref="Y172">_xlfn.IFS(X172=1,"Lunes",X172=2,"Martes",X172=3,"Miercoles",X172=4,"Jueves",X172=5,"Viernes",X172=6,"Sabado",X172=7,"Domingo")</f>
        <v>Domingo</v>
      </c>
      <c r="Z172">
        <f>SUMIF('Cocina'!A:A,Sala[[#This Row],[Número de Orden]],'Cocina'!K:K)</f>
        <v>81</v>
      </c>
      <c r="AA172" s="35">
        <f>(Sala[[#This Row],[Tiempo en mesa]]-Sala[[#This Row],[Tiempo de Preparación (Horas)]])*1440</f>
        <v>19.999999999999989</v>
      </c>
      <c r="AB172" t="str" cm="1">
        <f t="array" ref="AB17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73" spans="1:28" x14ac:dyDescent="0.3">
      <c r="A173" s="9">
        <v>12</v>
      </c>
      <c r="B173" s="13" t="s">
        <v>342</v>
      </c>
      <c r="C173" s="9">
        <v>3</v>
      </c>
      <c r="D173" s="16">
        <v>45018.117361111108</v>
      </c>
      <c r="E173" s="16">
        <v>45018.254166666666</v>
      </c>
      <c r="F173" s="13" t="s">
        <v>14</v>
      </c>
      <c r="G173" s="13" t="s">
        <v>10</v>
      </c>
      <c r="H173" s="13" t="s">
        <v>1134</v>
      </c>
      <c r="I173" s="14">
        <v>45.17</v>
      </c>
      <c r="J173" s="14">
        <f>IF(Sala[[#This Row],[Orden cobrada (Sin tiempo espera)]]="si",Sala[[#This Row],[Propina]],0)</f>
        <v>45.17</v>
      </c>
      <c r="K173" s="13" t="s">
        <v>35</v>
      </c>
      <c r="L173" s="9">
        <v>172</v>
      </c>
      <c r="M173" s="13" t="s">
        <v>41</v>
      </c>
      <c r="N173" s="13" t="s">
        <v>77</v>
      </c>
      <c r="O173" s="14">
        <f>SUMIF('Cocina'!A:A,Sala!L173,'Cocina'!M:M)</f>
        <v>68</v>
      </c>
      <c r="P173" s="1">
        <v>45018</v>
      </c>
      <c r="Q173" s="3">
        <v>0.11736111111111111</v>
      </c>
      <c r="R173" s="3">
        <v>0.25416666666666665</v>
      </c>
      <c r="S173" s="3">
        <f>IF(K173="Ocupada",R173-Q173+Datos!$B$2,R173-Q173)</f>
        <v>0.1472222222222222</v>
      </c>
      <c r="T173" s="3">
        <f t="shared" si="10"/>
        <v>0.13680555555555554</v>
      </c>
      <c r="U173" s="3">
        <f>(SUMIF('Cocina'!A:A,Sala!L173,'Cocina'!H:H))/60/24</f>
        <v>1.8749999999999999E-2</v>
      </c>
      <c r="V173" s="3">
        <f t="shared" si="8"/>
        <v>0.12847222222222221</v>
      </c>
      <c r="W173" s="13" t="str">
        <f t="shared" si="11"/>
        <v>Si</v>
      </c>
      <c r="X173" s="9">
        <f t="shared" si="9"/>
        <v>7</v>
      </c>
      <c r="Y173" s="13" t="str" cm="1">
        <f t="array" ref="Y173">_xlfn.IFS(X173=1,"Lunes",X173=2,"Martes",X173=3,"Miercoles",X173=4,"Jueves",X173=5,"Viernes",X173=6,"Sabado",X173=7,"Domingo")</f>
        <v>Domingo</v>
      </c>
      <c r="Z173">
        <f>SUMIF('Cocina'!A:A,Sala[[#This Row],[Número de Orden]],'Cocina'!K:K)</f>
        <v>40</v>
      </c>
      <c r="AA173" s="35">
        <f>(Sala[[#This Row],[Tiempo en mesa]]-Sala[[#This Row],[Tiempo de Preparación (Horas)]])*1440</f>
        <v>169.99999999999997</v>
      </c>
      <c r="AB173" t="str" cm="1">
        <f t="array" ref="AB17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74" spans="1:28" x14ac:dyDescent="0.3">
      <c r="A174" s="9">
        <v>11</v>
      </c>
      <c r="B174" s="13" t="s">
        <v>343</v>
      </c>
      <c r="C174" s="9">
        <v>3</v>
      </c>
      <c r="D174" s="16">
        <v>45018.012499999997</v>
      </c>
      <c r="E174" s="16">
        <v>45018.154861111114</v>
      </c>
      <c r="F174" s="13" t="s">
        <v>29</v>
      </c>
      <c r="G174" s="13" t="s">
        <v>10</v>
      </c>
      <c r="H174" s="13" t="s">
        <v>1134</v>
      </c>
      <c r="I174" s="14">
        <v>48.73</v>
      </c>
      <c r="J174" s="14">
        <f>IF(Sala[[#This Row],[Orden cobrada (Sin tiempo espera)]]="si",Sala[[#This Row],[Propina]],0)</f>
        <v>48.73</v>
      </c>
      <c r="K174" s="13" t="s">
        <v>35</v>
      </c>
      <c r="L174" s="9">
        <v>173</v>
      </c>
      <c r="M174" s="13" t="s">
        <v>64</v>
      </c>
      <c r="N174" s="13" t="s">
        <v>344</v>
      </c>
      <c r="O174" s="14">
        <f>SUMIF('Cocina'!A:A,Sala!L174,'Cocina'!M:M)</f>
        <v>177</v>
      </c>
      <c r="P174" s="1">
        <v>45018</v>
      </c>
      <c r="Q174" s="3">
        <v>1.2500000000000001E-2</v>
      </c>
      <c r="R174" s="3">
        <v>0.15486111111111112</v>
      </c>
      <c r="S174" s="3">
        <f>IF(K174="Ocupada",R174-Q174+Datos!$B$2,R174-Q174)</f>
        <v>0.15277777777777776</v>
      </c>
      <c r="T174" s="3">
        <f t="shared" si="10"/>
        <v>0.1423611111111111</v>
      </c>
      <c r="U174" s="3">
        <f>(SUMIF('Cocina'!A:A,Sala!L174,'Cocina'!H:H))/60/24</f>
        <v>4.6527777777777779E-2</v>
      </c>
      <c r="V174" s="3">
        <f t="shared" si="8"/>
        <v>0.10624999999999998</v>
      </c>
      <c r="W174" s="13" t="str">
        <f t="shared" si="11"/>
        <v>Si</v>
      </c>
      <c r="X174" s="9">
        <f t="shared" si="9"/>
        <v>7</v>
      </c>
      <c r="Y174" s="13" t="str" cm="1">
        <f t="array" ref="Y174">_xlfn.IFS(X174=1,"Lunes",X174=2,"Martes",X174=3,"Miercoles",X174=4,"Jueves",X174=5,"Viernes",X174=6,"Sabado",X174=7,"Domingo")</f>
        <v>Domingo</v>
      </c>
      <c r="Z174">
        <f>SUMIF('Cocina'!A:A,Sala[[#This Row],[Número de Orden]],'Cocina'!K:K)</f>
        <v>105</v>
      </c>
      <c r="AA174" s="35">
        <f>(Sala[[#This Row],[Tiempo en mesa]]-Sala[[#This Row],[Tiempo de Preparación (Horas)]])*1440</f>
        <v>138</v>
      </c>
      <c r="AB174" t="str" cm="1">
        <f t="array" ref="AB17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75" spans="1:28" x14ac:dyDescent="0.3">
      <c r="A175" s="9">
        <v>10</v>
      </c>
      <c r="B175" s="13" t="s">
        <v>345</v>
      </c>
      <c r="C175" s="9">
        <v>5</v>
      </c>
      <c r="D175" s="16">
        <v>45018.006249999999</v>
      </c>
      <c r="E175" s="16">
        <v>45018.05</v>
      </c>
      <c r="F175" s="13" t="s">
        <v>29</v>
      </c>
      <c r="G175" s="13" t="s">
        <v>10</v>
      </c>
      <c r="H175" s="13" t="s">
        <v>1134</v>
      </c>
      <c r="I175" s="14">
        <v>48.24</v>
      </c>
      <c r="J175" s="14">
        <f>IF(Sala[[#This Row],[Orden cobrada (Sin tiempo espera)]]="si",Sala[[#This Row],[Propina]],0)</f>
        <v>48.24</v>
      </c>
      <c r="K175" s="13" t="s">
        <v>11</v>
      </c>
      <c r="L175" s="9">
        <v>174</v>
      </c>
      <c r="M175" s="13" t="s">
        <v>36</v>
      </c>
      <c r="N175" s="13" t="s">
        <v>100</v>
      </c>
      <c r="O175" s="14">
        <f>SUMIF('Cocina'!A:A,Sala!L175,'Cocina'!M:M)</f>
        <v>60</v>
      </c>
      <c r="P175" s="1">
        <v>45018</v>
      </c>
      <c r="Q175" s="3">
        <v>6.2500000000000003E-3</v>
      </c>
      <c r="R175" s="3">
        <v>0.05</v>
      </c>
      <c r="S175" s="3">
        <f>IF(K175="Ocupada",R175-Q175+Datos!$B$2,R175-Q175)</f>
        <v>4.3750000000000004E-2</v>
      </c>
      <c r="T175" s="3">
        <f t="shared" si="10"/>
        <v>4.3750000000000004E-2</v>
      </c>
      <c r="U175" s="3">
        <f>(SUMIF('Cocina'!A:A,Sala!L175,'Cocina'!H:H))/60/24</f>
        <v>8.3333333333333332E-3</v>
      </c>
      <c r="V175" s="3">
        <f t="shared" si="8"/>
        <v>3.5416666666666673E-2</v>
      </c>
      <c r="W175" s="13" t="str">
        <f t="shared" si="11"/>
        <v>Si</v>
      </c>
      <c r="X175" s="9">
        <f t="shared" si="9"/>
        <v>7</v>
      </c>
      <c r="Y175" s="13" t="str" cm="1">
        <f t="array" ref="Y175">_xlfn.IFS(X175=1,"Lunes",X175=2,"Martes",X175=3,"Miercoles",X175=4,"Jueves",X175=5,"Viernes",X175=6,"Sabado",X175=7,"Domingo")</f>
        <v>Domingo</v>
      </c>
      <c r="Z175">
        <f>SUMIF('Cocina'!A:A,Sala[[#This Row],[Número de Orden]],'Cocina'!K:K)</f>
        <v>36</v>
      </c>
      <c r="AA175" s="35">
        <f>(Sala[[#This Row],[Tiempo en mesa]]-Sala[[#This Row],[Tiempo de Preparación (Horas)]])*1440</f>
        <v>51.000000000000007</v>
      </c>
      <c r="AB175" t="str" cm="1">
        <f t="array" ref="AB17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76" spans="1:28" x14ac:dyDescent="0.3">
      <c r="A176" s="9">
        <v>14</v>
      </c>
      <c r="B176" s="13" t="s">
        <v>192</v>
      </c>
      <c r="C176" s="9">
        <v>3</v>
      </c>
      <c r="D176" s="16">
        <v>45018.060416666667</v>
      </c>
      <c r="E176" s="16">
        <v>45018.12777777778</v>
      </c>
      <c r="F176" s="13" t="s">
        <v>9</v>
      </c>
      <c r="G176" s="13" t="s">
        <v>10</v>
      </c>
      <c r="H176" s="13" t="s">
        <v>1134</v>
      </c>
      <c r="I176" s="14">
        <v>27.94</v>
      </c>
      <c r="J176" s="14">
        <f>IF(Sala[[#This Row],[Orden cobrada (Sin tiempo espera)]]="si",Sala[[#This Row],[Propina]],0)</f>
        <v>27.94</v>
      </c>
      <c r="K176" s="13" t="s">
        <v>11</v>
      </c>
      <c r="L176" s="9">
        <v>175</v>
      </c>
      <c r="M176" s="13" t="s">
        <v>17</v>
      </c>
      <c r="N176" s="13" t="s">
        <v>346</v>
      </c>
      <c r="O176" s="14">
        <f>SUMIF('Cocina'!A:A,Sala!L176,'Cocina'!M:M)</f>
        <v>144</v>
      </c>
      <c r="P176" s="1">
        <v>45018</v>
      </c>
      <c r="Q176" s="3">
        <v>6.0416666666666667E-2</v>
      </c>
      <c r="R176" s="3">
        <v>0.12777777777777777</v>
      </c>
      <c r="S176" s="3">
        <f>IF(K176="Ocupada",R176-Q176+Datos!$B$2,R176-Q176)</f>
        <v>6.7361111111111094E-2</v>
      </c>
      <c r="T176" s="3">
        <f t="shared" si="10"/>
        <v>6.7361111111111094E-2</v>
      </c>
      <c r="U176" s="3">
        <f>(SUMIF('Cocina'!A:A,Sala!L176,'Cocina'!H:H))/60/24</f>
        <v>3.2638888888888891E-2</v>
      </c>
      <c r="V176" s="3">
        <f t="shared" si="8"/>
        <v>3.4722222222222203E-2</v>
      </c>
      <c r="W176" s="13" t="str">
        <f t="shared" si="11"/>
        <v>Si</v>
      </c>
      <c r="X176" s="9">
        <f t="shared" si="9"/>
        <v>7</v>
      </c>
      <c r="Y176" s="13" t="str" cm="1">
        <f t="array" ref="Y176">_xlfn.IFS(X176=1,"Lunes",X176=2,"Martes",X176=3,"Miercoles",X176=4,"Jueves",X176=5,"Viernes",X176=6,"Sabado",X176=7,"Domingo")</f>
        <v>Domingo</v>
      </c>
      <c r="Z176">
        <f>SUMIF('Cocina'!A:A,Sala[[#This Row],[Número de Orden]],'Cocina'!K:K)</f>
        <v>85</v>
      </c>
      <c r="AA176" s="35">
        <f>(Sala[[#This Row],[Tiempo en mesa]]-Sala[[#This Row],[Tiempo de Preparación (Horas)]])*1440</f>
        <v>49.999999999999972</v>
      </c>
      <c r="AB176" t="str" cm="1">
        <f t="array" ref="AB17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77" spans="1:28" x14ac:dyDescent="0.3">
      <c r="A177" s="9">
        <v>20</v>
      </c>
      <c r="B177" s="13" t="s">
        <v>347</v>
      </c>
      <c r="C177" s="9">
        <v>4</v>
      </c>
      <c r="D177" s="16">
        <v>45018.102083333331</v>
      </c>
      <c r="E177" s="16">
        <v>45018.188888888886</v>
      </c>
      <c r="F177" s="13" t="s">
        <v>20</v>
      </c>
      <c r="G177" s="13" t="s">
        <v>10</v>
      </c>
      <c r="H177" s="13" t="s">
        <v>1134</v>
      </c>
      <c r="I177" s="14">
        <v>30.5</v>
      </c>
      <c r="J177" s="14">
        <f>IF(Sala[[#This Row],[Orden cobrada (Sin tiempo espera)]]="si",Sala[[#This Row],[Propina]],0)</f>
        <v>30.5</v>
      </c>
      <c r="K177" s="13" t="s">
        <v>35</v>
      </c>
      <c r="L177" s="9">
        <v>176</v>
      </c>
      <c r="M177" s="13" t="s">
        <v>64</v>
      </c>
      <c r="N177" s="13" t="s">
        <v>102</v>
      </c>
      <c r="O177" s="14">
        <f>SUMIF('Cocina'!A:A,Sala!L177,'Cocina'!M:M)</f>
        <v>63</v>
      </c>
      <c r="P177" s="1">
        <v>45018</v>
      </c>
      <c r="Q177" s="3">
        <v>0.10208333333333333</v>
      </c>
      <c r="R177" s="3">
        <v>0.18888888888888888</v>
      </c>
      <c r="S177" s="3">
        <f>IF(K177="Ocupada",R177-Q177+Datos!$B$2,R177-Q177)</f>
        <v>9.7222222222222224E-2</v>
      </c>
      <c r="T177" s="3">
        <f t="shared" si="10"/>
        <v>8.6805555555555552E-2</v>
      </c>
      <c r="U177" s="3">
        <f>(SUMIF('Cocina'!A:A,Sala!L177,'Cocina'!H:H))/60/24</f>
        <v>3.3333333333333333E-2</v>
      </c>
      <c r="V177" s="3">
        <f t="shared" si="8"/>
        <v>6.3888888888888884E-2</v>
      </c>
      <c r="W177" s="13" t="str">
        <f t="shared" si="11"/>
        <v>Si</v>
      </c>
      <c r="X177" s="9">
        <f t="shared" si="9"/>
        <v>7</v>
      </c>
      <c r="Y177" s="13" t="str" cm="1">
        <f t="array" ref="Y177">_xlfn.IFS(X177=1,"Lunes",X177=2,"Martes",X177=3,"Miercoles",X177=4,"Jueves",X177=5,"Viernes",X177=6,"Sabado",X177=7,"Domingo")</f>
        <v>Domingo</v>
      </c>
      <c r="Z177">
        <f>SUMIF('Cocina'!A:A,Sala[[#This Row],[Número de Orden]],'Cocina'!K:K)</f>
        <v>39</v>
      </c>
      <c r="AA177" s="35">
        <f>(Sala[[#This Row],[Tiempo en mesa]]-Sala[[#This Row],[Tiempo de Preparación (Horas)]])*1440</f>
        <v>77</v>
      </c>
      <c r="AB177" t="str" cm="1">
        <f t="array" ref="AB17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78" spans="1:28" x14ac:dyDescent="0.3">
      <c r="A178" s="9">
        <v>4</v>
      </c>
      <c r="B178" s="13" t="s">
        <v>348</v>
      </c>
      <c r="C178" s="9">
        <v>1</v>
      </c>
      <c r="D178" s="16">
        <v>45018.009722222225</v>
      </c>
      <c r="E178" s="16">
        <v>45018.051388888889</v>
      </c>
      <c r="F178" s="13" t="s">
        <v>29</v>
      </c>
      <c r="G178" s="13" t="s">
        <v>32</v>
      </c>
      <c r="H178" s="13" t="s">
        <v>1134</v>
      </c>
      <c r="I178" s="14">
        <v>10.39</v>
      </c>
      <c r="J178" s="14">
        <f>IF(Sala[[#This Row],[Orden cobrada (Sin tiempo espera)]]="si",Sala[[#This Row],[Propina]],0)</f>
        <v>0</v>
      </c>
      <c r="K178" s="13" t="s">
        <v>35</v>
      </c>
      <c r="L178" s="9">
        <v>177</v>
      </c>
      <c r="M178" s="13" t="s">
        <v>1135</v>
      </c>
      <c r="N178" s="13" t="s">
        <v>349</v>
      </c>
      <c r="O178" s="14">
        <f>SUMIF('Cocina'!A:A,Sala!L178,'Cocina'!M:M)</f>
        <v>173</v>
      </c>
      <c r="P178" s="1">
        <v>45018</v>
      </c>
      <c r="Q178" s="3">
        <v>9.7222222222222224E-3</v>
      </c>
      <c r="R178" s="3">
        <v>5.1388888888888887E-2</v>
      </c>
      <c r="S178" s="3">
        <f>IF(K178="Ocupada",R178-Q178+Datos!$B$2,R178-Q178)</f>
        <v>5.2083333333333329E-2</v>
      </c>
      <c r="T178" s="3">
        <f t="shared" si="10"/>
        <v>4.1666666666666664E-2</v>
      </c>
      <c r="U178" s="3">
        <f>(SUMIF('Cocina'!A:A,Sala!L178,'Cocina'!H:H))/60/24</f>
        <v>9.8611111111111108E-2</v>
      </c>
      <c r="V178" s="3">
        <f t="shared" si="8"/>
        <v>0</v>
      </c>
      <c r="W178" s="13" t="str">
        <f t="shared" si="11"/>
        <v>No</v>
      </c>
      <c r="X178" s="9">
        <f t="shared" si="9"/>
        <v>7</v>
      </c>
      <c r="Y178" s="13" t="str" cm="1">
        <f t="array" ref="Y178">_xlfn.IFS(X178=1,"Lunes",X178=2,"Martes",X178=3,"Miercoles",X178=4,"Jueves",X178=5,"Viernes",X178=6,"Sabado",X178=7,"Domingo")</f>
        <v>Domingo</v>
      </c>
      <c r="Z178">
        <f>SUMIF('Cocina'!A:A,Sala[[#This Row],[Número de Orden]],'Cocina'!K:K)</f>
        <v>102</v>
      </c>
      <c r="AA178" s="35">
        <f>(Sala[[#This Row],[Tiempo en mesa]]-Sala[[#This Row],[Tiempo de Preparación (Horas)]])*1440</f>
        <v>-82</v>
      </c>
      <c r="AB178" t="str" cm="1">
        <f t="array" ref="AB17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179" spans="1:28" x14ac:dyDescent="0.3">
      <c r="A179" s="9">
        <v>11</v>
      </c>
      <c r="B179" s="13" t="s">
        <v>350</v>
      </c>
      <c r="C179" s="9">
        <v>6</v>
      </c>
      <c r="D179" s="16">
        <v>45018.078472222223</v>
      </c>
      <c r="E179" s="16">
        <v>45018.220833333333</v>
      </c>
      <c r="F179" s="13" t="s">
        <v>9</v>
      </c>
      <c r="G179" s="13" t="s">
        <v>32</v>
      </c>
      <c r="H179" s="13" t="s">
        <v>1134</v>
      </c>
      <c r="I179" s="14">
        <v>31.6</v>
      </c>
      <c r="J179" s="14">
        <f>IF(Sala[[#This Row],[Orden cobrada (Sin tiempo espera)]]="si",Sala[[#This Row],[Propina]],0)</f>
        <v>31.6</v>
      </c>
      <c r="K179" s="13" t="s">
        <v>11</v>
      </c>
      <c r="L179" s="9">
        <v>178</v>
      </c>
      <c r="M179" s="13" t="s">
        <v>36</v>
      </c>
      <c r="N179" s="13" t="s">
        <v>351</v>
      </c>
      <c r="O179" s="14">
        <f>SUMIF('Cocina'!A:A,Sala!L179,'Cocina'!M:M)</f>
        <v>208</v>
      </c>
      <c r="P179" s="1">
        <v>45018</v>
      </c>
      <c r="Q179" s="3">
        <v>7.8472222222222221E-2</v>
      </c>
      <c r="R179" s="3">
        <v>0.22083333333333333</v>
      </c>
      <c r="S179" s="3">
        <f>IF(K179="Ocupada",R179-Q179+Datos!$B$2,R179-Q179)</f>
        <v>0.1423611111111111</v>
      </c>
      <c r="T179" s="3">
        <f t="shared" si="10"/>
        <v>0.1423611111111111</v>
      </c>
      <c r="U179" s="3">
        <f>(SUMIF('Cocina'!A:A,Sala!L179,'Cocina'!H:H))/60/24</f>
        <v>0.10138888888888888</v>
      </c>
      <c r="V179" s="3">
        <f t="shared" si="8"/>
        <v>4.0972222222222229E-2</v>
      </c>
      <c r="W179" s="13" t="str">
        <f t="shared" si="11"/>
        <v>Si</v>
      </c>
      <c r="X179" s="9">
        <f t="shared" si="9"/>
        <v>7</v>
      </c>
      <c r="Y179" s="13" t="str" cm="1">
        <f t="array" ref="Y179">_xlfn.IFS(X179=1,"Lunes",X179=2,"Martes",X179=3,"Miercoles",X179=4,"Jueves",X179=5,"Viernes",X179=6,"Sabado",X179=7,"Domingo")</f>
        <v>Domingo</v>
      </c>
      <c r="Z179">
        <f>SUMIF('Cocina'!A:A,Sala[[#This Row],[Número de Orden]],'Cocina'!K:K)</f>
        <v>125</v>
      </c>
      <c r="AA179" s="35">
        <f>(Sala[[#This Row],[Tiempo en mesa]]-Sala[[#This Row],[Tiempo de Preparación (Horas)]])*1440</f>
        <v>59.000000000000007</v>
      </c>
      <c r="AB179" t="str" cm="1">
        <f t="array" ref="AB17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0" spans="1:28" x14ac:dyDescent="0.3">
      <c r="A180" s="9">
        <v>12</v>
      </c>
      <c r="B180" s="13" t="s">
        <v>352</v>
      </c>
      <c r="C180" s="9">
        <v>2</v>
      </c>
      <c r="D180" s="16">
        <v>45018.030555555553</v>
      </c>
      <c r="E180" s="16">
        <v>45018.130555555559</v>
      </c>
      <c r="F180" s="13" t="s">
        <v>29</v>
      </c>
      <c r="G180" s="13" t="s">
        <v>15</v>
      </c>
      <c r="H180" s="13" t="s">
        <v>1134</v>
      </c>
      <c r="I180" s="14">
        <v>13.3</v>
      </c>
      <c r="J180" s="14">
        <f>IF(Sala[[#This Row],[Orden cobrada (Sin tiempo espera)]]="si",Sala[[#This Row],[Propina]],0)</f>
        <v>13.3</v>
      </c>
      <c r="K180" s="13" t="s">
        <v>11</v>
      </c>
      <c r="L180" s="9">
        <v>179</v>
      </c>
      <c r="M180" s="13" t="s">
        <v>17</v>
      </c>
      <c r="N180" s="13" t="s">
        <v>186</v>
      </c>
      <c r="O180" s="14">
        <f>SUMIF('Cocina'!A:A,Sala!L180,'Cocina'!M:M)</f>
        <v>62</v>
      </c>
      <c r="P180" s="1">
        <v>45018</v>
      </c>
      <c r="Q180" s="3">
        <v>3.0555555555555555E-2</v>
      </c>
      <c r="R180" s="3">
        <v>0.13055555555555556</v>
      </c>
      <c r="S180" s="3">
        <f>IF(K180="Ocupada",R180-Q180+Datos!$B$2,R180-Q180)</f>
        <v>0.1</v>
      </c>
      <c r="T180" s="3">
        <f t="shared" si="10"/>
        <v>0.1</v>
      </c>
      <c r="U180" s="3">
        <f>(SUMIF('Cocina'!A:A,Sala!L180,'Cocina'!H:H))/60/24</f>
        <v>1.8055555555555557E-2</v>
      </c>
      <c r="V180" s="3">
        <f t="shared" si="8"/>
        <v>8.1944444444444445E-2</v>
      </c>
      <c r="W180" s="13" t="str">
        <f t="shared" si="11"/>
        <v>Si</v>
      </c>
      <c r="X180" s="9">
        <f t="shared" si="9"/>
        <v>7</v>
      </c>
      <c r="Y180" s="13" t="str" cm="1">
        <f t="array" ref="Y180">_xlfn.IFS(X180=1,"Lunes",X180=2,"Martes",X180=3,"Miercoles",X180=4,"Jueves",X180=5,"Viernes",X180=6,"Sabado",X180=7,"Domingo")</f>
        <v>Domingo</v>
      </c>
      <c r="Z180">
        <f>SUMIF('Cocina'!A:A,Sala[[#This Row],[Número de Orden]],'Cocina'!K:K)</f>
        <v>38</v>
      </c>
      <c r="AA180" s="35">
        <f>(Sala[[#This Row],[Tiempo en mesa]]-Sala[[#This Row],[Tiempo de Preparación (Horas)]])*1440</f>
        <v>118</v>
      </c>
      <c r="AB180" t="str" cm="1">
        <f t="array" ref="AB18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1" spans="1:28" x14ac:dyDescent="0.3">
      <c r="A181" s="9">
        <v>10</v>
      </c>
      <c r="B181" s="13" t="s">
        <v>353</v>
      </c>
      <c r="C181" s="9">
        <v>1</v>
      </c>
      <c r="D181" s="16">
        <v>45018.097916666666</v>
      </c>
      <c r="E181" s="16">
        <v>45018.214583333334</v>
      </c>
      <c r="F181" s="13" t="s">
        <v>20</v>
      </c>
      <c r="G181" s="13" t="s">
        <v>32</v>
      </c>
      <c r="H181" s="13" t="s">
        <v>1134</v>
      </c>
      <c r="I181" s="14">
        <v>46.61</v>
      </c>
      <c r="J181" s="14">
        <f>IF(Sala[[#This Row],[Orden cobrada (Sin tiempo espera)]]="si",Sala[[#This Row],[Propina]],0)</f>
        <v>46.61</v>
      </c>
      <c r="K181" s="13" t="s">
        <v>11</v>
      </c>
      <c r="L181" s="9">
        <v>180</v>
      </c>
      <c r="M181" s="13" t="s">
        <v>22</v>
      </c>
      <c r="N181" s="13" t="s">
        <v>354</v>
      </c>
      <c r="O181" s="14">
        <f>SUMIF('Cocina'!A:A,Sala!L181,'Cocina'!M:M)</f>
        <v>166</v>
      </c>
      <c r="P181" s="1">
        <v>45018</v>
      </c>
      <c r="Q181" s="3">
        <v>9.7916666666666666E-2</v>
      </c>
      <c r="R181" s="3">
        <v>0.21458333333333332</v>
      </c>
      <c r="S181" s="3">
        <f>IF(K181="Ocupada",R181-Q181+Datos!$B$2,R181-Q181)</f>
        <v>0.11666666666666665</v>
      </c>
      <c r="T181" s="3">
        <f t="shared" si="10"/>
        <v>0.11666666666666665</v>
      </c>
      <c r="U181" s="3">
        <f>(SUMIF('Cocina'!A:A,Sala!L181,'Cocina'!H:H))/60/24</f>
        <v>0.11180555555555555</v>
      </c>
      <c r="V181" s="3">
        <f t="shared" si="8"/>
        <v>4.8611111111111077E-3</v>
      </c>
      <c r="W181" s="13" t="str">
        <f t="shared" si="11"/>
        <v>Si</v>
      </c>
      <c r="X181" s="9">
        <f t="shared" si="9"/>
        <v>7</v>
      </c>
      <c r="Y181" s="13" t="str" cm="1">
        <f t="array" ref="Y181">_xlfn.IFS(X181=1,"Lunes",X181=2,"Martes",X181=3,"Miercoles",X181=4,"Jueves",X181=5,"Viernes",X181=6,"Sabado",X181=7,"Domingo")</f>
        <v>Domingo</v>
      </c>
      <c r="Z181">
        <f>SUMIF('Cocina'!A:A,Sala[[#This Row],[Número de Orden]],'Cocina'!K:K)</f>
        <v>99</v>
      </c>
      <c r="AA181" s="35">
        <f>(Sala[[#This Row],[Tiempo en mesa]]-Sala[[#This Row],[Tiempo de Preparación (Horas)]])*1440</f>
        <v>6.9999999999999947</v>
      </c>
      <c r="AB181" t="str" cm="1">
        <f t="array" ref="AB18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2" spans="1:28" x14ac:dyDescent="0.3">
      <c r="A182" s="9">
        <v>15</v>
      </c>
      <c r="B182" s="13" t="s">
        <v>355</v>
      </c>
      <c r="C182" s="9">
        <v>1</v>
      </c>
      <c r="D182" s="16">
        <v>45018.114583333336</v>
      </c>
      <c r="E182" s="16">
        <v>45018.162499999999</v>
      </c>
      <c r="F182" s="13" t="s">
        <v>14</v>
      </c>
      <c r="G182" s="13" t="s">
        <v>32</v>
      </c>
      <c r="H182" s="13" t="s">
        <v>1134</v>
      </c>
      <c r="I182" s="14">
        <v>42.58</v>
      </c>
      <c r="J182" s="14">
        <f>IF(Sala[[#This Row],[Orden cobrada (Sin tiempo espera)]]="si",Sala[[#This Row],[Propina]],0)</f>
        <v>42.58</v>
      </c>
      <c r="K182" s="13" t="s">
        <v>35</v>
      </c>
      <c r="L182" s="9">
        <v>181</v>
      </c>
      <c r="M182" s="13" t="s">
        <v>26</v>
      </c>
      <c r="N182" s="13" t="s">
        <v>170</v>
      </c>
      <c r="O182" s="14">
        <f>SUMIF('Cocina'!A:A,Sala!L182,'Cocina'!M:M)</f>
        <v>27</v>
      </c>
      <c r="P182" s="1">
        <v>45018</v>
      </c>
      <c r="Q182" s="3">
        <v>0.11458333333333333</v>
      </c>
      <c r="R182" s="3">
        <v>0.16250000000000001</v>
      </c>
      <c r="S182" s="3">
        <f>IF(K182="Ocupada",R182-Q182+Datos!$B$2,R182-Q182)</f>
        <v>5.8333333333333341E-2</v>
      </c>
      <c r="T182" s="3">
        <f t="shared" si="10"/>
        <v>4.7916666666666677E-2</v>
      </c>
      <c r="U182" s="3">
        <f>(SUMIF('Cocina'!A:A,Sala!L182,'Cocina'!H:H))/60/24</f>
        <v>3.8194444444444441E-2</v>
      </c>
      <c r="V182" s="3">
        <f t="shared" si="8"/>
        <v>2.0138888888888901E-2</v>
      </c>
      <c r="W182" s="13" t="str">
        <f t="shared" si="11"/>
        <v>Si</v>
      </c>
      <c r="X182" s="9">
        <f t="shared" si="9"/>
        <v>7</v>
      </c>
      <c r="Y182" s="13" t="str" cm="1">
        <f t="array" ref="Y182">_xlfn.IFS(X182=1,"Lunes",X182=2,"Martes",X182=3,"Miercoles",X182=4,"Jueves",X182=5,"Viernes",X182=6,"Sabado",X182=7,"Domingo")</f>
        <v>Domingo</v>
      </c>
      <c r="Z182">
        <f>SUMIF('Cocina'!A:A,Sala[[#This Row],[Número de Orden]],'Cocina'!K:K)</f>
        <v>16</v>
      </c>
      <c r="AA182" s="35">
        <f>(Sala[[#This Row],[Tiempo en mesa]]-Sala[[#This Row],[Tiempo de Preparación (Horas)]])*1440</f>
        <v>14.00000000000002</v>
      </c>
      <c r="AB182" t="str" cm="1">
        <f t="array" ref="AB18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3" spans="1:28" x14ac:dyDescent="0.3">
      <c r="A183" s="9">
        <v>18</v>
      </c>
      <c r="B183" s="13" t="s">
        <v>356</v>
      </c>
      <c r="C183" s="9">
        <v>2</v>
      </c>
      <c r="D183" s="16">
        <v>45018.161805555559</v>
      </c>
      <c r="E183" s="16">
        <v>45018.270833333336</v>
      </c>
      <c r="F183" s="13" t="s">
        <v>9</v>
      </c>
      <c r="G183" s="13" t="s">
        <v>10</v>
      </c>
      <c r="H183" s="13" t="s">
        <v>1136</v>
      </c>
      <c r="I183" s="14">
        <v>38.36</v>
      </c>
      <c r="J183" s="14">
        <f>IF(Sala[[#This Row],[Orden cobrada (Sin tiempo espera)]]="si",Sala[[#This Row],[Propina]],0)</f>
        <v>38.36</v>
      </c>
      <c r="K183" s="13" t="s">
        <v>21</v>
      </c>
      <c r="L183" s="9">
        <v>182</v>
      </c>
      <c r="M183" s="13" t="s">
        <v>26</v>
      </c>
      <c r="N183" s="13" t="s">
        <v>180</v>
      </c>
      <c r="O183" s="14">
        <f>SUMIF('Cocina'!A:A,Sala!L183,'Cocina'!M:M)</f>
        <v>38</v>
      </c>
      <c r="P183" s="1">
        <v>45018</v>
      </c>
      <c r="Q183" s="3">
        <v>0.16180555555555556</v>
      </c>
      <c r="R183" s="3">
        <v>0.27083333333333331</v>
      </c>
      <c r="S183" s="3">
        <f>IF(K183="Ocupada",R183-Q183+Datos!$B$2,R183-Q183)</f>
        <v>0.10902777777777775</v>
      </c>
      <c r="T183" s="3">
        <f t="shared" si="10"/>
        <v>0.10902777777777775</v>
      </c>
      <c r="U183" s="3">
        <f>(SUMIF('Cocina'!A:A,Sala!L183,'Cocina'!H:H))/60/24</f>
        <v>7.6388888888888886E-3</v>
      </c>
      <c r="V183" s="3">
        <f t="shared" si="8"/>
        <v>0.10138888888888886</v>
      </c>
      <c r="W183" s="13" t="str">
        <f t="shared" si="11"/>
        <v>Si</v>
      </c>
      <c r="X183" s="9">
        <f t="shared" si="9"/>
        <v>7</v>
      </c>
      <c r="Y183" s="13" t="str" cm="1">
        <f t="array" ref="Y183">_xlfn.IFS(X183=1,"Lunes",X183=2,"Martes",X183=3,"Miercoles",X183=4,"Jueves",X183=5,"Viernes",X183=6,"Sabado",X183=7,"Domingo")</f>
        <v>Domingo</v>
      </c>
      <c r="Z183">
        <f>SUMIF('Cocina'!A:A,Sala[[#This Row],[Número de Orden]],'Cocina'!K:K)</f>
        <v>22</v>
      </c>
      <c r="AA183" s="35">
        <f>(Sala[[#This Row],[Tiempo en mesa]]-Sala[[#This Row],[Tiempo de Preparación (Horas)]])*1440</f>
        <v>145.99999999999997</v>
      </c>
      <c r="AB183" t="str" cm="1">
        <f t="array" ref="AB18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4" spans="1:28" x14ac:dyDescent="0.3">
      <c r="A184" s="9">
        <v>18</v>
      </c>
      <c r="B184" s="13" t="s">
        <v>357</v>
      </c>
      <c r="C184" s="9">
        <v>1</v>
      </c>
      <c r="D184" s="16">
        <v>45018.115277777775</v>
      </c>
      <c r="E184" s="16">
        <v>45018.269444444442</v>
      </c>
      <c r="F184" s="13" t="s">
        <v>14</v>
      </c>
      <c r="G184" s="13" t="s">
        <v>10</v>
      </c>
      <c r="H184" s="13" t="s">
        <v>1134</v>
      </c>
      <c r="I184" s="14">
        <v>11.69</v>
      </c>
      <c r="J184" s="14">
        <f>IF(Sala[[#This Row],[Orden cobrada (Sin tiempo espera)]]="si",Sala[[#This Row],[Propina]],0)</f>
        <v>11.69</v>
      </c>
      <c r="K184" s="13" t="s">
        <v>35</v>
      </c>
      <c r="L184" s="9">
        <v>183</v>
      </c>
      <c r="M184" s="13" t="s">
        <v>44</v>
      </c>
      <c r="N184" s="13" t="s">
        <v>358</v>
      </c>
      <c r="O184" s="14">
        <f>SUMIF('Cocina'!A:A,Sala!L184,'Cocina'!M:M)</f>
        <v>255</v>
      </c>
      <c r="P184" s="1">
        <v>45018</v>
      </c>
      <c r="Q184" s="3">
        <v>0.11527777777777778</v>
      </c>
      <c r="R184" s="3">
        <v>0.26944444444444443</v>
      </c>
      <c r="S184" s="3">
        <f>IF(K184="Ocupada",R184-Q184+Datos!$B$2,R184-Q184)</f>
        <v>0.1645833333333333</v>
      </c>
      <c r="T184" s="3">
        <f t="shared" si="10"/>
        <v>0.15416666666666665</v>
      </c>
      <c r="U184" s="3">
        <f>(SUMIF('Cocina'!A:A,Sala!L184,'Cocina'!H:H))/60/24</f>
        <v>0.11527777777777777</v>
      </c>
      <c r="V184" s="3">
        <f t="shared" si="8"/>
        <v>4.9305555555555533E-2</v>
      </c>
      <c r="W184" s="13" t="str">
        <f t="shared" si="11"/>
        <v>Si</v>
      </c>
      <c r="X184" s="9">
        <f t="shared" si="9"/>
        <v>7</v>
      </c>
      <c r="Y184" s="13" t="str" cm="1">
        <f t="array" ref="Y184">_xlfn.IFS(X184=1,"Lunes",X184=2,"Martes",X184=3,"Miercoles",X184=4,"Jueves",X184=5,"Viernes",X184=6,"Sabado",X184=7,"Domingo")</f>
        <v>Domingo</v>
      </c>
      <c r="Z184">
        <f>SUMIF('Cocina'!A:A,Sala[[#This Row],[Número de Orden]],'Cocina'!K:K)</f>
        <v>152</v>
      </c>
      <c r="AA184" s="35">
        <f>(Sala[[#This Row],[Tiempo en mesa]]-Sala[[#This Row],[Tiempo de Preparación (Horas)]])*1440</f>
        <v>55.999999999999979</v>
      </c>
      <c r="AB184" t="str" cm="1">
        <f t="array" ref="AB18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5" spans="1:28" x14ac:dyDescent="0.3">
      <c r="A185" s="9">
        <v>4</v>
      </c>
      <c r="B185" s="13" t="s">
        <v>359</v>
      </c>
      <c r="C185" s="9">
        <v>6</v>
      </c>
      <c r="D185" s="16">
        <v>45018.163194444445</v>
      </c>
      <c r="E185" s="16">
        <v>45018.292361111111</v>
      </c>
      <c r="F185" s="13" t="s">
        <v>25</v>
      </c>
      <c r="G185" s="13" t="s">
        <v>10</v>
      </c>
      <c r="H185" s="13" t="s">
        <v>1134</v>
      </c>
      <c r="I185" s="14">
        <v>24.24</v>
      </c>
      <c r="J185" s="14">
        <f>IF(Sala[[#This Row],[Orden cobrada (Sin tiempo espera)]]="si",Sala[[#This Row],[Propina]],0)</f>
        <v>24.24</v>
      </c>
      <c r="K185" s="13" t="s">
        <v>35</v>
      </c>
      <c r="L185" s="9">
        <v>184</v>
      </c>
      <c r="M185" s="13" t="s">
        <v>64</v>
      </c>
      <c r="N185" s="13" t="s">
        <v>360</v>
      </c>
      <c r="O185" s="14">
        <f>SUMIF('Cocina'!A:A,Sala!L185,'Cocina'!M:M)</f>
        <v>205</v>
      </c>
      <c r="P185" s="1">
        <v>45018</v>
      </c>
      <c r="Q185" s="3">
        <v>0.16319444444444445</v>
      </c>
      <c r="R185" s="3">
        <v>0.29236111111111113</v>
      </c>
      <c r="S185" s="3">
        <f>IF(K185="Ocupada",R185-Q185+Datos!$B$2,R185-Q185)</f>
        <v>0.13958333333333334</v>
      </c>
      <c r="T185" s="3">
        <f t="shared" si="10"/>
        <v>0.12916666666666668</v>
      </c>
      <c r="U185" s="3">
        <f>(SUMIF('Cocina'!A:A,Sala!L185,'Cocina'!H:H))/60/24</f>
        <v>2.013888888888889E-2</v>
      </c>
      <c r="V185" s="3">
        <f t="shared" si="8"/>
        <v>0.11944444444444445</v>
      </c>
      <c r="W185" s="13" t="str">
        <f t="shared" si="11"/>
        <v>Si</v>
      </c>
      <c r="X185" s="9">
        <f t="shared" si="9"/>
        <v>7</v>
      </c>
      <c r="Y185" s="13" t="str" cm="1">
        <f t="array" ref="Y185">_xlfn.IFS(X185=1,"Lunes",X185=2,"Martes",X185=3,"Miercoles",X185=4,"Jueves",X185=5,"Viernes",X185=6,"Sabado",X185=7,"Domingo")</f>
        <v>Domingo</v>
      </c>
      <c r="Z185">
        <f>SUMIF('Cocina'!A:A,Sala[[#This Row],[Número de Orden]],'Cocina'!K:K)</f>
        <v>120</v>
      </c>
      <c r="AA185" s="35">
        <f>(Sala[[#This Row],[Tiempo en mesa]]-Sala[[#This Row],[Tiempo de Preparación (Horas)]])*1440</f>
        <v>157.00000000000003</v>
      </c>
      <c r="AB185" t="str" cm="1">
        <f t="array" ref="AB18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6" spans="1:28" x14ac:dyDescent="0.3">
      <c r="A186" s="9">
        <v>16</v>
      </c>
      <c r="B186" s="13" t="s">
        <v>296</v>
      </c>
      <c r="C186" s="9">
        <v>2</v>
      </c>
      <c r="D186" s="16">
        <v>45018.115972222222</v>
      </c>
      <c r="E186" s="16">
        <v>45018.268055555556</v>
      </c>
      <c r="F186" s="13" t="s">
        <v>14</v>
      </c>
      <c r="G186" s="13" t="s">
        <v>15</v>
      </c>
      <c r="H186" s="13" t="s">
        <v>1134</v>
      </c>
      <c r="I186" s="14">
        <v>28.07</v>
      </c>
      <c r="J186" s="14">
        <f>IF(Sala[[#This Row],[Orden cobrada (Sin tiempo espera)]]="si",Sala[[#This Row],[Propina]],0)</f>
        <v>28.07</v>
      </c>
      <c r="K186" s="13" t="s">
        <v>21</v>
      </c>
      <c r="L186" s="9">
        <v>185</v>
      </c>
      <c r="M186" s="13" t="s">
        <v>44</v>
      </c>
      <c r="N186" s="13" t="s">
        <v>361</v>
      </c>
      <c r="O186" s="14">
        <f>SUMIF('Cocina'!A:A,Sala!L186,'Cocina'!M:M)</f>
        <v>91</v>
      </c>
      <c r="P186" s="1">
        <v>45018</v>
      </c>
      <c r="Q186" s="3">
        <v>0.11597222222222223</v>
      </c>
      <c r="R186" s="3">
        <v>0.26805555555555555</v>
      </c>
      <c r="S186" s="3">
        <f>IF(K186="Ocupada",R186-Q186+Datos!$B$2,R186-Q186)</f>
        <v>0.15208333333333332</v>
      </c>
      <c r="T186" s="3">
        <f t="shared" si="10"/>
        <v>0.15208333333333332</v>
      </c>
      <c r="U186" s="3">
        <f>(SUMIF('Cocina'!A:A,Sala!L186,'Cocina'!H:H))/60/24</f>
        <v>2.7777777777777776E-2</v>
      </c>
      <c r="V186" s="3">
        <f t="shared" si="8"/>
        <v>0.12430555555555554</v>
      </c>
      <c r="W186" s="13" t="str">
        <f t="shared" si="11"/>
        <v>Si</v>
      </c>
      <c r="X186" s="9">
        <f t="shared" si="9"/>
        <v>7</v>
      </c>
      <c r="Y186" s="13" t="str" cm="1">
        <f t="array" ref="Y186">_xlfn.IFS(X186=1,"Lunes",X186=2,"Martes",X186=3,"Miercoles",X186=4,"Jueves",X186=5,"Viernes",X186=6,"Sabado",X186=7,"Domingo")</f>
        <v>Domingo</v>
      </c>
      <c r="Z186">
        <f>SUMIF('Cocina'!A:A,Sala[[#This Row],[Número de Orden]],'Cocina'!K:K)</f>
        <v>55</v>
      </c>
      <c r="AA186" s="35">
        <f>(Sala[[#This Row],[Tiempo en mesa]]-Sala[[#This Row],[Tiempo de Preparación (Horas)]])*1440</f>
        <v>178.99999999999997</v>
      </c>
      <c r="AB186" t="str" cm="1">
        <f t="array" ref="AB18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7" spans="1:28" x14ac:dyDescent="0.3">
      <c r="A187" s="9">
        <v>13</v>
      </c>
      <c r="B187" s="13" t="s">
        <v>362</v>
      </c>
      <c r="C187" s="9">
        <v>6</v>
      </c>
      <c r="D187" s="16">
        <v>45018.027777777781</v>
      </c>
      <c r="E187" s="16">
        <v>45018.176388888889</v>
      </c>
      <c r="F187" s="13" t="s">
        <v>14</v>
      </c>
      <c r="G187" s="13" t="s">
        <v>10</v>
      </c>
      <c r="H187" s="13" t="s">
        <v>1134</v>
      </c>
      <c r="I187" s="14">
        <v>17.55</v>
      </c>
      <c r="J187" s="14">
        <f>IF(Sala[[#This Row],[Orden cobrada (Sin tiempo espera)]]="si",Sala[[#This Row],[Propina]],0)</f>
        <v>17.55</v>
      </c>
      <c r="K187" s="13" t="s">
        <v>11</v>
      </c>
      <c r="L187" s="9">
        <v>186</v>
      </c>
      <c r="M187" s="13" t="s">
        <v>17</v>
      </c>
      <c r="N187" s="13" t="s">
        <v>363</v>
      </c>
      <c r="O187" s="14">
        <f>SUMIF('Cocina'!A:A,Sala!L187,'Cocina'!M:M)</f>
        <v>270</v>
      </c>
      <c r="P187" s="1">
        <v>45018</v>
      </c>
      <c r="Q187" s="3">
        <v>2.7777777777777776E-2</v>
      </c>
      <c r="R187" s="3">
        <v>0.1763888888888889</v>
      </c>
      <c r="S187" s="3">
        <f>IF(K187="Ocupada",R187-Q187+Datos!$B$2,R187-Q187)</f>
        <v>0.14861111111111114</v>
      </c>
      <c r="T187" s="3">
        <f t="shared" si="10"/>
        <v>0.14861111111111114</v>
      </c>
      <c r="U187" s="3">
        <f>(SUMIF('Cocina'!A:A,Sala!L187,'Cocina'!H:H))/60/24</f>
        <v>6.458333333333334E-2</v>
      </c>
      <c r="V187" s="3">
        <f t="shared" si="8"/>
        <v>8.4027777777777798E-2</v>
      </c>
      <c r="W187" s="13" t="str">
        <f t="shared" si="11"/>
        <v>Si</v>
      </c>
      <c r="X187" s="9">
        <f t="shared" si="9"/>
        <v>7</v>
      </c>
      <c r="Y187" s="13" t="str" cm="1">
        <f t="array" ref="Y187">_xlfn.IFS(X187=1,"Lunes",X187=2,"Martes",X187=3,"Miercoles",X187=4,"Jueves",X187=5,"Viernes",X187=6,"Sabado",X187=7,"Domingo")</f>
        <v>Domingo</v>
      </c>
      <c r="Z187">
        <f>SUMIF('Cocina'!A:A,Sala[[#This Row],[Número de Orden]],'Cocina'!K:K)</f>
        <v>162</v>
      </c>
      <c r="AA187" s="35">
        <f>(Sala[[#This Row],[Tiempo en mesa]]-Sala[[#This Row],[Tiempo de Preparación (Horas)]])*1440</f>
        <v>121.00000000000003</v>
      </c>
      <c r="AB187" t="str" cm="1">
        <f t="array" ref="AB18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8" spans="1:28" x14ac:dyDescent="0.3">
      <c r="A188" s="9">
        <v>5</v>
      </c>
      <c r="B188" s="13" t="s">
        <v>364</v>
      </c>
      <c r="C188" s="9">
        <v>1</v>
      </c>
      <c r="D188" s="16">
        <v>45018.099305555559</v>
      </c>
      <c r="E188" s="16">
        <v>45018.227777777778</v>
      </c>
      <c r="F188" s="13" t="s">
        <v>29</v>
      </c>
      <c r="G188" s="13" t="s">
        <v>10</v>
      </c>
      <c r="H188" s="13" t="s">
        <v>1134</v>
      </c>
      <c r="I188" s="14">
        <v>17.399999999999999</v>
      </c>
      <c r="J188" s="14">
        <f>IF(Sala[[#This Row],[Orden cobrada (Sin tiempo espera)]]="si",Sala[[#This Row],[Propina]],0)</f>
        <v>17.399999999999999</v>
      </c>
      <c r="K188" s="13" t="s">
        <v>21</v>
      </c>
      <c r="L188" s="9">
        <v>187</v>
      </c>
      <c r="M188" s="13" t="s">
        <v>36</v>
      </c>
      <c r="N188" s="13" t="s">
        <v>365</v>
      </c>
      <c r="O188" s="14">
        <f>SUMIF('Cocina'!A:A,Sala!L188,'Cocina'!M:M)</f>
        <v>208</v>
      </c>
      <c r="P188" s="1">
        <v>45018</v>
      </c>
      <c r="Q188" s="3">
        <v>9.930555555555555E-2</v>
      </c>
      <c r="R188" s="3">
        <v>0.22777777777777777</v>
      </c>
      <c r="S188" s="3">
        <f>IF(K188="Ocupada",R188-Q188+Datos!$B$2,R188-Q188)</f>
        <v>0.12847222222222221</v>
      </c>
      <c r="T188" s="3">
        <f t="shared" si="10"/>
        <v>0.12847222222222221</v>
      </c>
      <c r="U188" s="3">
        <f>(SUMIF('Cocina'!A:A,Sala!L188,'Cocina'!H:H))/60/24</f>
        <v>8.7500000000000008E-2</v>
      </c>
      <c r="V188" s="3">
        <f t="shared" si="8"/>
        <v>4.0972222222222202E-2</v>
      </c>
      <c r="W188" s="13" t="str">
        <f t="shared" si="11"/>
        <v>Si</v>
      </c>
      <c r="X188" s="9">
        <f t="shared" si="9"/>
        <v>7</v>
      </c>
      <c r="Y188" s="13" t="str" cm="1">
        <f t="array" ref="Y188">_xlfn.IFS(X188=1,"Lunes",X188=2,"Martes",X188=3,"Miercoles",X188=4,"Jueves",X188=5,"Viernes",X188=6,"Sabado",X188=7,"Domingo")</f>
        <v>Domingo</v>
      </c>
      <c r="Z188">
        <f>SUMIF('Cocina'!A:A,Sala[[#This Row],[Número de Orden]],'Cocina'!K:K)</f>
        <v>122</v>
      </c>
      <c r="AA188" s="35">
        <f>(Sala[[#This Row],[Tiempo en mesa]]-Sala[[#This Row],[Tiempo de Preparación (Horas)]])*1440</f>
        <v>58.999999999999972</v>
      </c>
      <c r="AB188" t="str" cm="1">
        <f t="array" ref="AB18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89" spans="1:28" x14ac:dyDescent="0.3">
      <c r="A189" s="9">
        <v>20</v>
      </c>
      <c r="B189" s="13" t="s">
        <v>366</v>
      </c>
      <c r="C189" s="9">
        <v>4</v>
      </c>
      <c r="D189" s="16">
        <v>45018.152777777781</v>
      </c>
      <c r="E189" s="16">
        <v>45018.222916666666</v>
      </c>
      <c r="F189" s="13" t="s">
        <v>9</v>
      </c>
      <c r="G189" s="13" t="s">
        <v>15</v>
      </c>
      <c r="H189" s="13" t="s">
        <v>1134</v>
      </c>
      <c r="I189" s="14">
        <v>13.95</v>
      </c>
      <c r="J189" s="14">
        <f>IF(Sala[[#This Row],[Orden cobrada (Sin tiempo espera)]]="si",Sala[[#This Row],[Propina]],0)</f>
        <v>0</v>
      </c>
      <c r="K189" s="13" t="s">
        <v>11</v>
      </c>
      <c r="L189" s="9">
        <v>188</v>
      </c>
      <c r="M189" s="13" t="s">
        <v>17</v>
      </c>
      <c r="N189" s="13" t="s">
        <v>254</v>
      </c>
      <c r="O189" s="14">
        <f>SUMIF('Cocina'!A:A,Sala!L189,'Cocina'!M:M)</f>
        <v>83</v>
      </c>
      <c r="P189" s="1">
        <v>45018</v>
      </c>
      <c r="Q189" s="3">
        <v>0.15277777777777779</v>
      </c>
      <c r="R189" s="3">
        <v>0.22291666666666668</v>
      </c>
      <c r="S189" s="3">
        <f>IF(K189="Ocupada",R189-Q189+Datos!$B$2,R189-Q189)</f>
        <v>7.013888888888889E-2</v>
      </c>
      <c r="T189" s="3">
        <f t="shared" si="10"/>
        <v>7.013888888888889E-2</v>
      </c>
      <c r="U189" s="3">
        <f>(SUMIF('Cocina'!A:A,Sala!L189,'Cocina'!H:H))/60/24</f>
        <v>7.2916666666666671E-2</v>
      </c>
      <c r="V189" s="3">
        <f t="shared" si="8"/>
        <v>0</v>
      </c>
      <c r="W189" s="13" t="str">
        <f t="shared" si="11"/>
        <v>No</v>
      </c>
      <c r="X189" s="9">
        <f t="shared" si="9"/>
        <v>7</v>
      </c>
      <c r="Y189" s="13" t="str" cm="1">
        <f t="array" ref="Y189">_xlfn.IFS(X189=1,"Lunes",X189=2,"Martes",X189=3,"Miercoles",X189=4,"Jueves",X189=5,"Viernes",X189=6,"Sabado",X189=7,"Domingo")</f>
        <v>Domingo</v>
      </c>
      <c r="Z189">
        <f>SUMIF('Cocina'!A:A,Sala[[#This Row],[Número de Orden]],'Cocina'!K:K)</f>
        <v>49</v>
      </c>
      <c r="AA189" s="35">
        <f>(Sala[[#This Row],[Tiempo en mesa]]-Sala[[#This Row],[Tiempo de Preparación (Horas)]])*1440</f>
        <v>-4.0000000000000053</v>
      </c>
      <c r="AB189" t="str" cm="1">
        <f t="array" ref="AB18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190" spans="1:28" x14ac:dyDescent="0.3">
      <c r="A190" s="9">
        <v>11</v>
      </c>
      <c r="B190" s="13" t="s">
        <v>367</v>
      </c>
      <c r="C190" s="9">
        <v>4</v>
      </c>
      <c r="D190" s="16">
        <v>45018.158333333333</v>
      </c>
      <c r="E190" s="16">
        <v>45018.256944444445</v>
      </c>
      <c r="F190" s="13" t="s">
        <v>20</v>
      </c>
      <c r="G190" s="13" t="s">
        <v>10</v>
      </c>
      <c r="H190" s="13" t="s">
        <v>1134</v>
      </c>
      <c r="I190" s="14">
        <v>41.66</v>
      </c>
      <c r="J190" s="14">
        <f>IF(Sala[[#This Row],[Orden cobrada (Sin tiempo espera)]]="si",Sala[[#This Row],[Propina]],0)</f>
        <v>41.66</v>
      </c>
      <c r="K190" s="13" t="s">
        <v>11</v>
      </c>
      <c r="L190" s="9">
        <v>189</v>
      </c>
      <c r="M190" s="13" t="s">
        <v>1137</v>
      </c>
      <c r="N190" s="13" t="s">
        <v>368</v>
      </c>
      <c r="O190" s="14">
        <f>SUMIF('Cocina'!A:A,Sala!L190,'Cocina'!M:M)</f>
        <v>192</v>
      </c>
      <c r="P190" s="1">
        <v>45018</v>
      </c>
      <c r="Q190" s="3">
        <v>0.15833333333333333</v>
      </c>
      <c r="R190" s="3">
        <v>0.25694444444444442</v>
      </c>
      <c r="S190" s="3">
        <f>IF(K190="Ocupada",R190-Q190+Datos!$B$2,R190-Q190)</f>
        <v>9.8611111111111094E-2</v>
      </c>
      <c r="T190" s="3">
        <f t="shared" si="10"/>
        <v>9.8611111111111094E-2</v>
      </c>
      <c r="U190" s="3">
        <f>(SUMIF('Cocina'!A:A,Sala!L190,'Cocina'!H:H))/60/24</f>
        <v>8.1250000000000003E-2</v>
      </c>
      <c r="V190" s="3">
        <f t="shared" si="8"/>
        <v>1.7361111111111091E-2</v>
      </c>
      <c r="W190" s="13" t="str">
        <f t="shared" si="11"/>
        <v>Si</v>
      </c>
      <c r="X190" s="9">
        <f t="shared" si="9"/>
        <v>7</v>
      </c>
      <c r="Y190" s="13" t="str" cm="1">
        <f t="array" ref="Y190">_xlfn.IFS(X190=1,"Lunes",X190=2,"Martes",X190=3,"Miercoles",X190=4,"Jueves",X190=5,"Viernes",X190=6,"Sabado",X190=7,"Domingo")</f>
        <v>Domingo</v>
      </c>
      <c r="Z190">
        <f>SUMIF('Cocina'!A:A,Sala[[#This Row],[Número de Orden]],'Cocina'!K:K)</f>
        <v>112</v>
      </c>
      <c r="AA190" s="35">
        <f>(Sala[[#This Row],[Tiempo en mesa]]-Sala[[#This Row],[Tiempo de Preparación (Horas)]])*1440</f>
        <v>24.999999999999972</v>
      </c>
      <c r="AB190" t="str" cm="1">
        <f t="array" ref="AB19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91" spans="1:28" x14ac:dyDescent="0.3">
      <c r="A191" s="9">
        <v>5</v>
      </c>
      <c r="B191" s="13" t="s">
        <v>301</v>
      </c>
      <c r="C191" s="9">
        <v>2</v>
      </c>
      <c r="D191" s="16">
        <v>45018.063194444447</v>
      </c>
      <c r="E191" s="16">
        <v>45018.140277777777</v>
      </c>
      <c r="F191" s="13" t="s">
        <v>20</v>
      </c>
      <c r="G191" s="13" t="s">
        <v>10</v>
      </c>
      <c r="H191" s="13" t="s">
        <v>1134</v>
      </c>
      <c r="I191" s="14">
        <v>38.880000000000003</v>
      </c>
      <c r="J191" s="14">
        <f>IF(Sala[[#This Row],[Orden cobrada (Sin tiempo espera)]]="si",Sala[[#This Row],[Propina]],0)</f>
        <v>38.880000000000003</v>
      </c>
      <c r="K191" s="13" t="s">
        <v>21</v>
      </c>
      <c r="L191" s="9">
        <v>190</v>
      </c>
      <c r="M191" s="13" t="s">
        <v>17</v>
      </c>
      <c r="N191" s="13" t="s">
        <v>369</v>
      </c>
      <c r="O191" s="14">
        <f>SUMIF('Cocina'!A:A,Sala!L191,'Cocina'!M:M)</f>
        <v>202</v>
      </c>
      <c r="P191" s="1">
        <v>45018</v>
      </c>
      <c r="Q191" s="3">
        <v>6.3194444444444442E-2</v>
      </c>
      <c r="R191" s="3">
        <v>0.14027777777777778</v>
      </c>
      <c r="S191" s="3">
        <f>IF(K191="Ocupada",R191-Q191+Datos!$B$2,R191-Q191)</f>
        <v>7.7083333333333337E-2</v>
      </c>
      <c r="T191" s="3">
        <f t="shared" si="10"/>
        <v>7.7083333333333337E-2</v>
      </c>
      <c r="U191" s="3">
        <f>(SUMIF('Cocina'!A:A,Sala!L191,'Cocina'!H:H))/60/24</f>
        <v>7.0833333333333331E-2</v>
      </c>
      <c r="V191" s="3">
        <f t="shared" si="8"/>
        <v>6.2500000000000056E-3</v>
      </c>
      <c r="W191" s="13" t="str">
        <f t="shared" si="11"/>
        <v>Si</v>
      </c>
      <c r="X191" s="9">
        <f t="shared" si="9"/>
        <v>7</v>
      </c>
      <c r="Y191" s="13" t="str" cm="1">
        <f t="array" ref="Y191">_xlfn.IFS(X191=1,"Lunes",X191=2,"Martes",X191=3,"Miercoles",X191=4,"Jueves",X191=5,"Viernes",X191=6,"Sabado",X191=7,"Domingo")</f>
        <v>Domingo</v>
      </c>
      <c r="Z191">
        <f>SUMIF('Cocina'!A:A,Sala[[#This Row],[Número de Orden]],'Cocina'!K:K)</f>
        <v>123</v>
      </c>
      <c r="AA191" s="35">
        <f>(Sala[[#This Row],[Tiempo en mesa]]-Sala[[#This Row],[Tiempo de Preparación (Horas)]])*1440</f>
        <v>9.0000000000000071</v>
      </c>
      <c r="AB191" t="str" cm="1">
        <f t="array" ref="AB19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92" spans="1:28" x14ac:dyDescent="0.3">
      <c r="A192" s="9">
        <v>12</v>
      </c>
      <c r="B192" s="13" t="s">
        <v>370</v>
      </c>
      <c r="C192" s="9">
        <v>6</v>
      </c>
      <c r="D192" s="16">
        <v>45018</v>
      </c>
      <c r="E192" s="16">
        <v>45018.10833333333</v>
      </c>
      <c r="F192" s="13" t="s">
        <v>20</v>
      </c>
      <c r="G192" s="13" t="s">
        <v>10</v>
      </c>
      <c r="H192" s="13" t="s">
        <v>1134</v>
      </c>
      <c r="I192" s="14">
        <v>24.36</v>
      </c>
      <c r="J192" s="14">
        <f>IF(Sala[[#This Row],[Orden cobrada (Sin tiempo espera)]]="si",Sala[[#This Row],[Propina]],0)</f>
        <v>24.36</v>
      </c>
      <c r="K192" s="13" t="s">
        <v>35</v>
      </c>
      <c r="L192" s="9">
        <v>191</v>
      </c>
      <c r="M192" s="13" t="s">
        <v>26</v>
      </c>
      <c r="N192" s="13" t="s">
        <v>371</v>
      </c>
      <c r="O192" s="14">
        <f>SUMIF('Cocina'!A:A,Sala!L192,'Cocina'!M:M)</f>
        <v>162</v>
      </c>
      <c r="P192" s="1">
        <v>45018</v>
      </c>
      <c r="Q192" s="3">
        <v>0</v>
      </c>
      <c r="R192" s="3">
        <v>0.10833333333333334</v>
      </c>
      <c r="S192" s="3">
        <f>IF(K192="Ocupada",R192-Q192+Datos!$B$2,R192-Q192)</f>
        <v>0.11875000000000001</v>
      </c>
      <c r="T192" s="3">
        <f t="shared" si="10"/>
        <v>0.10833333333333334</v>
      </c>
      <c r="U192" s="3">
        <f>(SUMIF('Cocina'!A:A,Sala!L192,'Cocina'!H:H))/60/24</f>
        <v>6.0416666666666667E-2</v>
      </c>
      <c r="V192" s="3">
        <f t="shared" si="8"/>
        <v>5.8333333333333341E-2</v>
      </c>
      <c r="W192" s="13" t="str">
        <f t="shared" si="11"/>
        <v>Si</v>
      </c>
      <c r="X192" s="9">
        <f t="shared" si="9"/>
        <v>7</v>
      </c>
      <c r="Y192" s="13" t="str" cm="1">
        <f t="array" ref="Y192">_xlfn.IFS(X192=1,"Lunes",X192=2,"Martes",X192=3,"Miercoles",X192=4,"Jueves",X192=5,"Viernes",X192=6,"Sabado",X192=7,"Domingo")</f>
        <v>Domingo</v>
      </c>
      <c r="Z192">
        <f>SUMIF('Cocina'!A:A,Sala[[#This Row],[Número de Orden]],'Cocina'!K:K)</f>
        <v>96</v>
      </c>
      <c r="AA192" s="35">
        <f>(Sala[[#This Row],[Tiempo en mesa]]-Sala[[#This Row],[Tiempo de Preparación (Horas)]])*1440</f>
        <v>69</v>
      </c>
      <c r="AB192" t="str" cm="1">
        <f t="array" ref="AB19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93" spans="1:28" x14ac:dyDescent="0.3">
      <c r="A193" s="9">
        <v>17</v>
      </c>
      <c r="B193" s="13" t="s">
        <v>372</v>
      </c>
      <c r="C193" s="9">
        <v>4</v>
      </c>
      <c r="D193" s="16">
        <v>45018.10833333333</v>
      </c>
      <c r="E193" s="16">
        <v>45018.203472222223</v>
      </c>
      <c r="F193" s="13" t="s">
        <v>20</v>
      </c>
      <c r="G193" s="13" t="s">
        <v>15</v>
      </c>
      <c r="H193" s="13" t="s">
        <v>16</v>
      </c>
      <c r="I193" s="14">
        <v>15.99</v>
      </c>
      <c r="J193" s="14">
        <f>IF(Sala[[#This Row],[Orden cobrada (Sin tiempo espera)]]="si",Sala[[#This Row],[Propina]],0)</f>
        <v>15.99</v>
      </c>
      <c r="K193" s="13" t="s">
        <v>21</v>
      </c>
      <c r="L193" s="9">
        <v>192</v>
      </c>
      <c r="M193" s="13" t="s">
        <v>64</v>
      </c>
      <c r="N193" s="13" t="s">
        <v>195</v>
      </c>
      <c r="O193" s="14">
        <f>SUMIF('Cocina'!A:A,Sala!L193,'Cocina'!M:M)</f>
        <v>75</v>
      </c>
      <c r="P193" s="1">
        <v>45018</v>
      </c>
      <c r="Q193" s="3">
        <v>0.10833333333333334</v>
      </c>
      <c r="R193" s="3">
        <v>0.20347222222222222</v>
      </c>
      <c r="S193" s="3">
        <f>IF(K193="Ocupada",R193-Q193+Datos!$B$2,R193-Q193)</f>
        <v>9.5138888888888884E-2</v>
      </c>
      <c r="T193" s="3">
        <f t="shared" si="10"/>
        <v>9.5138888888888884E-2</v>
      </c>
      <c r="U193" s="3">
        <f>(SUMIF('Cocina'!A:A,Sala!L193,'Cocina'!H:H))/60/24</f>
        <v>1.8055555555555557E-2</v>
      </c>
      <c r="V193" s="3">
        <f t="shared" si="8"/>
        <v>7.7083333333333323E-2</v>
      </c>
      <c r="W193" s="13" t="str">
        <f t="shared" si="11"/>
        <v>Si</v>
      </c>
      <c r="X193" s="9">
        <f t="shared" si="9"/>
        <v>7</v>
      </c>
      <c r="Y193" s="13" t="str" cm="1">
        <f t="array" ref="Y193">_xlfn.IFS(X193=1,"Lunes",X193=2,"Martes",X193=3,"Miercoles",X193=4,"Jueves",X193=5,"Viernes",X193=6,"Sabado",X193=7,"Domingo")</f>
        <v>Domingo</v>
      </c>
      <c r="Z193">
        <f>SUMIF('Cocina'!A:A,Sala[[#This Row],[Número de Orden]],'Cocina'!K:K)</f>
        <v>45</v>
      </c>
      <c r="AA193" s="35">
        <f>(Sala[[#This Row],[Tiempo en mesa]]-Sala[[#This Row],[Tiempo de Preparación (Horas)]])*1440</f>
        <v>110.99999999999999</v>
      </c>
      <c r="AB193" t="str" cm="1">
        <f t="array" ref="AB19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94" spans="1:28" x14ac:dyDescent="0.3">
      <c r="A194" s="9">
        <v>3</v>
      </c>
      <c r="B194" s="13" t="s">
        <v>373</v>
      </c>
      <c r="C194" s="9">
        <v>5</v>
      </c>
      <c r="D194" s="16">
        <v>45018.008333333331</v>
      </c>
      <c r="E194" s="16">
        <v>45018.12777777778</v>
      </c>
      <c r="F194" s="13" t="s">
        <v>25</v>
      </c>
      <c r="G194" s="13" t="s">
        <v>15</v>
      </c>
      <c r="H194" s="13" t="s">
        <v>1134</v>
      </c>
      <c r="I194" s="14">
        <v>24.85</v>
      </c>
      <c r="J194" s="14">
        <f>IF(Sala[[#This Row],[Orden cobrada (Sin tiempo espera)]]="si",Sala[[#This Row],[Propina]],0)</f>
        <v>24.85</v>
      </c>
      <c r="K194" s="13" t="s">
        <v>11</v>
      </c>
      <c r="L194" s="9">
        <v>193</v>
      </c>
      <c r="M194" s="13" t="s">
        <v>83</v>
      </c>
      <c r="N194" s="13" t="s">
        <v>374</v>
      </c>
      <c r="O194" s="14">
        <f>SUMIF('Cocina'!A:A,Sala!L194,'Cocina'!M:M)</f>
        <v>220</v>
      </c>
      <c r="P194" s="1">
        <v>45018</v>
      </c>
      <c r="Q194" s="3">
        <v>8.3333333333333332E-3</v>
      </c>
      <c r="R194" s="3">
        <v>0.12777777777777777</v>
      </c>
      <c r="S194" s="3">
        <f>IF(K194="Ocupada",R194-Q194+Datos!$B$2,R194-Q194)</f>
        <v>0.11944444444444444</v>
      </c>
      <c r="T194" s="3">
        <f t="shared" si="10"/>
        <v>0.11944444444444444</v>
      </c>
      <c r="U194" s="3">
        <f>(SUMIF('Cocina'!A:A,Sala!L194,'Cocina'!H:H))/60/24</f>
        <v>0.11875000000000001</v>
      </c>
      <c r="V194" s="3">
        <f t="shared" ref="V194:V257" si="12">IF(U194&gt;T194,0,S194-U194)</f>
        <v>6.944444444444281E-4</v>
      </c>
      <c r="W194" s="13" t="str">
        <f t="shared" si="11"/>
        <v>Si</v>
      </c>
      <c r="X194" s="9">
        <f t="shared" ref="X194:X257" si="13">WEEKDAY(P194,2)</f>
        <v>7</v>
      </c>
      <c r="Y194" s="13" t="str" cm="1">
        <f t="array" ref="Y194">_xlfn.IFS(X194=1,"Lunes",X194=2,"Martes",X194=3,"Miercoles",X194=4,"Jueves",X194=5,"Viernes",X194=6,"Sabado",X194=7,"Domingo")</f>
        <v>Domingo</v>
      </c>
      <c r="Z194">
        <f>SUMIF('Cocina'!A:A,Sala[[#This Row],[Número de Orden]],'Cocina'!K:K)</f>
        <v>132</v>
      </c>
      <c r="AA194" s="35">
        <f>(Sala[[#This Row],[Tiempo en mesa]]-Sala[[#This Row],[Tiempo de Preparación (Horas)]])*1440</f>
        <v>0.99999999999997646</v>
      </c>
      <c r="AB194" t="str" cm="1">
        <f t="array" ref="AB19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95" spans="1:28" x14ac:dyDescent="0.3">
      <c r="A195" s="9">
        <v>3</v>
      </c>
      <c r="B195" s="13" t="s">
        <v>375</v>
      </c>
      <c r="C195" s="9">
        <v>6</v>
      </c>
      <c r="D195" s="16">
        <v>45018.111111111109</v>
      </c>
      <c r="E195" s="16">
        <v>45018.163888888892</v>
      </c>
      <c r="F195" s="13" t="s">
        <v>25</v>
      </c>
      <c r="G195" s="13" t="s">
        <v>10</v>
      </c>
      <c r="H195" s="13" t="s">
        <v>1136</v>
      </c>
      <c r="I195" s="14">
        <v>11.41</v>
      </c>
      <c r="J195" s="14">
        <f>IF(Sala[[#This Row],[Orden cobrada (Sin tiempo espera)]]="si",Sala[[#This Row],[Propina]],0)</f>
        <v>11.41</v>
      </c>
      <c r="K195" s="13" t="s">
        <v>11</v>
      </c>
      <c r="L195" s="9">
        <v>194</v>
      </c>
      <c r="M195" s="13" t="s">
        <v>1135</v>
      </c>
      <c r="N195" s="13" t="s">
        <v>376</v>
      </c>
      <c r="O195" s="14">
        <f>SUMIF('Cocina'!A:A,Sala!L195,'Cocina'!M:M)</f>
        <v>96</v>
      </c>
      <c r="P195" s="1">
        <v>45018</v>
      </c>
      <c r="Q195" s="3">
        <v>0.1111111111111111</v>
      </c>
      <c r="R195" s="3">
        <v>0.16388888888888889</v>
      </c>
      <c r="S195" s="3">
        <f>IF(K195="Ocupada",R195-Q195+Datos!$B$2,R195-Q195)</f>
        <v>5.2777777777777785E-2</v>
      </c>
      <c r="T195" s="3">
        <f t="shared" ref="T195:T258" si="14">R195-Q195</f>
        <v>5.2777777777777785E-2</v>
      </c>
      <c r="U195" s="3">
        <f>(SUMIF('Cocina'!A:A,Sala!L195,'Cocina'!H:H))/60/24</f>
        <v>4.7222222222222221E-2</v>
      </c>
      <c r="V195" s="3">
        <f t="shared" si="12"/>
        <v>5.5555555555555636E-3</v>
      </c>
      <c r="W195" s="13" t="str">
        <f t="shared" ref="W195:W258" si="15">IF(V195=0,"No","Si")</f>
        <v>Si</v>
      </c>
      <c r="X195" s="9">
        <f t="shared" si="13"/>
        <v>7</v>
      </c>
      <c r="Y195" s="13" t="str" cm="1">
        <f t="array" ref="Y195">_xlfn.IFS(X195=1,"Lunes",X195=2,"Martes",X195=3,"Miercoles",X195=4,"Jueves",X195=5,"Viernes",X195=6,"Sabado",X195=7,"Domingo")</f>
        <v>Domingo</v>
      </c>
      <c r="Z195">
        <f>SUMIF('Cocina'!A:A,Sala[[#This Row],[Número de Orden]],'Cocina'!K:K)</f>
        <v>58</v>
      </c>
      <c r="AA195" s="35">
        <f>(Sala[[#This Row],[Tiempo en mesa]]-Sala[[#This Row],[Tiempo de Preparación (Horas)]])*1440</f>
        <v>8.0000000000000107</v>
      </c>
      <c r="AB195" t="str" cm="1">
        <f t="array" ref="AB19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96" spans="1:28" x14ac:dyDescent="0.3">
      <c r="A196" s="9">
        <v>2</v>
      </c>
      <c r="B196" s="13" t="s">
        <v>377</v>
      </c>
      <c r="C196" s="9">
        <v>1</v>
      </c>
      <c r="D196" s="16">
        <v>45018.12777777778</v>
      </c>
      <c r="E196" s="16">
        <v>45018.17291666667</v>
      </c>
      <c r="F196" s="13" t="s">
        <v>9</v>
      </c>
      <c r="G196" s="13" t="s">
        <v>10</v>
      </c>
      <c r="H196" s="13" t="s">
        <v>1136</v>
      </c>
      <c r="I196" s="14">
        <v>10.06</v>
      </c>
      <c r="J196" s="14">
        <f>IF(Sala[[#This Row],[Orden cobrada (Sin tiempo espera)]]="si",Sala[[#This Row],[Propina]],0)</f>
        <v>10.06</v>
      </c>
      <c r="K196" s="13" t="s">
        <v>35</v>
      </c>
      <c r="L196" s="9">
        <v>195</v>
      </c>
      <c r="M196" s="13" t="s">
        <v>17</v>
      </c>
      <c r="N196" s="13" t="s">
        <v>195</v>
      </c>
      <c r="O196" s="14">
        <f>SUMIF('Cocina'!A:A,Sala!L196,'Cocina'!M:M)</f>
        <v>50</v>
      </c>
      <c r="P196" s="1">
        <v>45018</v>
      </c>
      <c r="Q196" s="3">
        <v>0.12777777777777777</v>
      </c>
      <c r="R196" s="3">
        <v>0.17291666666666666</v>
      </c>
      <c r="S196" s="3">
        <f>IF(K196="Ocupada",R196-Q196+Datos!$B$2,R196-Q196)</f>
        <v>5.5555555555555559E-2</v>
      </c>
      <c r="T196" s="3">
        <f t="shared" si="14"/>
        <v>4.5138888888888895E-2</v>
      </c>
      <c r="U196" s="3">
        <f>(SUMIF('Cocina'!A:A,Sala!L196,'Cocina'!H:H))/60/24</f>
        <v>3.5416666666666666E-2</v>
      </c>
      <c r="V196" s="3">
        <f t="shared" si="12"/>
        <v>2.0138888888888894E-2</v>
      </c>
      <c r="W196" s="13" t="str">
        <f t="shared" si="15"/>
        <v>Si</v>
      </c>
      <c r="X196" s="9">
        <f t="shared" si="13"/>
        <v>7</v>
      </c>
      <c r="Y196" s="13" t="str" cm="1">
        <f t="array" ref="Y196">_xlfn.IFS(X196=1,"Lunes",X196=2,"Martes",X196=3,"Miercoles",X196=4,"Jueves",X196=5,"Viernes",X196=6,"Sabado",X196=7,"Domingo")</f>
        <v>Domingo</v>
      </c>
      <c r="Z196">
        <f>SUMIF('Cocina'!A:A,Sala[[#This Row],[Número de Orden]],'Cocina'!K:K)</f>
        <v>30</v>
      </c>
      <c r="AA196" s="35">
        <f>(Sala[[#This Row],[Tiempo en mesa]]-Sala[[#This Row],[Tiempo de Preparación (Horas)]])*1440</f>
        <v>14.000000000000011</v>
      </c>
      <c r="AB196" t="str" cm="1">
        <f t="array" ref="AB19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97" spans="1:28" x14ac:dyDescent="0.3">
      <c r="A197" s="9">
        <v>4</v>
      </c>
      <c r="B197" s="13" t="s">
        <v>31</v>
      </c>
      <c r="C197" s="9">
        <v>3</v>
      </c>
      <c r="D197" s="16">
        <v>45018.007638888892</v>
      </c>
      <c r="E197" s="16">
        <v>45018.173611111109</v>
      </c>
      <c r="F197" s="13" t="s">
        <v>20</v>
      </c>
      <c r="G197" s="13" t="s">
        <v>10</v>
      </c>
      <c r="H197" s="13" t="s">
        <v>1134</v>
      </c>
      <c r="I197" s="14">
        <v>42.65</v>
      </c>
      <c r="J197" s="14">
        <f>IF(Sala[[#This Row],[Orden cobrada (Sin tiempo espera)]]="si",Sala[[#This Row],[Propina]],0)</f>
        <v>42.65</v>
      </c>
      <c r="K197" s="13" t="s">
        <v>11</v>
      </c>
      <c r="L197" s="9">
        <v>196</v>
      </c>
      <c r="M197" s="13" t="s">
        <v>1137</v>
      </c>
      <c r="N197" s="13" t="s">
        <v>378</v>
      </c>
      <c r="O197" s="14">
        <f>SUMIF('Cocina'!A:A,Sala!L197,'Cocina'!M:M)</f>
        <v>191</v>
      </c>
      <c r="P197" s="1">
        <v>45018</v>
      </c>
      <c r="Q197" s="3">
        <v>7.6388888888888886E-3</v>
      </c>
      <c r="R197" s="3">
        <v>0.1736111111111111</v>
      </c>
      <c r="S197" s="3">
        <f>IF(K197="Ocupada",R197-Q197+Datos!$B$2,R197-Q197)</f>
        <v>0.16597222222222222</v>
      </c>
      <c r="T197" s="3">
        <f t="shared" si="14"/>
        <v>0.16597222222222222</v>
      </c>
      <c r="U197" s="3">
        <f>(SUMIF('Cocina'!A:A,Sala!L197,'Cocina'!H:H))/60/24</f>
        <v>0.12222222222222222</v>
      </c>
      <c r="V197" s="3">
        <f t="shared" si="12"/>
        <v>4.3749999999999997E-2</v>
      </c>
      <c r="W197" s="13" t="str">
        <f t="shared" si="15"/>
        <v>Si</v>
      </c>
      <c r="X197" s="9">
        <f t="shared" si="13"/>
        <v>7</v>
      </c>
      <c r="Y197" s="13" t="str" cm="1">
        <f t="array" ref="Y197">_xlfn.IFS(X197=1,"Lunes",X197=2,"Martes",X197=3,"Miercoles",X197=4,"Jueves",X197=5,"Viernes",X197=6,"Sabado",X197=7,"Domingo")</f>
        <v>Domingo</v>
      </c>
      <c r="Z197">
        <f>SUMIF('Cocina'!A:A,Sala[[#This Row],[Número de Orden]],'Cocina'!K:K)</f>
        <v>113</v>
      </c>
      <c r="AA197" s="35">
        <f>(Sala[[#This Row],[Tiempo en mesa]]-Sala[[#This Row],[Tiempo de Preparación (Horas)]])*1440</f>
        <v>62.999999999999993</v>
      </c>
      <c r="AB197" t="str" cm="1">
        <f t="array" ref="AB19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98" spans="1:28" x14ac:dyDescent="0.3">
      <c r="A198" s="9">
        <v>5</v>
      </c>
      <c r="B198" s="13" t="s">
        <v>379</v>
      </c>
      <c r="C198" s="9">
        <v>6</v>
      </c>
      <c r="D198" s="16">
        <v>45018.115277777775</v>
      </c>
      <c r="E198" s="16">
        <v>45018.20416666667</v>
      </c>
      <c r="F198" s="13" t="s">
        <v>20</v>
      </c>
      <c r="G198" s="13" t="s">
        <v>15</v>
      </c>
      <c r="H198" s="13" t="s">
        <v>1136</v>
      </c>
      <c r="I198" s="14">
        <v>20.11</v>
      </c>
      <c r="J198" s="14">
        <f>IF(Sala[[#This Row],[Orden cobrada (Sin tiempo espera)]]="si",Sala[[#This Row],[Propina]],0)</f>
        <v>20.11</v>
      </c>
      <c r="K198" s="13" t="s">
        <v>35</v>
      </c>
      <c r="L198" s="9">
        <v>197</v>
      </c>
      <c r="M198" s="13" t="s">
        <v>17</v>
      </c>
      <c r="N198" s="13" t="s">
        <v>380</v>
      </c>
      <c r="O198" s="14">
        <f>SUMIF('Cocina'!A:A,Sala!L198,'Cocina'!M:M)</f>
        <v>129</v>
      </c>
      <c r="P198" s="1">
        <v>45018</v>
      </c>
      <c r="Q198" s="3">
        <v>0.11527777777777778</v>
      </c>
      <c r="R198" s="3">
        <v>0.20416666666666666</v>
      </c>
      <c r="S198" s="3">
        <f>IF(K198="Ocupada",R198-Q198+Datos!$B$2,R198-Q198)</f>
        <v>9.930555555555555E-2</v>
      </c>
      <c r="T198" s="3">
        <f t="shared" si="14"/>
        <v>8.8888888888888878E-2</v>
      </c>
      <c r="U198" s="3">
        <f>(SUMIF('Cocina'!A:A,Sala!L198,'Cocina'!H:H))/60/24</f>
        <v>4.9999999999999996E-2</v>
      </c>
      <c r="V198" s="3">
        <f t="shared" si="12"/>
        <v>4.9305555555555554E-2</v>
      </c>
      <c r="W198" s="13" t="str">
        <f t="shared" si="15"/>
        <v>Si</v>
      </c>
      <c r="X198" s="9">
        <f t="shared" si="13"/>
        <v>7</v>
      </c>
      <c r="Y198" s="13" t="str" cm="1">
        <f t="array" ref="Y198">_xlfn.IFS(X198=1,"Lunes",X198=2,"Martes",X198=3,"Miercoles",X198=4,"Jueves",X198=5,"Viernes",X198=6,"Sabado",X198=7,"Domingo")</f>
        <v>Domingo</v>
      </c>
      <c r="Z198">
        <f>SUMIF('Cocina'!A:A,Sala[[#This Row],[Número de Orden]],'Cocina'!K:K)</f>
        <v>76</v>
      </c>
      <c r="AA198" s="35">
        <f>(Sala[[#This Row],[Tiempo en mesa]]-Sala[[#This Row],[Tiempo de Preparación (Horas)]])*1440</f>
        <v>55.999999999999993</v>
      </c>
      <c r="AB198" t="str" cm="1">
        <f t="array" ref="AB19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199" spans="1:28" x14ac:dyDescent="0.3">
      <c r="A199" s="9">
        <v>9</v>
      </c>
      <c r="B199" s="13" t="s">
        <v>381</v>
      </c>
      <c r="C199" s="9">
        <v>4</v>
      </c>
      <c r="D199" s="16">
        <v>45018.025000000001</v>
      </c>
      <c r="E199" s="16">
        <v>45018.128472222219</v>
      </c>
      <c r="F199" s="13" t="s">
        <v>14</v>
      </c>
      <c r="G199" s="13" t="s">
        <v>10</v>
      </c>
      <c r="H199" s="13" t="s">
        <v>1134</v>
      </c>
      <c r="I199" s="14">
        <v>36.72</v>
      </c>
      <c r="J199" s="14">
        <f>IF(Sala[[#This Row],[Orden cobrada (Sin tiempo espera)]]="si",Sala[[#This Row],[Propina]],0)</f>
        <v>36.72</v>
      </c>
      <c r="K199" s="13" t="s">
        <v>11</v>
      </c>
      <c r="L199" s="9">
        <v>198</v>
      </c>
      <c r="M199" s="13" t="s">
        <v>1137</v>
      </c>
      <c r="N199" s="13" t="s">
        <v>170</v>
      </c>
      <c r="O199" s="14">
        <f>SUMIF('Cocina'!A:A,Sala!L199,'Cocina'!M:M)</f>
        <v>54</v>
      </c>
      <c r="P199" s="1">
        <v>45018</v>
      </c>
      <c r="Q199" s="3">
        <v>2.5000000000000001E-2</v>
      </c>
      <c r="R199" s="3">
        <v>0.12847222222222221</v>
      </c>
      <c r="S199" s="3">
        <f>IF(K199="Ocupada",R199-Q199+Datos!$B$2,R199-Q199)</f>
        <v>0.10347222222222222</v>
      </c>
      <c r="T199" s="3">
        <f t="shared" si="14"/>
        <v>0.10347222222222222</v>
      </c>
      <c r="U199" s="3">
        <f>(SUMIF('Cocina'!A:A,Sala!L199,'Cocina'!H:H))/60/24</f>
        <v>2.2916666666666669E-2</v>
      </c>
      <c r="V199" s="3">
        <f t="shared" si="12"/>
        <v>8.0555555555555547E-2</v>
      </c>
      <c r="W199" s="13" t="str">
        <f t="shared" si="15"/>
        <v>Si</v>
      </c>
      <c r="X199" s="9">
        <f t="shared" si="13"/>
        <v>7</v>
      </c>
      <c r="Y199" s="13" t="str" cm="1">
        <f t="array" ref="Y199">_xlfn.IFS(X199=1,"Lunes",X199=2,"Martes",X199=3,"Miercoles",X199=4,"Jueves",X199=5,"Viernes",X199=6,"Sabado",X199=7,"Domingo")</f>
        <v>Domingo</v>
      </c>
      <c r="Z199">
        <f>SUMIF('Cocina'!A:A,Sala[[#This Row],[Número de Orden]],'Cocina'!K:K)</f>
        <v>32</v>
      </c>
      <c r="AA199" s="35">
        <f>(Sala[[#This Row],[Tiempo en mesa]]-Sala[[#This Row],[Tiempo de Preparación (Horas)]])*1440</f>
        <v>115.99999999999999</v>
      </c>
      <c r="AB199" t="str" cm="1">
        <f t="array" ref="AB19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00" spans="1:28" x14ac:dyDescent="0.3">
      <c r="A200" s="9">
        <v>11</v>
      </c>
      <c r="B200" s="13" t="s">
        <v>382</v>
      </c>
      <c r="C200" s="9">
        <v>5</v>
      </c>
      <c r="D200" s="16">
        <v>45018.080555555556</v>
      </c>
      <c r="E200" s="16">
        <v>45018.236111111109</v>
      </c>
      <c r="F200" s="13" t="s">
        <v>20</v>
      </c>
      <c r="G200" s="13" t="s">
        <v>32</v>
      </c>
      <c r="H200" s="13" t="s">
        <v>1136</v>
      </c>
      <c r="I200" s="14">
        <v>13.26</v>
      </c>
      <c r="J200" s="14">
        <f>IF(Sala[[#This Row],[Orden cobrada (Sin tiempo espera)]]="si",Sala[[#This Row],[Propina]],0)</f>
        <v>13.26</v>
      </c>
      <c r="K200" s="13" t="s">
        <v>21</v>
      </c>
      <c r="L200" s="9">
        <v>199</v>
      </c>
      <c r="M200" s="13" t="s">
        <v>26</v>
      </c>
      <c r="N200" s="13" t="s">
        <v>383</v>
      </c>
      <c r="O200" s="14">
        <f>SUMIF('Cocina'!A:A,Sala!L200,'Cocina'!M:M)</f>
        <v>261</v>
      </c>
      <c r="P200" s="1">
        <v>45018</v>
      </c>
      <c r="Q200" s="3">
        <v>8.0555555555555561E-2</v>
      </c>
      <c r="R200" s="3">
        <v>0.2361111111111111</v>
      </c>
      <c r="S200" s="3">
        <f>IF(K200="Ocupada",R200-Q200+Datos!$B$2,R200-Q200)</f>
        <v>0.15555555555555556</v>
      </c>
      <c r="T200" s="3">
        <f t="shared" si="14"/>
        <v>0.15555555555555556</v>
      </c>
      <c r="U200" s="3">
        <f>(SUMIF('Cocina'!A:A,Sala!L200,'Cocina'!H:H))/60/24</f>
        <v>9.8611111111111108E-2</v>
      </c>
      <c r="V200" s="3">
        <f t="shared" si="12"/>
        <v>5.694444444444445E-2</v>
      </c>
      <c r="W200" s="13" t="str">
        <f t="shared" si="15"/>
        <v>Si</v>
      </c>
      <c r="X200" s="9">
        <f t="shared" si="13"/>
        <v>7</v>
      </c>
      <c r="Y200" s="13" t="str" cm="1">
        <f t="array" ref="Y200">_xlfn.IFS(X200=1,"Lunes",X200=2,"Martes",X200=3,"Miercoles",X200=4,"Jueves",X200=5,"Viernes",X200=6,"Sabado",X200=7,"Domingo")</f>
        <v>Domingo</v>
      </c>
      <c r="Z200">
        <f>SUMIF('Cocina'!A:A,Sala[[#This Row],[Número de Orden]],'Cocina'!K:K)</f>
        <v>156</v>
      </c>
      <c r="AA200" s="35">
        <f>(Sala[[#This Row],[Tiempo en mesa]]-Sala[[#This Row],[Tiempo de Preparación (Horas)]])*1440</f>
        <v>82.000000000000014</v>
      </c>
      <c r="AB200" t="str" cm="1">
        <f t="array" ref="AB20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01" spans="1:28" x14ac:dyDescent="0.3">
      <c r="A201" s="9">
        <v>11</v>
      </c>
      <c r="B201" s="13" t="s">
        <v>384</v>
      </c>
      <c r="C201" s="9">
        <v>4</v>
      </c>
      <c r="D201" s="16">
        <v>45018.107638888891</v>
      </c>
      <c r="E201" s="16">
        <v>45018.226388888892</v>
      </c>
      <c r="F201" s="13" t="s">
        <v>9</v>
      </c>
      <c r="G201" s="13" t="s">
        <v>10</v>
      </c>
      <c r="H201" s="13" t="s">
        <v>1134</v>
      </c>
      <c r="I201" s="14">
        <v>48.73</v>
      </c>
      <c r="J201" s="14">
        <f>IF(Sala[[#This Row],[Orden cobrada (Sin tiempo espera)]]="si",Sala[[#This Row],[Propina]],0)</f>
        <v>48.73</v>
      </c>
      <c r="K201" s="13" t="s">
        <v>11</v>
      </c>
      <c r="L201" s="9">
        <v>200</v>
      </c>
      <c r="M201" s="13" t="s">
        <v>17</v>
      </c>
      <c r="N201" s="13" t="s">
        <v>385</v>
      </c>
      <c r="O201" s="14">
        <f>SUMIF('Cocina'!A:A,Sala!L201,'Cocina'!M:M)</f>
        <v>88</v>
      </c>
      <c r="P201" s="1">
        <v>45018</v>
      </c>
      <c r="Q201" s="3">
        <v>0.1076388888888889</v>
      </c>
      <c r="R201" s="3">
        <v>0.22638888888888889</v>
      </c>
      <c r="S201" s="3">
        <f>IF(K201="Ocupada",R201-Q201+Datos!$B$2,R201-Q201)</f>
        <v>0.11874999999999999</v>
      </c>
      <c r="T201" s="3">
        <f t="shared" si="14"/>
        <v>0.11874999999999999</v>
      </c>
      <c r="U201" s="3">
        <f>(SUMIF('Cocina'!A:A,Sala!L201,'Cocina'!H:H))/60/24</f>
        <v>4.6527777777777779E-2</v>
      </c>
      <c r="V201" s="3">
        <f t="shared" si="12"/>
        <v>7.2222222222222215E-2</v>
      </c>
      <c r="W201" s="13" t="str">
        <f t="shared" si="15"/>
        <v>Si</v>
      </c>
      <c r="X201" s="9">
        <f t="shared" si="13"/>
        <v>7</v>
      </c>
      <c r="Y201" s="13" t="str" cm="1">
        <f t="array" ref="Y201">_xlfn.IFS(X201=1,"Lunes",X201=2,"Martes",X201=3,"Miercoles",X201=4,"Jueves",X201=5,"Viernes",X201=6,"Sabado",X201=7,"Domingo")</f>
        <v>Domingo</v>
      </c>
      <c r="Z201">
        <f>SUMIF('Cocina'!A:A,Sala[[#This Row],[Número de Orden]],'Cocina'!K:K)</f>
        <v>52</v>
      </c>
      <c r="AA201" s="35">
        <f>(Sala[[#This Row],[Tiempo en mesa]]-Sala[[#This Row],[Tiempo de Preparación (Horas)]])*1440</f>
        <v>103.99999999999999</v>
      </c>
      <c r="AB201" t="str" cm="1">
        <f t="array" ref="AB20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02" spans="1:28" x14ac:dyDescent="0.3">
      <c r="A202" s="9">
        <v>3</v>
      </c>
      <c r="B202" s="13" t="s">
        <v>386</v>
      </c>
      <c r="C202" s="9">
        <v>5</v>
      </c>
      <c r="D202" s="16">
        <v>45018.012499999997</v>
      </c>
      <c r="E202" s="16">
        <v>45018.076388888891</v>
      </c>
      <c r="F202" s="13" t="s">
        <v>14</v>
      </c>
      <c r="G202" s="13" t="s">
        <v>32</v>
      </c>
      <c r="H202" s="13" t="s">
        <v>1134</v>
      </c>
      <c r="I202" s="14">
        <v>19.84</v>
      </c>
      <c r="J202" s="14">
        <f>IF(Sala[[#This Row],[Orden cobrada (Sin tiempo espera)]]="si",Sala[[#This Row],[Propina]],0)</f>
        <v>19.84</v>
      </c>
      <c r="K202" s="13" t="s">
        <v>11</v>
      </c>
      <c r="L202" s="9">
        <v>201</v>
      </c>
      <c r="M202" s="13" t="s">
        <v>1135</v>
      </c>
      <c r="N202" s="13" t="s">
        <v>259</v>
      </c>
      <c r="O202" s="14">
        <f>SUMIF('Cocina'!A:A,Sala!L202,'Cocina'!M:M)</f>
        <v>72</v>
      </c>
      <c r="P202" s="1">
        <v>45018</v>
      </c>
      <c r="Q202" s="3">
        <v>1.2500000000000001E-2</v>
      </c>
      <c r="R202" s="3">
        <v>7.6388888888888895E-2</v>
      </c>
      <c r="S202" s="3">
        <f>IF(K202="Ocupada",R202-Q202+Datos!$B$2,R202-Q202)</f>
        <v>6.3888888888888898E-2</v>
      </c>
      <c r="T202" s="3">
        <f t="shared" si="14"/>
        <v>6.3888888888888898E-2</v>
      </c>
      <c r="U202" s="3">
        <f>(SUMIF('Cocina'!A:A,Sala!L202,'Cocina'!H:H))/60/24</f>
        <v>4.027777777777778E-2</v>
      </c>
      <c r="V202" s="3">
        <f t="shared" si="12"/>
        <v>2.3611111111111117E-2</v>
      </c>
      <c r="W202" s="13" t="str">
        <f t="shared" si="15"/>
        <v>Si</v>
      </c>
      <c r="X202" s="9">
        <f t="shared" si="13"/>
        <v>7</v>
      </c>
      <c r="Y202" s="13" t="str" cm="1">
        <f t="array" ref="Y202">_xlfn.IFS(X202=1,"Lunes",X202=2,"Martes",X202=3,"Miercoles",X202=4,"Jueves",X202=5,"Viernes",X202=6,"Sabado",X202=7,"Domingo")</f>
        <v>Domingo</v>
      </c>
      <c r="Z202">
        <f>SUMIF('Cocina'!A:A,Sala[[#This Row],[Número de Orden]],'Cocina'!K:K)</f>
        <v>42</v>
      </c>
      <c r="AA202" s="35">
        <f>(Sala[[#This Row],[Tiempo en mesa]]-Sala[[#This Row],[Tiempo de Preparación (Horas)]])*1440</f>
        <v>34.000000000000007</v>
      </c>
      <c r="AB202" t="str" cm="1">
        <f t="array" ref="AB20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03" spans="1:28" x14ac:dyDescent="0.3">
      <c r="A203" s="9">
        <v>16</v>
      </c>
      <c r="B203" s="13" t="s">
        <v>387</v>
      </c>
      <c r="C203" s="9">
        <v>5</v>
      </c>
      <c r="D203" s="16">
        <v>45018.040277777778</v>
      </c>
      <c r="E203" s="16">
        <v>45018.083333333336</v>
      </c>
      <c r="F203" s="13" t="s">
        <v>9</v>
      </c>
      <c r="G203" s="13" t="s">
        <v>10</v>
      </c>
      <c r="H203" s="13" t="s">
        <v>1134</v>
      </c>
      <c r="I203" s="14">
        <v>24.19</v>
      </c>
      <c r="J203" s="14">
        <f>IF(Sala[[#This Row],[Orden cobrada (Sin tiempo espera)]]="si",Sala[[#This Row],[Propina]],0)</f>
        <v>0</v>
      </c>
      <c r="K203" s="13" t="s">
        <v>35</v>
      </c>
      <c r="L203" s="9">
        <v>202</v>
      </c>
      <c r="M203" s="13" t="s">
        <v>41</v>
      </c>
      <c r="N203" s="13" t="s">
        <v>388</v>
      </c>
      <c r="O203" s="14">
        <f>SUMIF('Cocina'!A:A,Sala!L203,'Cocina'!M:M)</f>
        <v>206</v>
      </c>
      <c r="P203" s="1">
        <v>45018</v>
      </c>
      <c r="Q203" s="3">
        <v>4.027777777777778E-2</v>
      </c>
      <c r="R203" s="3">
        <v>8.3333333333333329E-2</v>
      </c>
      <c r="S203" s="3">
        <f>IF(K203="Ocupada",R203-Q203+Datos!$B$2,R203-Q203)</f>
        <v>5.3472222222222213E-2</v>
      </c>
      <c r="T203" s="3">
        <f t="shared" si="14"/>
        <v>4.3055555555555548E-2</v>
      </c>
      <c r="U203" s="3">
        <f>(SUMIF('Cocina'!A:A,Sala!L203,'Cocina'!H:H))/60/24</f>
        <v>0.10833333333333334</v>
      </c>
      <c r="V203" s="3">
        <f t="shared" si="12"/>
        <v>0</v>
      </c>
      <c r="W203" s="13" t="str">
        <f t="shared" si="15"/>
        <v>No</v>
      </c>
      <c r="X203" s="9">
        <f t="shared" si="13"/>
        <v>7</v>
      </c>
      <c r="Y203" s="13" t="str" cm="1">
        <f t="array" ref="Y203">_xlfn.IFS(X203=1,"Lunes",X203=2,"Martes",X203=3,"Miercoles",X203=4,"Jueves",X203=5,"Viernes",X203=6,"Sabado",X203=7,"Domingo")</f>
        <v>Domingo</v>
      </c>
      <c r="Z203">
        <f>SUMIF('Cocina'!A:A,Sala[[#This Row],[Número de Orden]],'Cocina'!K:K)</f>
        <v>126</v>
      </c>
      <c r="AA203" s="35">
        <f>(Sala[[#This Row],[Tiempo en mesa]]-Sala[[#This Row],[Tiempo de Preparación (Horas)]])*1440</f>
        <v>-94.000000000000028</v>
      </c>
      <c r="AB203" t="str" cm="1">
        <f t="array" ref="AB20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204" spans="1:28" x14ac:dyDescent="0.3">
      <c r="A204" s="9">
        <v>5</v>
      </c>
      <c r="B204" s="13" t="s">
        <v>389</v>
      </c>
      <c r="C204" s="9">
        <v>2</v>
      </c>
      <c r="D204" s="16">
        <v>45018.164583333331</v>
      </c>
      <c r="E204" s="16">
        <v>45018.222916666666</v>
      </c>
      <c r="F204" s="13" t="s">
        <v>14</v>
      </c>
      <c r="G204" s="13" t="s">
        <v>10</v>
      </c>
      <c r="H204" s="13" t="s">
        <v>1134</v>
      </c>
      <c r="I204" s="14">
        <v>40.19</v>
      </c>
      <c r="J204" s="14">
        <f>IF(Sala[[#This Row],[Orden cobrada (Sin tiempo espera)]]="si",Sala[[#This Row],[Propina]],0)</f>
        <v>0</v>
      </c>
      <c r="K204" s="13" t="s">
        <v>21</v>
      </c>
      <c r="L204" s="9">
        <v>203</v>
      </c>
      <c r="M204" s="13" t="s">
        <v>1135</v>
      </c>
      <c r="N204" s="13" t="s">
        <v>390</v>
      </c>
      <c r="O204" s="14">
        <f>SUMIF('Cocina'!A:A,Sala!L204,'Cocina'!M:M)</f>
        <v>156</v>
      </c>
      <c r="P204" s="1">
        <v>45018</v>
      </c>
      <c r="Q204" s="3">
        <v>0.16458333333333333</v>
      </c>
      <c r="R204" s="3">
        <v>0.22291666666666668</v>
      </c>
      <c r="S204" s="3">
        <f>IF(K204="Ocupada",R204-Q204+Datos!$B$2,R204-Q204)</f>
        <v>5.8333333333333348E-2</v>
      </c>
      <c r="T204" s="3">
        <f t="shared" si="14"/>
        <v>5.8333333333333348E-2</v>
      </c>
      <c r="U204" s="3">
        <f>(SUMIF('Cocina'!A:A,Sala!L204,'Cocina'!H:H))/60/24</f>
        <v>5.9027777777777783E-2</v>
      </c>
      <c r="V204" s="3">
        <f t="shared" si="12"/>
        <v>0</v>
      </c>
      <c r="W204" s="13" t="str">
        <f t="shared" si="15"/>
        <v>No</v>
      </c>
      <c r="X204" s="9">
        <f t="shared" si="13"/>
        <v>7</v>
      </c>
      <c r="Y204" s="13" t="str" cm="1">
        <f t="array" ref="Y204">_xlfn.IFS(X204=1,"Lunes",X204=2,"Martes",X204=3,"Miercoles",X204=4,"Jueves",X204=5,"Viernes",X204=6,"Sabado",X204=7,"Domingo")</f>
        <v>Domingo</v>
      </c>
      <c r="Z204">
        <f>SUMIF('Cocina'!A:A,Sala[[#This Row],[Número de Orden]],'Cocina'!K:K)</f>
        <v>96</v>
      </c>
      <c r="AA204" s="35">
        <f>(Sala[[#This Row],[Tiempo en mesa]]-Sala[[#This Row],[Tiempo de Preparación (Horas)]])*1440</f>
        <v>-0.99999999999998646</v>
      </c>
      <c r="AB204" t="str" cm="1">
        <f t="array" ref="AB20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205" spans="1:28" x14ac:dyDescent="0.3">
      <c r="A205" s="9">
        <v>16</v>
      </c>
      <c r="B205" s="13" t="s">
        <v>391</v>
      </c>
      <c r="C205" s="9">
        <v>5</v>
      </c>
      <c r="D205" s="16">
        <v>45018.011805555558</v>
      </c>
      <c r="E205" s="16">
        <v>45018.100694444445</v>
      </c>
      <c r="F205" s="13" t="s">
        <v>14</v>
      </c>
      <c r="G205" s="13" t="s">
        <v>10</v>
      </c>
      <c r="H205" s="13" t="s">
        <v>16</v>
      </c>
      <c r="I205" s="14">
        <v>49.56</v>
      </c>
      <c r="J205" s="14">
        <f>IF(Sala[[#This Row],[Orden cobrada (Sin tiempo espera)]]="si",Sala[[#This Row],[Propina]],0)</f>
        <v>49.56</v>
      </c>
      <c r="K205" s="13" t="s">
        <v>21</v>
      </c>
      <c r="L205" s="9">
        <v>204</v>
      </c>
      <c r="M205" s="13" t="s">
        <v>44</v>
      </c>
      <c r="N205" s="13" t="s">
        <v>259</v>
      </c>
      <c r="O205" s="14">
        <f>SUMIF('Cocina'!A:A,Sala!L205,'Cocina'!M:M)</f>
        <v>48</v>
      </c>
      <c r="P205" s="1">
        <v>45018</v>
      </c>
      <c r="Q205" s="3">
        <v>1.1805555555555555E-2</v>
      </c>
      <c r="R205" s="3">
        <v>0.10069444444444445</v>
      </c>
      <c r="S205" s="3">
        <f>IF(K205="Ocupada",R205-Q205+Datos!$B$2,R205-Q205)</f>
        <v>8.8888888888888892E-2</v>
      </c>
      <c r="T205" s="3">
        <f t="shared" si="14"/>
        <v>8.8888888888888892E-2</v>
      </c>
      <c r="U205" s="3">
        <f>(SUMIF('Cocina'!A:A,Sala!L205,'Cocina'!H:H))/60/24</f>
        <v>1.4583333333333332E-2</v>
      </c>
      <c r="V205" s="3">
        <f t="shared" si="12"/>
        <v>7.4305555555555555E-2</v>
      </c>
      <c r="W205" s="13" t="str">
        <f t="shared" si="15"/>
        <v>Si</v>
      </c>
      <c r="X205" s="9">
        <f t="shared" si="13"/>
        <v>7</v>
      </c>
      <c r="Y205" s="13" t="str" cm="1">
        <f t="array" ref="Y205">_xlfn.IFS(X205=1,"Lunes",X205=2,"Martes",X205=3,"Miercoles",X205=4,"Jueves",X205=5,"Viernes",X205=6,"Sabado",X205=7,"Domingo")</f>
        <v>Domingo</v>
      </c>
      <c r="Z205">
        <f>SUMIF('Cocina'!A:A,Sala[[#This Row],[Número de Orden]],'Cocina'!K:K)</f>
        <v>28</v>
      </c>
      <c r="AA205" s="35">
        <f>(Sala[[#This Row],[Tiempo en mesa]]-Sala[[#This Row],[Tiempo de Preparación (Horas)]])*1440</f>
        <v>107</v>
      </c>
      <c r="AB205" t="str" cm="1">
        <f t="array" ref="AB20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06" spans="1:28" x14ac:dyDescent="0.3">
      <c r="A206" s="9">
        <v>14</v>
      </c>
      <c r="B206" s="13" t="s">
        <v>392</v>
      </c>
      <c r="C206" s="9">
        <v>1</v>
      </c>
      <c r="D206" s="16">
        <v>45018.09375</v>
      </c>
      <c r="E206" s="16">
        <v>45018.259722222225</v>
      </c>
      <c r="F206" s="13" t="s">
        <v>20</v>
      </c>
      <c r="G206" s="13" t="s">
        <v>10</v>
      </c>
      <c r="H206" s="13" t="s">
        <v>1136</v>
      </c>
      <c r="I206" s="14">
        <v>26.49</v>
      </c>
      <c r="J206" s="14">
        <f>IF(Sala[[#This Row],[Orden cobrada (Sin tiempo espera)]]="si",Sala[[#This Row],[Propina]],0)</f>
        <v>26.49</v>
      </c>
      <c r="K206" s="13" t="s">
        <v>21</v>
      </c>
      <c r="L206" s="9">
        <v>205</v>
      </c>
      <c r="M206" s="13" t="s">
        <v>64</v>
      </c>
      <c r="N206" s="13" t="s">
        <v>393</v>
      </c>
      <c r="O206" s="14">
        <f>SUMIF('Cocina'!A:A,Sala!L206,'Cocina'!M:M)</f>
        <v>61</v>
      </c>
      <c r="P206" s="1">
        <v>45018</v>
      </c>
      <c r="Q206" s="3">
        <v>9.375E-2</v>
      </c>
      <c r="R206" s="3">
        <v>0.25972222222222224</v>
      </c>
      <c r="S206" s="3">
        <f>IF(K206="Ocupada",R206-Q206+Datos!$B$2,R206-Q206)</f>
        <v>0.16597222222222224</v>
      </c>
      <c r="T206" s="3">
        <f t="shared" si="14"/>
        <v>0.16597222222222224</v>
      </c>
      <c r="U206" s="3">
        <f>(SUMIF('Cocina'!A:A,Sala!L206,'Cocina'!H:H))/60/24</f>
        <v>5.9722222222222225E-2</v>
      </c>
      <c r="V206" s="3">
        <f t="shared" si="12"/>
        <v>0.10625000000000001</v>
      </c>
      <c r="W206" s="13" t="str">
        <f t="shared" si="15"/>
        <v>Si</v>
      </c>
      <c r="X206" s="9">
        <f t="shared" si="13"/>
        <v>7</v>
      </c>
      <c r="Y206" s="13" t="str" cm="1">
        <f t="array" ref="Y206">_xlfn.IFS(X206=1,"Lunes",X206=2,"Martes",X206=3,"Miercoles",X206=4,"Jueves",X206=5,"Viernes",X206=6,"Sabado",X206=7,"Domingo")</f>
        <v>Domingo</v>
      </c>
      <c r="Z206">
        <f>SUMIF('Cocina'!A:A,Sala[[#This Row],[Número de Orden]],'Cocina'!K:K)</f>
        <v>36</v>
      </c>
      <c r="AA206" s="35">
        <f>(Sala[[#This Row],[Tiempo en mesa]]-Sala[[#This Row],[Tiempo de Preparación (Horas)]])*1440</f>
        <v>153.00000000000003</v>
      </c>
      <c r="AB206" t="str" cm="1">
        <f t="array" ref="AB20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07" spans="1:28" x14ac:dyDescent="0.3">
      <c r="A207" s="9">
        <v>4</v>
      </c>
      <c r="B207" s="13" t="s">
        <v>394</v>
      </c>
      <c r="C207" s="9">
        <v>6</v>
      </c>
      <c r="D207" s="16">
        <v>45018.143750000003</v>
      </c>
      <c r="E207" s="16">
        <v>45018.256249999999</v>
      </c>
      <c r="F207" s="13" t="s">
        <v>29</v>
      </c>
      <c r="G207" s="13" t="s">
        <v>10</v>
      </c>
      <c r="H207" s="13" t="s">
        <v>1134</v>
      </c>
      <c r="I207" s="14">
        <v>36.96</v>
      </c>
      <c r="J207" s="14">
        <f>IF(Sala[[#This Row],[Orden cobrada (Sin tiempo espera)]]="si",Sala[[#This Row],[Propina]],0)</f>
        <v>36.96</v>
      </c>
      <c r="K207" s="13" t="s">
        <v>35</v>
      </c>
      <c r="L207" s="9">
        <v>206</v>
      </c>
      <c r="M207" s="13" t="s">
        <v>41</v>
      </c>
      <c r="N207" s="13" t="s">
        <v>100</v>
      </c>
      <c r="O207" s="14">
        <f>SUMIF('Cocina'!A:A,Sala!L207,'Cocina'!M:M)</f>
        <v>30</v>
      </c>
      <c r="P207" s="1">
        <v>45018</v>
      </c>
      <c r="Q207" s="3">
        <v>0.14374999999999999</v>
      </c>
      <c r="R207" s="3">
        <v>0.25624999999999998</v>
      </c>
      <c r="S207" s="3">
        <f>IF(K207="Ocupada",R207-Q207+Datos!$B$2,R207-Q207)</f>
        <v>0.12291666666666666</v>
      </c>
      <c r="T207" s="3">
        <f t="shared" si="14"/>
        <v>0.11249999999999999</v>
      </c>
      <c r="U207" s="3">
        <f>(SUMIF('Cocina'!A:A,Sala!L207,'Cocina'!H:H))/60/24</f>
        <v>4.027777777777778E-2</v>
      </c>
      <c r="V207" s="3">
        <f t="shared" si="12"/>
        <v>8.2638888888888873E-2</v>
      </c>
      <c r="W207" s="13" t="str">
        <f t="shared" si="15"/>
        <v>Si</v>
      </c>
      <c r="X207" s="9">
        <f t="shared" si="13"/>
        <v>7</v>
      </c>
      <c r="Y207" s="13" t="str" cm="1">
        <f t="array" ref="Y207">_xlfn.IFS(X207=1,"Lunes",X207=2,"Martes",X207=3,"Miercoles",X207=4,"Jueves",X207=5,"Viernes",X207=6,"Sabado",X207=7,"Domingo")</f>
        <v>Domingo</v>
      </c>
      <c r="Z207">
        <f>SUMIF('Cocina'!A:A,Sala[[#This Row],[Número de Orden]],'Cocina'!K:K)</f>
        <v>18</v>
      </c>
      <c r="AA207" s="35">
        <f>(Sala[[#This Row],[Tiempo en mesa]]-Sala[[#This Row],[Tiempo de Preparación (Horas)]])*1440</f>
        <v>103.99999999999999</v>
      </c>
      <c r="AB207" t="str" cm="1">
        <f t="array" ref="AB20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08" spans="1:28" x14ac:dyDescent="0.3">
      <c r="A208" s="9">
        <v>20</v>
      </c>
      <c r="B208" s="13" t="s">
        <v>395</v>
      </c>
      <c r="C208" s="9">
        <v>3</v>
      </c>
      <c r="D208" s="16">
        <v>45018.117361111108</v>
      </c>
      <c r="E208" s="16">
        <v>45018.168055555558</v>
      </c>
      <c r="F208" s="13" t="s">
        <v>25</v>
      </c>
      <c r="G208" s="13" t="s">
        <v>32</v>
      </c>
      <c r="H208" s="13" t="s">
        <v>1134</v>
      </c>
      <c r="I208" s="14">
        <v>46.54</v>
      </c>
      <c r="J208" s="14">
        <f>IF(Sala[[#This Row],[Orden cobrada (Sin tiempo espera)]]="si",Sala[[#This Row],[Propina]],0)</f>
        <v>0</v>
      </c>
      <c r="K208" s="13" t="s">
        <v>11</v>
      </c>
      <c r="L208" s="9">
        <v>207</v>
      </c>
      <c r="M208" s="13" t="s">
        <v>22</v>
      </c>
      <c r="N208" s="13" t="s">
        <v>396</v>
      </c>
      <c r="O208" s="14">
        <f>SUMIF('Cocina'!A:A,Sala!L208,'Cocina'!M:M)</f>
        <v>180</v>
      </c>
      <c r="P208" s="1">
        <v>45018</v>
      </c>
      <c r="Q208" s="3">
        <v>0.11736111111111111</v>
      </c>
      <c r="R208" s="3">
        <v>0.16805555555555557</v>
      </c>
      <c r="S208" s="3">
        <f>IF(K208="Ocupada",R208-Q208+Datos!$B$2,R208-Q208)</f>
        <v>5.0694444444444459E-2</v>
      </c>
      <c r="T208" s="3">
        <f t="shared" si="14"/>
        <v>5.0694444444444459E-2</v>
      </c>
      <c r="U208" s="3">
        <f>(SUMIF('Cocina'!A:A,Sala!L208,'Cocina'!H:H))/60/24</f>
        <v>7.7083333333333337E-2</v>
      </c>
      <c r="V208" s="3">
        <f t="shared" si="12"/>
        <v>0</v>
      </c>
      <c r="W208" s="13" t="str">
        <f t="shared" si="15"/>
        <v>No</v>
      </c>
      <c r="X208" s="9">
        <f t="shared" si="13"/>
        <v>7</v>
      </c>
      <c r="Y208" s="13" t="str" cm="1">
        <f t="array" ref="Y208">_xlfn.IFS(X208=1,"Lunes",X208=2,"Martes",X208=3,"Miercoles",X208=4,"Jueves",X208=5,"Viernes",X208=6,"Sabado",X208=7,"Domingo")</f>
        <v>Domingo</v>
      </c>
      <c r="Z208">
        <f>SUMIF('Cocina'!A:A,Sala[[#This Row],[Número de Orden]],'Cocina'!K:K)</f>
        <v>108</v>
      </c>
      <c r="AA208" s="35">
        <f>(Sala[[#This Row],[Tiempo en mesa]]-Sala[[#This Row],[Tiempo de Preparación (Horas)]])*1440</f>
        <v>-37.999999999999986</v>
      </c>
      <c r="AB208" t="str" cm="1">
        <f t="array" ref="AB20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209" spans="1:28" x14ac:dyDescent="0.3">
      <c r="A209" s="9">
        <v>16</v>
      </c>
      <c r="B209" s="13" t="s">
        <v>397</v>
      </c>
      <c r="C209" s="9">
        <v>4</v>
      </c>
      <c r="D209" s="16">
        <v>45018.147916666669</v>
      </c>
      <c r="E209" s="16">
        <v>45018.275000000001</v>
      </c>
      <c r="F209" s="13" t="s">
        <v>14</v>
      </c>
      <c r="G209" s="13" t="s">
        <v>10</v>
      </c>
      <c r="H209" s="13" t="s">
        <v>1136</v>
      </c>
      <c r="I209" s="14">
        <v>36.700000000000003</v>
      </c>
      <c r="J209" s="14">
        <f>IF(Sala[[#This Row],[Orden cobrada (Sin tiempo espera)]]="si",Sala[[#This Row],[Propina]],0)</f>
        <v>36.700000000000003</v>
      </c>
      <c r="K209" s="13" t="s">
        <v>35</v>
      </c>
      <c r="L209" s="9">
        <v>208</v>
      </c>
      <c r="M209" s="13" t="s">
        <v>1135</v>
      </c>
      <c r="N209" s="13" t="s">
        <v>398</v>
      </c>
      <c r="O209" s="14">
        <f>SUMIF('Cocina'!A:A,Sala!L209,'Cocina'!M:M)</f>
        <v>180</v>
      </c>
      <c r="P209" s="1">
        <v>45018</v>
      </c>
      <c r="Q209" s="3">
        <v>0.14791666666666667</v>
      </c>
      <c r="R209" s="3">
        <v>0.27500000000000002</v>
      </c>
      <c r="S209" s="3">
        <f>IF(K209="Ocupada",R209-Q209+Datos!$B$2,R209-Q209)</f>
        <v>0.13750000000000001</v>
      </c>
      <c r="T209" s="3">
        <f t="shared" si="14"/>
        <v>0.12708333333333335</v>
      </c>
      <c r="U209" s="3">
        <f>(SUMIF('Cocina'!A:A,Sala!L209,'Cocina'!H:H))/60/24</f>
        <v>6.9444444444444448E-2</v>
      </c>
      <c r="V209" s="3">
        <f t="shared" si="12"/>
        <v>6.8055555555555564E-2</v>
      </c>
      <c r="W209" s="13" t="str">
        <f t="shared" si="15"/>
        <v>Si</v>
      </c>
      <c r="X209" s="9">
        <f t="shared" si="13"/>
        <v>7</v>
      </c>
      <c r="Y209" s="13" t="str" cm="1">
        <f t="array" ref="Y209">_xlfn.IFS(X209=1,"Lunes",X209=2,"Martes",X209=3,"Miercoles",X209=4,"Jueves",X209=5,"Viernes",X209=6,"Sabado",X209=7,"Domingo")</f>
        <v>Domingo</v>
      </c>
      <c r="Z209">
        <f>SUMIF('Cocina'!A:A,Sala[[#This Row],[Número de Orden]],'Cocina'!K:K)</f>
        <v>109</v>
      </c>
      <c r="AA209" s="35">
        <f>(Sala[[#This Row],[Tiempo en mesa]]-Sala[[#This Row],[Tiempo de Preparación (Horas)]])*1440</f>
        <v>83.000000000000028</v>
      </c>
      <c r="AB209" t="str" cm="1">
        <f t="array" ref="AB20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10" spans="1:28" x14ac:dyDescent="0.3">
      <c r="A210" s="9">
        <v>9</v>
      </c>
      <c r="B210" s="13" t="s">
        <v>399</v>
      </c>
      <c r="C210" s="9">
        <v>6</v>
      </c>
      <c r="D210" s="16">
        <v>45018.063194444447</v>
      </c>
      <c r="E210" s="16">
        <v>45018.17083333333</v>
      </c>
      <c r="F210" s="13" t="s">
        <v>14</v>
      </c>
      <c r="G210" s="13" t="s">
        <v>32</v>
      </c>
      <c r="H210" s="13" t="s">
        <v>16</v>
      </c>
      <c r="I210" s="14">
        <v>34.49</v>
      </c>
      <c r="J210" s="14">
        <f>IF(Sala[[#This Row],[Orden cobrada (Sin tiempo espera)]]="si",Sala[[#This Row],[Propina]],0)</f>
        <v>0</v>
      </c>
      <c r="K210" s="13" t="s">
        <v>11</v>
      </c>
      <c r="L210" s="9">
        <v>209</v>
      </c>
      <c r="M210" s="13" t="s">
        <v>41</v>
      </c>
      <c r="N210" s="13" t="s">
        <v>400</v>
      </c>
      <c r="O210" s="14">
        <f>SUMIF('Cocina'!A:A,Sala!L210,'Cocina'!M:M)</f>
        <v>214</v>
      </c>
      <c r="P210" s="1">
        <v>45018</v>
      </c>
      <c r="Q210" s="3">
        <v>6.3194444444444442E-2</v>
      </c>
      <c r="R210" s="3">
        <v>0.17083333333333334</v>
      </c>
      <c r="S210" s="3">
        <f>IF(K210="Ocupada",R210-Q210+Datos!$B$2,R210-Q210)</f>
        <v>0.1076388888888889</v>
      </c>
      <c r="T210" s="3">
        <f t="shared" si="14"/>
        <v>0.1076388888888889</v>
      </c>
      <c r="U210" s="3">
        <f>(SUMIF('Cocina'!A:A,Sala!L210,'Cocina'!H:H))/60/24</f>
        <v>0.11875000000000001</v>
      </c>
      <c r="V210" s="3">
        <f t="shared" si="12"/>
        <v>0</v>
      </c>
      <c r="W210" s="13" t="str">
        <f t="shared" si="15"/>
        <v>No</v>
      </c>
      <c r="X210" s="9">
        <f t="shared" si="13"/>
        <v>7</v>
      </c>
      <c r="Y210" s="13" t="str" cm="1">
        <f t="array" ref="Y210">_xlfn.IFS(X210=1,"Lunes",X210=2,"Martes",X210=3,"Miercoles",X210=4,"Jueves",X210=5,"Viernes",X210=6,"Sabado",X210=7,"Domingo")</f>
        <v>Domingo</v>
      </c>
      <c r="Z210">
        <f>SUMIF('Cocina'!A:A,Sala[[#This Row],[Número de Orden]],'Cocina'!K:K)</f>
        <v>127</v>
      </c>
      <c r="AA210" s="35">
        <f>(Sala[[#This Row],[Tiempo en mesa]]-Sala[[#This Row],[Tiempo de Preparación (Horas)]])*1440</f>
        <v>-16.000000000000004</v>
      </c>
      <c r="AB210" t="str" cm="1">
        <f t="array" ref="AB21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211" spans="1:28" x14ac:dyDescent="0.3">
      <c r="A211" s="9">
        <v>10</v>
      </c>
      <c r="B211" s="13" t="s">
        <v>401</v>
      </c>
      <c r="C211" s="9">
        <v>4</v>
      </c>
      <c r="D211" s="16">
        <v>45018.113194444442</v>
      </c>
      <c r="E211" s="16">
        <v>45018.186805555553</v>
      </c>
      <c r="F211" s="13" t="s">
        <v>20</v>
      </c>
      <c r="G211" s="13" t="s">
        <v>15</v>
      </c>
      <c r="H211" s="13" t="s">
        <v>1134</v>
      </c>
      <c r="I211" s="14">
        <v>14.67</v>
      </c>
      <c r="J211" s="14">
        <f>IF(Sala[[#This Row],[Orden cobrada (Sin tiempo espera)]]="si",Sala[[#This Row],[Propina]],0)</f>
        <v>0</v>
      </c>
      <c r="K211" s="13" t="s">
        <v>21</v>
      </c>
      <c r="L211" s="9">
        <v>210</v>
      </c>
      <c r="M211" s="13" t="s">
        <v>36</v>
      </c>
      <c r="N211" s="13" t="s">
        <v>402</v>
      </c>
      <c r="O211" s="14">
        <f>SUMIF('Cocina'!A:A,Sala!L211,'Cocina'!M:M)</f>
        <v>195</v>
      </c>
      <c r="P211" s="1">
        <v>45018</v>
      </c>
      <c r="Q211" s="3">
        <v>0.11319444444444444</v>
      </c>
      <c r="R211" s="3">
        <v>0.18680555555555556</v>
      </c>
      <c r="S211" s="3">
        <f>IF(K211="Ocupada",R211-Q211+Datos!$B$2,R211-Q211)</f>
        <v>7.3611111111111113E-2</v>
      </c>
      <c r="T211" s="3">
        <f t="shared" si="14"/>
        <v>7.3611111111111113E-2</v>
      </c>
      <c r="U211" s="3">
        <f>(SUMIF('Cocina'!A:A,Sala!L211,'Cocina'!H:H))/60/24</f>
        <v>0.10972222222222222</v>
      </c>
      <c r="V211" s="3">
        <f t="shared" si="12"/>
        <v>0</v>
      </c>
      <c r="W211" s="13" t="str">
        <f t="shared" si="15"/>
        <v>No</v>
      </c>
      <c r="X211" s="9">
        <f t="shared" si="13"/>
        <v>7</v>
      </c>
      <c r="Y211" s="13" t="str" cm="1">
        <f t="array" ref="Y211">_xlfn.IFS(X211=1,"Lunes",X211=2,"Martes",X211=3,"Miercoles",X211=4,"Jueves",X211=5,"Viernes",X211=6,"Sabado",X211=7,"Domingo")</f>
        <v>Domingo</v>
      </c>
      <c r="Z211">
        <f>SUMIF('Cocina'!A:A,Sala[[#This Row],[Número de Orden]],'Cocina'!K:K)</f>
        <v>120</v>
      </c>
      <c r="AA211" s="35">
        <f>(Sala[[#This Row],[Tiempo en mesa]]-Sala[[#This Row],[Tiempo de Preparación (Horas)]])*1440</f>
        <v>-51.999999999999993</v>
      </c>
      <c r="AB211" t="str" cm="1">
        <f t="array" ref="AB21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212" spans="1:28" x14ac:dyDescent="0.3">
      <c r="A212" s="9">
        <v>1</v>
      </c>
      <c r="B212" s="13" t="s">
        <v>403</v>
      </c>
      <c r="C212" s="9">
        <v>2</v>
      </c>
      <c r="D212" s="16">
        <v>45018.152777777781</v>
      </c>
      <c r="E212" s="16">
        <v>45018.226388888892</v>
      </c>
      <c r="F212" s="13" t="s">
        <v>14</v>
      </c>
      <c r="G212" s="13" t="s">
        <v>10</v>
      </c>
      <c r="H212" s="13" t="s">
        <v>1136</v>
      </c>
      <c r="I212" s="14">
        <v>11.13</v>
      </c>
      <c r="J212" s="14">
        <f>IF(Sala[[#This Row],[Orden cobrada (Sin tiempo espera)]]="si",Sala[[#This Row],[Propina]],0)</f>
        <v>0</v>
      </c>
      <c r="K212" s="13" t="s">
        <v>11</v>
      </c>
      <c r="L212" s="9">
        <v>211</v>
      </c>
      <c r="M212" s="13" t="s">
        <v>83</v>
      </c>
      <c r="N212" s="13" t="s">
        <v>404</v>
      </c>
      <c r="O212" s="14">
        <f>SUMIF('Cocina'!A:A,Sala!L212,'Cocina'!M:M)</f>
        <v>169</v>
      </c>
      <c r="P212" s="1">
        <v>45018</v>
      </c>
      <c r="Q212" s="3">
        <v>0.15277777777777779</v>
      </c>
      <c r="R212" s="3">
        <v>0.22638888888888889</v>
      </c>
      <c r="S212" s="3">
        <f>IF(K212="Ocupada",R212-Q212+Datos!$B$2,R212-Q212)</f>
        <v>7.3611111111111099E-2</v>
      </c>
      <c r="T212" s="3">
        <f t="shared" si="14"/>
        <v>7.3611111111111099E-2</v>
      </c>
      <c r="U212" s="3">
        <f>(SUMIF('Cocina'!A:A,Sala!L212,'Cocina'!H:H))/60/24</f>
        <v>9.375E-2</v>
      </c>
      <c r="V212" s="3">
        <f t="shared" si="12"/>
        <v>0</v>
      </c>
      <c r="W212" s="13" t="str">
        <f t="shared" si="15"/>
        <v>No</v>
      </c>
      <c r="X212" s="9">
        <f t="shared" si="13"/>
        <v>7</v>
      </c>
      <c r="Y212" s="13" t="str" cm="1">
        <f t="array" ref="Y212">_xlfn.IFS(X212=1,"Lunes",X212=2,"Martes",X212=3,"Miercoles",X212=4,"Jueves",X212=5,"Viernes",X212=6,"Sabado",X212=7,"Domingo")</f>
        <v>Domingo</v>
      </c>
      <c r="Z212">
        <f>SUMIF('Cocina'!A:A,Sala[[#This Row],[Número de Orden]],'Cocina'!K:K)</f>
        <v>101</v>
      </c>
      <c r="AA212" s="35">
        <f>(Sala[[#This Row],[Tiempo en mesa]]-Sala[[#This Row],[Tiempo de Preparación (Horas)]])*1440</f>
        <v>-29.000000000000018</v>
      </c>
      <c r="AB212" t="str" cm="1">
        <f t="array" ref="AB21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213" spans="1:28" x14ac:dyDescent="0.3">
      <c r="A213" s="9">
        <v>14</v>
      </c>
      <c r="B213" s="13" t="s">
        <v>198</v>
      </c>
      <c r="C213" s="9">
        <v>6</v>
      </c>
      <c r="D213" s="16">
        <v>45018.107638888891</v>
      </c>
      <c r="E213" s="16">
        <v>45018.152777777781</v>
      </c>
      <c r="F213" s="13" t="s">
        <v>29</v>
      </c>
      <c r="G213" s="13" t="s">
        <v>10</v>
      </c>
      <c r="H213" s="13" t="s">
        <v>1136</v>
      </c>
      <c r="I213" s="14">
        <v>18.850000000000001</v>
      </c>
      <c r="J213" s="14">
        <f>IF(Sala[[#This Row],[Orden cobrada (Sin tiempo espera)]]="si",Sala[[#This Row],[Propina]],0)</f>
        <v>0</v>
      </c>
      <c r="K213" s="13" t="s">
        <v>35</v>
      </c>
      <c r="L213" s="9">
        <v>212</v>
      </c>
      <c r="M213" s="13" t="s">
        <v>1135</v>
      </c>
      <c r="N213" s="13" t="s">
        <v>405</v>
      </c>
      <c r="O213" s="14">
        <f>SUMIF('Cocina'!A:A,Sala!L213,'Cocina'!M:M)</f>
        <v>245</v>
      </c>
      <c r="P213" s="1">
        <v>45018</v>
      </c>
      <c r="Q213" s="3">
        <v>0.1076388888888889</v>
      </c>
      <c r="R213" s="3">
        <v>0.15277777777777779</v>
      </c>
      <c r="S213" s="3">
        <f>IF(K213="Ocupada",R213-Q213+Datos!$B$2,R213-Q213)</f>
        <v>5.5555555555555559E-2</v>
      </c>
      <c r="T213" s="3">
        <f t="shared" si="14"/>
        <v>4.5138888888888895E-2</v>
      </c>
      <c r="U213" s="3">
        <f>(SUMIF('Cocina'!A:A,Sala!L213,'Cocina'!H:H))/60/24</f>
        <v>0.11388888888888889</v>
      </c>
      <c r="V213" s="3">
        <f t="shared" si="12"/>
        <v>0</v>
      </c>
      <c r="W213" s="13" t="str">
        <f t="shared" si="15"/>
        <v>No</v>
      </c>
      <c r="X213" s="9">
        <f t="shared" si="13"/>
        <v>7</v>
      </c>
      <c r="Y213" s="13" t="str" cm="1">
        <f t="array" ref="Y213">_xlfn.IFS(X213=1,"Lunes",X213=2,"Martes",X213=3,"Miercoles",X213=4,"Jueves",X213=5,"Viernes",X213=6,"Sabado",X213=7,"Domingo")</f>
        <v>Domingo</v>
      </c>
      <c r="Z213">
        <f>SUMIF('Cocina'!A:A,Sala[[#This Row],[Número de Orden]],'Cocina'!K:K)</f>
        <v>144</v>
      </c>
      <c r="AA213" s="35">
        <f>(Sala[[#This Row],[Tiempo en mesa]]-Sala[[#This Row],[Tiempo de Preparación (Horas)]])*1440</f>
        <v>-98.999999999999986</v>
      </c>
      <c r="AB213" t="str" cm="1">
        <f t="array" ref="AB21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214" spans="1:28" x14ac:dyDescent="0.3">
      <c r="A214" s="9">
        <v>13</v>
      </c>
      <c r="B214" s="13" t="s">
        <v>406</v>
      </c>
      <c r="C214" s="9">
        <v>6</v>
      </c>
      <c r="D214" s="16">
        <v>45018.073611111111</v>
      </c>
      <c r="E214" s="16">
        <v>45018.206944444442</v>
      </c>
      <c r="F214" s="13" t="s">
        <v>25</v>
      </c>
      <c r="G214" s="13" t="s">
        <v>10</v>
      </c>
      <c r="H214" s="13" t="s">
        <v>1134</v>
      </c>
      <c r="I214" s="14">
        <v>28.1</v>
      </c>
      <c r="J214" s="14">
        <f>IF(Sala[[#This Row],[Orden cobrada (Sin tiempo espera)]]="si",Sala[[#This Row],[Propina]],0)</f>
        <v>28.1</v>
      </c>
      <c r="K214" s="13" t="s">
        <v>21</v>
      </c>
      <c r="L214" s="9">
        <v>213</v>
      </c>
      <c r="M214" s="13" t="s">
        <v>1135</v>
      </c>
      <c r="N214" s="13" t="s">
        <v>407</v>
      </c>
      <c r="O214" s="14">
        <f>SUMIF('Cocina'!A:A,Sala!L214,'Cocina'!M:M)</f>
        <v>87</v>
      </c>
      <c r="P214" s="1">
        <v>45018</v>
      </c>
      <c r="Q214" s="3">
        <v>7.3611111111111113E-2</v>
      </c>
      <c r="R214" s="3">
        <v>0.20694444444444443</v>
      </c>
      <c r="S214" s="3">
        <f>IF(K214="Ocupada",R214-Q214+Datos!$B$2,R214-Q214)</f>
        <v>0.1333333333333333</v>
      </c>
      <c r="T214" s="3">
        <f t="shared" si="14"/>
        <v>0.1333333333333333</v>
      </c>
      <c r="U214" s="3">
        <f>(SUMIF('Cocina'!A:A,Sala!L214,'Cocina'!H:H))/60/24</f>
        <v>6.9444444444444448E-2</v>
      </c>
      <c r="V214" s="3">
        <f t="shared" si="12"/>
        <v>6.3888888888888856E-2</v>
      </c>
      <c r="W214" s="13" t="str">
        <f t="shared" si="15"/>
        <v>Si</v>
      </c>
      <c r="X214" s="9">
        <f t="shared" si="13"/>
        <v>7</v>
      </c>
      <c r="Y214" s="13" t="str" cm="1">
        <f t="array" ref="Y214">_xlfn.IFS(X214=1,"Lunes",X214=2,"Martes",X214=3,"Miercoles",X214=4,"Jueves",X214=5,"Viernes",X214=6,"Sabado",X214=7,"Domingo")</f>
        <v>Domingo</v>
      </c>
      <c r="Z214">
        <f>SUMIF('Cocina'!A:A,Sala[[#This Row],[Número de Orden]],'Cocina'!K:K)</f>
        <v>52</v>
      </c>
      <c r="AA214" s="35">
        <f>(Sala[[#This Row],[Tiempo en mesa]]-Sala[[#This Row],[Tiempo de Preparación (Horas)]])*1440</f>
        <v>91.999999999999957</v>
      </c>
      <c r="AB214" t="str" cm="1">
        <f t="array" ref="AB21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15" spans="1:28" x14ac:dyDescent="0.3">
      <c r="A215" s="9">
        <v>2</v>
      </c>
      <c r="B215" s="13" t="s">
        <v>408</v>
      </c>
      <c r="C215" s="9">
        <v>4</v>
      </c>
      <c r="D215" s="16">
        <v>45018.137499999997</v>
      </c>
      <c r="E215" s="16">
        <v>45018.214583333334</v>
      </c>
      <c r="F215" s="13" t="s">
        <v>14</v>
      </c>
      <c r="G215" s="13" t="s">
        <v>10</v>
      </c>
      <c r="H215" s="13" t="s">
        <v>1136</v>
      </c>
      <c r="I215" s="14">
        <v>33.39</v>
      </c>
      <c r="J215" s="14">
        <f>IF(Sala[[#This Row],[Orden cobrada (Sin tiempo espera)]]="si",Sala[[#This Row],[Propina]],0)</f>
        <v>33.39</v>
      </c>
      <c r="K215" s="13" t="s">
        <v>35</v>
      </c>
      <c r="L215" s="9">
        <v>214</v>
      </c>
      <c r="M215" s="13" t="s">
        <v>83</v>
      </c>
      <c r="N215" s="13" t="s">
        <v>409</v>
      </c>
      <c r="O215" s="14">
        <f>SUMIF('Cocina'!A:A,Sala!L215,'Cocina'!M:M)</f>
        <v>228</v>
      </c>
      <c r="P215" s="1">
        <v>45018</v>
      </c>
      <c r="Q215" s="3">
        <v>0.13750000000000001</v>
      </c>
      <c r="R215" s="3">
        <v>0.21458333333333332</v>
      </c>
      <c r="S215" s="3">
        <f>IF(K215="Ocupada",R215-Q215+Datos!$B$2,R215-Q215)</f>
        <v>8.7499999999999981E-2</v>
      </c>
      <c r="T215" s="3">
        <f t="shared" si="14"/>
        <v>7.7083333333333309E-2</v>
      </c>
      <c r="U215" s="3">
        <f>(SUMIF('Cocina'!A:A,Sala!L215,'Cocina'!H:H))/60/24</f>
        <v>2.6388888888888889E-2</v>
      </c>
      <c r="V215" s="3">
        <f t="shared" si="12"/>
        <v>6.1111111111111088E-2</v>
      </c>
      <c r="W215" s="13" t="str">
        <f t="shared" si="15"/>
        <v>Si</v>
      </c>
      <c r="X215" s="9">
        <f t="shared" si="13"/>
        <v>7</v>
      </c>
      <c r="Y215" s="13" t="str" cm="1">
        <f t="array" ref="Y215">_xlfn.IFS(X215=1,"Lunes",X215=2,"Martes",X215=3,"Miercoles",X215=4,"Jueves",X215=5,"Viernes",X215=6,"Sabado",X215=7,"Domingo")</f>
        <v>Domingo</v>
      </c>
      <c r="Z215">
        <f>SUMIF('Cocina'!A:A,Sala[[#This Row],[Número de Orden]],'Cocina'!K:K)</f>
        <v>139</v>
      </c>
      <c r="AA215" s="35">
        <f>(Sala[[#This Row],[Tiempo en mesa]]-Sala[[#This Row],[Tiempo de Preparación (Horas)]])*1440</f>
        <v>72.999999999999957</v>
      </c>
      <c r="AB215" t="str" cm="1">
        <f t="array" ref="AB21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16" spans="1:28" x14ac:dyDescent="0.3">
      <c r="A216" s="9">
        <v>6</v>
      </c>
      <c r="B216" s="13" t="s">
        <v>410</v>
      </c>
      <c r="C216" s="9">
        <v>4</v>
      </c>
      <c r="D216" s="16">
        <v>45018.161111111112</v>
      </c>
      <c r="E216" s="16">
        <v>45018.267361111109</v>
      </c>
      <c r="F216" s="13" t="s">
        <v>9</v>
      </c>
      <c r="G216" s="13" t="s">
        <v>10</v>
      </c>
      <c r="H216" s="13" t="s">
        <v>1136</v>
      </c>
      <c r="I216" s="14">
        <v>35.64</v>
      </c>
      <c r="J216" s="14">
        <f>IF(Sala[[#This Row],[Orden cobrada (Sin tiempo espera)]]="si",Sala[[#This Row],[Propina]],0)</f>
        <v>35.64</v>
      </c>
      <c r="K216" s="13" t="s">
        <v>35</v>
      </c>
      <c r="L216" s="9">
        <v>215</v>
      </c>
      <c r="M216" s="13" t="s">
        <v>44</v>
      </c>
      <c r="N216" s="13" t="s">
        <v>411</v>
      </c>
      <c r="O216" s="14">
        <f>SUMIF('Cocina'!A:A,Sala!L216,'Cocina'!M:M)</f>
        <v>158</v>
      </c>
      <c r="P216" s="1">
        <v>45018</v>
      </c>
      <c r="Q216" s="3">
        <v>0.16111111111111112</v>
      </c>
      <c r="R216" s="3">
        <v>0.2673611111111111</v>
      </c>
      <c r="S216" s="3">
        <f>IF(K216="Ocupada",R216-Q216+Datos!$B$2,R216-Q216)</f>
        <v>0.11666666666666665</v>
      </c>
      <c r="T216" s="3">
        <f t="shared" si="14"/>
        <v>0.10624999999999998</v>
      </c>
      <c r="U216" s="3">
        <f>(SUMIF('Cocina'!A:A,Sala!L216,'Cocina'!H:H))/60/24</f>
        <v>3.1944444444444449E-2</v>
      </c>
      <c r="V216" s="3">
        <f t="shared" si="12"/>
        <v>8.4722222222222199E-2</v>
      </c>
      <c r="W216" s="13" t="str">
        <f t="shared" si="15"/>
        <v>Si</v>
      </c>
      <c r="X216" s="9">
        <f t="shared" si="13"/>
        <v>7</v>
      </c>
      <c r="Y216" s="13" t="str" cm="1">
        <f t="array" ref="Y216">_xlfn.IFS(X216=1,"Lunes",X216=2,"Martes",X216=3,"Miercoles",X216=4,"Jueves",X216=5,"Viernes",X216=6,"Sabado",X216=7,"Domingo")</f>
        <v>Domingo</v>
      </c>
      <c r="Z216">
        <f>SUMIF('Cocina'!A:A,Sala[[#This Row],[Número de Orden]],'Cocina'!K:K)</f>
        <v>94</v>
      </c>
      <c r="AA216" s="35">
        <f>(Sala[[#This Row],[Tiempo en mesa]]-Sala[[#This Row],[Tiempo de Preparación (Horas)]])*1440</f>
        <v>106.99999999999999</v>
      </c>
      <c r="AB216" t="str" cm="1">
        <f t="array" ref="AB21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17" spans="1:28" x14ac:dyDescent="0.3">
      <c r="A217" s="9">
        <v>17</v>
      </c>
      <c r="B217" s="13" t="s">
        <v>412</v>
      </c>
      <c r="C217" s="9">
        <v>6</v>
      </c>
      <c r="D217" s="16">
        <v>45018.073611111111</v>
      </c>
      <c r="E217" s="16">
        <v>45018.23333333333</v>
      </c>
      <c r="F217" s="13" t="s">
        <v>20</v>
      </c>
      <c r="G217" s="13" t="s">
        <v>10</v>
      </c>
      <c r="H217" s="13" t="s">
        <v>1134</v>
      </c>
      <c r="I217" s="14">
        <v>35.69</v>
      </c>
      <c r="J217" s="14">
        <f>IF(Sala[[#This Row],[Orden cobrada (Sin tiempo espera)]]="si",Sala[[#This Row],[Propina]],0)</f>
        <v>35.69</v>
      </c>
      <c r="K217" s="13" t="s">
        <v>21</v>
      </c>
      <c r="L217" s="9">
        <v>216</v>
      </c>
      <c r="M217" s="13" t="s">
        <v>44</v>
      </c>
      <c r="N217" s="13" t="s">
        <v>413</v>
      </c>
      <c r="O217" s="14">
        <f>SUMIF('Cocina'!A:A,Sala!L217,'Cocina'!M:M)</f>
        <v>142</v>
      </c>
      <c r="P217" s="1">
        <v>45018</v>
      </c>
      <c r="Q217" s="3">
        <v>7.3611111111111113E-2</v>
      </c>
      <c r="R217" s="3">
        <v>0.23333333333333334</v>
      </c>
      <c r="S217" s="3">
        <f>IF(K217="Ocupada",R217-Q217+Datos!$B$2,R217-Q217)</f>
        <v>0.15972222222222221</v>
      </c>
      <c r="T217" s="3">
        <f t="shared" si="14"/>
        <v>0.15972222222222221</v>
      </c>
      <c r="U217" s="3">
        <f>(SUMIF('Cocina'!A:A,Sala!L217,'Cocina'!H:H))/60/24</f>
        <v>8.3333333333333329E-2</v>
      </c>
      <c r="V217" s="3">
        <f t="shared" si="12"/>
        <v>7.6388888888888881E-2</v>
      </c>
      <c r="W217" s="13" t="str">
        <f t="shared" si="15"/>
        <v>Si</v>
      </c>
      <c r="X217" s="9">
        <f t="shared" si="13"/>
        <v>7</v>
      </c>
      <c r="Y217" s="13" t="str" cm="1">
        <f t="array" ref="Y217">_xlfn.IFS(X217=1,"Lunes",X217=2,"Martes",X217=3,"Miercoles",X217=4,"Jueves",X217=5,"Viernes",X217=6,"Sabado",X217=7,"Domingo")</f>
        <v>Domingo</v>
      </c>
      <c r="Z217">
        <f>SUMIF('Cocina'!A:A,Sala[[#This Row],[Número de Orden]],'Cocina'!K:K)</f>
        <v>86</v>
      </c>
      <c r="AA217" s="35">
        <f>(Sala[[#This Row],[Tiempo en mesa]]-Sala[[#This Row],[Tiempo de Preparación (Horas)]])*1440</f>
        <v>109.99999999999999</v>
      </c>
      <c r="AB217" t="str" cm="1">
        <f t="array" ref="AB21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18" spans="1:28" x14ac:dyDescent="0.3">
      <c r="A218" s="9">
        <v>1</v>
      </c>
      <c r="B218" s="13" t="s">
        <v>345</v>
      </c>
      <c r="C218" s="9">
        <v>2</v>
      </c>
      <c r="D218" s="16">
        <v>45018.037499999999</v>
      </c>
      <c r="E218" s="16">
        <v>45018.197916666664</v>
      </c>
      <c r="F218" s="13" t="s">
        <v>9</v>
      </c>
      <c r="G218" s="13" t="s">
        <v>32</v>
      </c>
      <c r="H218" s="13" t="s">
        <v>1134</v>
      </c>
      <c r="I218" s="14">
        <v>31.17</v>
      </c>
      <c r="J218" s="14">
        <f>IF(Sala[[#This Row],[Orden cobrada (Sin tiempo espera)]]="si",Sala[[#This Row],[Propina]],0)</f>
        <v>31.17</v>
      </c>
      <c r="K218" s="13" t="s">
        <v>35</v>
      </c>
      <c r="L218" s="9">
        <v>217</v>
      </c>
      <c r="M218" s="13" t="s">
        <v>17</v>
      </c>
      <c r="N218" s="13" t="s">
        <v>414</v>
      </c>
      <c r="O218" s="14">
        <f>SUMIF('Cocina'!A:A,Sala!L218,'Cocina'!M:M)</f>
        <v>96</v>
      </c>
      <c r="P218" s="1">
        <v>45018</v>
      </c>
      <c r="Q218" s="3">
        <v>3.7499999999999999E-2</v>
      </c>
      <c r="R218" s="3">
        <v>0.19791666666666666</v>
      </c>
      <c r="S218" s="3">
        <f>IF(K218="Ocupada",R218-Q218+Datos!$B$2,R218-Q218)</f>
        <v>0.17083333333333331</v>
      </c>
      <c r="T218" s="3">
        <f t="shared" si="14"/>
        <v>0.16041666666666665</v>
      </c>
      <c r="U218" s="3">
        <f>(SUMIF('Cocina'!A:A,Sala!L218,'Cocina'!H:H))/60/24</f>
        <v>9.0277777777777787E-3</v>
      </c>
      <c r="V218" s="3">
        <f t="shared" si="12"/>
        <v>0.16180555555555554</v>
      </c>
      <c r="W218" s="13" t="str">
        <f t="shared" si="15"/>
        <v>Si</v>
      </c>
      <c r="X218" s="9">
        <f t="shared" si="13"/>
        <v>7</v>
      </c>
      <c r="Y218" s="13" t="str" cm="1">
        <f t="array" ref="Y218">_xlfn.IFS(X218=1,"Lunes",X218=2,"Martes",X218=3,"Miercoles",X218=4,"Jueves",X218=5,"Viernes",X218=6,"Sabado",X218=7,"Domingo")</f>
        <v>Domingo</v>
      </c>
      <c r="Z218">
        <f>SUMIF('Cocina'!A:A,Sala[[#This Row],[Número de Orden]],'Cocina'!K:K)</f>
        <v>57</v>
      </c>
      <c r="AA218" s="35">
        <f>(Sala[[#This Row],[Tiempo en mesa]]-Sala[[#This Row],[Tiempo de Preparación (Horas)]])*1440</f>
        <v>217.99999999999997</v>
      </c>
      <c r="AB218" t="str" cm="1">
        <f t="array" ref="AB21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19" spans="1:28" x14ac:dyDescent="0.3">
      <c r="A219" s="9">
        <v>13</v>
      </c>
      <c r="B219" s="13" t="s">
        <v>415</v>
      </c>
      <c r="C219" s="9">
        <v>3</v>
      </c>
      <c r="D219" s="16">
        <v>45018.018750000003</v>
      </c>
      <c r="E219" s="16">
        <v>45018.15347222222</v>
      </c>
      <c r="F219" s="13" t="s">
        <v>25</v>
      </c>
      <c r="G219" s="13" t="s">
        <v>10</v>
      </c>
      <c r="H219" s="13" t="s">
        <v>1134</v>
      </c>
      <c r="I219" s="14">
        <v>23.34</v>
      </c>
      <c r="J219" s="14">
        <f>IF(Sala[[#This Row],[Orden cobrada (Sin tiempo espera)]]="si",Sala[[#This Row],[Propina]],0)</f>
        <v>23.34</v>
      </c>
      <c r="K219" s="13" t="s">
        <v>35</v>
      </c>
      <c r="L219" s="9">
        <v>218</v>
      </c>
      <c r="M219" s="13" t="s">
        <v>83</v>
      </c>
      <c r="N219" s="13" t="s">
        <v>416</v>
      </c>
      <c r="O219" s="14">
        <f>SUMIF('Cocina'!A:A,Sala!L219,'Cocina'!M:M)</f>
        <v>184</v>
      </c>
      <c r="P219" s="1">
        <v>45018</v>
      </c>
      <c r="Q219" s="3">
        <v>1.8749999999999999E-2</v>
      </c>
      <c r="R219" s="3">
        <v>0.15347222222222223</v>
      </c>
      <c r="S219" s="3">
        <f>IF(K219="Ocupada",R219-Q219+Datos!$B$2,R219-Q219)</f>
        <v>0.1451388888888889</v>
      </c>
      <c r="T219" s="3">
        <f t="shared" si="14"/>
        <v>0.13472222222222224</v>
      </c>
      <c r="U219" s="3">
        <f>(SUMIF('Cocina'!A:A,Sala!L219,'Cocina'!H:H))/60/24</f>
        <v>3.1944444444444449E-2</v>
      </c>
      <c r="V219" s="3">
        <f t="shared" si="12"/>
        <v>0.11319444444444446</v>
      </c>
      <c r="W219" s="13" t="str">
        <f t="shared" si="15"/>
        <v>Si</v>
      </c>
      <c r="X219" s="9">
        <f t="shared" si="13"/>
        <v>7</v>
      </c>
      <c r="Y219" s="13" t="str" cm="1">
        <f t="array" ref="Y219">_xlfn.IFS(X219=1,"Lunes",X219=2,"Martes",X219=3,"Miercoles",X219=4,"Jueves",X219=5,"Viernes",X219=6,"Sabado",X219=7,"Domingo")</f>
        <v>Domingo</v>
      </c>
      <c r="Z219">
        <f>SUMIF('Cocina'!A:A,Sala[[#This Row],[Número de Orden]],'Cocina'!K:K)</f>
        <v>109</v>
      </c>
      <c r="AA219" s="35">
        <f>(Sala[[#This Row],[Tiempo en mesa]]-Sala[[#This Row],[Tiempo de Preparación (Horas)]])*1440</f>
        <v>148.00000000000003</v>
      </c>
      <c r="AB219" t="str" cm="1">
        <f t="array" ref="AB21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20" spans="1:28" x14ac:dyDescent="0.3">
      <c r="A220" s="9">
        <v>1</v>
      </c>
      <c r="B220" s="13" t="s">
        <v>417</v>
      </c>
      <c r="C220" s="9">
        <v>5</v>
      </c>
      <c r="D220" s="16">
        <v>45018.106249999997</v>
      </c>
      <c r="E220" s="16">
        <v>45018.200694444444</v>
      </c>
      <c r="F220" s="13" t="s">
        <v>9</v>
      </c>
      <c r="G220" s="13" t="s">
        <v>10</v>
      </c>
      <c r="H220" s="13" t="s">
        <v>1134</v>
      </c>
      <c r="I220" s="14">
        <v>46.96</v>
      </c>
      <c r="J220" s="14">
        <f>IF(Sala[[#This Row],[Orden cobrada (Sin tiempo espera)]]="si",Sala[[#This Row],[Propina]],0)</f>
        <v>46.96</v>
      </c>
      <c r="K220" s="13" t="s">
        <v>21</v>
      </c>
      <c r="L220" s="9">
        <v>219</v>
      </c>
      <c r="M220" s="13" t="s">
        <v>36</v>
      </c>
      <c r="N220" s="13" t="s">
        <v>226</v>
      </c>
      <c r="O220" s="14">
        <f>SUMIF('Cocina'!A:A,Sala!L220,'Cocina'!M:M)</f>
        <v>139</v>
      </c>
      <c r="P220" s="1">
        <v>45018</v>
      </c>
      <c r="Q220" s="3">
        <v>0.10625</v>
      </c>
      <c r="R220" s="3">
        <v>0.20069444444444445</v>
      </c>
      <c r="S220" s="3">
        <f>IF(K220="Ocupada",R220-Q220+Datos!$B$2,R220-Q220)</f>
        <v>9.4444444444444456E-2</v>
      </c>
      <c r="T220" s="3">
        <f t="shared" si="14"/>
        <v>9.4444444444444456E-2</v>
      </c>
      <c r="U220" s="3">
        <f>(SUMIF('Cocina'!A:A,Sala!L220,'Cocina'!H:H))/60/24</f>
        <v>1.5972222222222224E-2</v>
      </c>
      <c r="V220" s="3">
        <f t="shared" si="12"/>
        <v>7.8472222222222235E-2</v>
      </c>
      <c r="W220" s="13" t="str">
        <f t="shared" si="15"/>
        <v>Si</v>
      </c>
      <c r="X220" s="9">
        <f t="shared" si="13"/>
        <v>7</v>
      </c>
      <c r="Y220" s="13" t="str" cm="1">
        <f t="array" ref="Y220">_xlfn.IFS(X220=1,"Lunes",X220=2,"Martes",X220=3,"Miercoles",X220=4,"Jueves",X220=5,"Viernes",X220=6,"Sabado",X220=7,"Domingo")</f>
        <v>Domingo</v>
      </c>
      <c r="Z220">
        <f>SUMIF('Cocina'!A:A,Sala[[#This Row],[Número de Orden]],'Cocina'!K:K)</f>
        <v>85</v>
      </c>
      <c r="AA220" s="35">
        <f>(Sala[[#This Row],[Tiempo en mesa]]-Sala[[#This Row],[Tiempo de Preparación (Horas)]])*1440</f>
        <v>113.00000000000001</v>
      </c>
      <c r="AB220" t="str" cm="1">
        <f t="array" ref="AB22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21" spans="1:28" x14ac:dyDescent="0.3">
      <c r="A221" s="9">
        <v>15</v>
      </c>
      <c r="B221" s="13" t="s">
        <v>375</v>
      </c>
      <c r="C221" s="9">
        <v>6</v>
      </c>
      <c r="D221" s="16">
        <v>45018.042361111111</v>
      </c>
      <c r="E221" s="16">
        <v>45018.206250000003</v>
      </c>
      <c r="F221" s="13" t="s">
        <v>25</v>
      </c>
      <c r="G221" s="13" t="s">
        <v>10</v>
      </c>
      <c r="H221" s="13" t="s">
        <v>1134</v>
      </c>
      <c r="I221" s="14">
        <v>48.5</v>
      </c>
      <c r="J221" s="14">
        <f>IF(Sala[[#This Row],[Orden cobrada (Sin tiempo espera)]]="si",Sala[[#This Row],[Propina]],0)</f>
        <v>48.5</v>
      </c>
      <c r="K221" s="13" t="s">
        <v>11</v>
      </c>
      <c r="L221" s="9">
        <v>220</v>
      </c>
      <c r="M221" s="13" t="s">
        <v>59</v>
      </c>
      <c r="N221" s="13" t="s">
        <v>259</v>
      </c>
      <c r="O221" s="14">
        <f>SUMIF('Cocina'!A:A,Sala!L221,'Cocina'!M:M)</f>
        <v>24</v>
      </c>
      <c r="P221" s="1">
        <v>45018</v>
      </c>
      <c r="Q221" s="3">
        <v>4.2361111111111113E-2</v>
      </c>
      <c r="R221" s="3">
        <v>0.20624999999999999</v>
      </c>
      <c r="S221" s="3">
        <f>IF(K221="Ocupada",R221-Q221+Datos!$B$2,R221-Q221)</f>
        <v>0.16388888888888886</v>
      </c>
      <c r="T221" s="3">
        <f t="shared" si="14"/>
        <v>0.16388888888888886</v>
      </c>
      <c r="U221" s="3">
        <f>(SUMIF('Cocina'!A:A,Sala!L221,'Cocina'!H:H))/60/24</f>
        <v>9.0277777777777787E-3</v>
      </c>
      <c r="V221" s="3">
        <f t="shared" si="12"/>
        <v>0.15486111111111109</v>
      </c>
      <c r="W221" s="13" t="str">
        <f t="shared" si="15"/>
        <v>Si</v>
      </c>
      <c r="X221" s="9">
        <f t="shared" si="13"/>
        <v>7</v>
      </c>
      <c r="Y221" s="13" t="str" cm="1">
        <f t="array" ref="Y221">_xlfn.IFS(X221=1,"Lunes",X221=2,"Martes",X221=3,"Miercoles",X221=4,"Jueves",X221=5,"Viernes",X221=6,"Sabado",X221=7,"Domingo")</f>
        <v>Domingo</v>
      </c>
      <c r="Z221">
        <f>SUMIF('Cocina'!A:A,Sala[[#This Row],[Número de Orden]],'Cocina'!K:K)</f>
        <v>14</v>
      </c>
      <c r="AA221" s="35">
        <f>(Sala[[#This Row],[Tiempo en mesa]]-Sala[[#This Row],[Tiempo de Preparación (Horas)]])*1440</f>
        <v>222.99999999999997</v>
      </c>
      <c r="AB221" t="str" cm="1">
        <f t="array" ref="AB22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22" spans="1:28" x14ac:dyDescent="0.3">
      <c r="A222" s="9">
        <v>16</v>
      </c>
      <c r="B222" s="13" t="s">
        <v>418</v>
      </c>
      <c r="C222" s="9">
        <v>1</v>
      </c>
      <c r="D222" s="16">
        <v>45018.07708333333</v>
      </c>
      <c r="E222" s="16">
        <v>45018.128472222219</v>
      </c>
      <c r="F222" s="13" t="s">
        <v>9</v>
      </c>
      <c r="G222" s="13" t="s">
        <v>10</v>
      </c>
      <c r="H222" s="13" t="s">
        <v>1134</v>
      </c>
      <c r="I222" s="14">
        <v>17.829999999999998</v>
      </c>
      <c r="J222" s="14">
        <f>IF(Sala[[#This Row],[Orden cobrada (Sin tiempo espera)]]="si",Sala[[#This Row],[Propina]],0)</f>
        <v>0</v>
      </c>
      <c r="K222" s="13" t="s">
        <v>21</v>
      </c>
      <c r="L222" s="9">
        <v>221</v>
      </c>
      <c r="M222" s="13" t="s">
        <v>64</v>
      </c>
      <c r="N222" s="13" t="s">
        <v>419</v>
      </c>
      <c r="O222" s="14">
        <f>SUMIF('Cocina'!A:A,Sala!L222,'Cocina'!M:M)</f>
        <v>193</v>
      </c>
      <c r="P222" s="1">
        <v>45018</v>
      </c>
      <c r="Q222" s="3">
        <v>7.7083333333333337E-2</v>
      </c>
      <c r="R222" s="3">
        <v>0.12847222222222221</v>
      </c>
      <c r="S222" s="3">
        <f>IF(K222="Ocupada",R222-Q222+Datos!$B$2,R222-Q222)</f>
        <v>5.1388888888888873E-2</v>
      </c>
      <c r="T222" s="3">
        <f t="shared" si="14"/>
        <v>5.1388888888888873E-2</v>
      </c>
      <c r="U222" s="3">
        <f>(SUMIF('Cocina'!A:A,Sala!L222,'Cocina'!H:H))/60/24</f>
        <v>7.4999999999999997E-2</v>
      </c>
      <c r="V222" s="3">
        <f t="shared" si="12"/>
        <v>0</v>
      </c>
      <c r="W222" s="13" t="str">
        <f t="shared" si="15"/>
        <v>No</v>
      </c>
      <c r="X222" s="9">
        <f t="shared" si="13"/>
        <v>7</v>
      </c>
      <c r="Y222" s="13" t="str" cm="1">
        <f t="array" ref="Y222">_xlfn.IFS(X222=1,"Lunes",X222=2,"Martes",X222=3,"Miercoles",X222=4,"Jueves",X222=5,"Viernes",X222=6,"Sabado",X222=7,"Domingo")</f>
        <v>Domingo</v>
      </c>
      <c r="Z222">
        <f>SUMIF('Cocina'!A:A,Sala[[#This Row],[Número de Orden]],'Cocina'!K:K)</f>
        <v>114</v>
      </c>
      <c r="AA222" s="35">
        <f>(Sala[[#This Row],[Tiempo en mesa]]-Sala[[#This Row],[Tiempo de Preparación (Horas)]])*1440</f>
        <v>-34.000000000000021</v>
      </c>
      <c r="AB222" t="str" cm="1">
        <f t="array" ref="AB22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223" spans="1:28" x14ac:dyDescent="0.3">
      <c r="A223" s="9">
        <v>3</v>
      </c>
      <c r="B223" s="13" t="s">
        <v>420</v>
      </c>
      <c r="C223" s="9">
        <v>3</v>
      </c>
      <c r="D223" s="16">
        <v>45018.151388888888</v>
      </c>
      <c r="E223" s="16">
        <v>45018.279166666667</v>
      </c>
      <c r="F223" s="13" t="s">
        <v>25</v>
      </c>
      <c r="G223" s="13" t="s">
        <v>32</v>
      </c>
      <c r="H223" s="13" t="s">
        <v>1136</v>
      </c>
      <c r="I223" s="14">
        <v>32.58</v>
      </c>
      <c r="J223" s="14">
        <f>IF(Sala[[#This Row],[Orden cobrada (Sin tiempo espera)]]="si",Sala[[#This Row],[Propina]],0)</f>
        <v>32.58</v>
      </c>
      <c r="K223" s="13" t="s">
        <v>21</v>
      </c>
      <c r="L223" s="9">
        <v>222</v>
      </c>
      <c r="M223" s="13" t="s">
        <v>59</v>
      </c>
      <c r="N223" s="13" t="s">
        <v>421</v>
      </c>
      <c r="O223" s="14">
        <f>SUMIF('Cocina'!A:A,Sala!L223,'Cocina'!M:M)</f>
        <v>97</v>
      </c>
      <c r="P223" s="1">
        <v>45018</v>
      </c>
      <c r="Q223" s="3">
        <v>0.15138888888888888</v>
      </c>
      <c r="R223" s="3">
        <v>0.27916666666666667</v>
      </c>
      <c r="S223" s="3">
        <f>IF(K223="Ocupada",R223-Q223+Datos!$B$2,R223-Q223)</f>
        <v>0.1277777777777778</v>
      </c>
      <c r="T223" s="3">
        <f t="shared" si="14"/>
        <v>0.1277777777777778</v>
      </c>
      <c r="U223" s="3">
        <f>(SUMIF('Cocina'!A:A,Sala!L223,'Cocina'!H:H))/60/24</f>
        <v>5.9027777777777783E-2</v>
      </c>
      <c r="V223" s="3">
        <f t="shared" si="12"/>
        <v>6.8750000000000006E-2</v>
      </c>
      <c r="W223" s="13" t="str">
        <f t="shared" si="15"/>
        <v>Si</v>
      </c>
      <c r="X223" s="9">
        <f t="shared" si="13"/>
        <v>7</v>
      </c>
      <c r="Y223" s="13" t="str" cm="1">
        <f t="array" ref="Y223">_xlfn.IFS(X223=1,"Lunes",X223=2,"Martes",X223=3,"Miercoles",X223=4,"Jueves",X223=5,"Viernes",X223=6,"Sabado",X223=7,"Domingo")</f>
        <v>Domingo</v>
      </c>
      <c r="Z223">
        <f>SUMIF('Cocina'!A:A,Sala[[#This Row],[Número de Orden]],'Cocina'!K:K)</f>
        <v>58</v>
      </c>
      <c r="AA223" s="35">
        <f>(Sala[[#This Row],[Tiempo en mesa]]-Sala[[#This Row],[Tiempo de Preparación (Horas)]])*1440</f>
        <v>99.000000000000014</v>
      </c>
      <c r="AB223" t="str" cm="1">
        <f t="array" ref="AB22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24" spans="1:28" x14ac:dyDescent="0.3">
      <c r="A224" s="9">
        <v>19</v>
      </c>
      <c r="B224" s="13" t="s">
        <v>422</v>
      </c>
      <c r="C224" s="9">
        <v>2</v>
      </c>
      <c r="D224" s="16">
        <v>45018.052777777775</v>
      </c>
      <c r="E224" s="16">
        <v>45018.118055555555</v>
      </c>
      <c r="F224" s="13" t="s">
        <v>25</v>
      </c>
      <c r="G224" s="13" t="s">
        <v>32</v>
      </c>
      <c r="H224" s="13" t="s">
        <v>1134</v>
      </c>
      <c r="I224" s="14">
        <v>49.62</v>
      </c>
      <c r="J224" s="14">
        <f>IF(Sala[[#This Row],[Orden cobrada (Sin tiempo espera)]]="si",Sala[[#This Row],[Propina]],0)</f>
        <v>49.62</v>
      </c>
      <c r="K224" s="13" t="s">
        <v>11</v>
      </c>
      <c r="L224" s="9">
        <v>223</v>
      </c>
      <c r="M224" s="13" t="s">
        <v>83</v>
      </c>
      <c r="N224" s="13" t="s">
        <v>414</v>
      </c>
      <c r="O224" s="14">
        <f>SUMIF('Cocina'!A:A,Sala!L224,'Cocina'!M:M)</f>
        <v>32</v>
      </c>
      <c r="P224" s="1">
        <v>45018</v>
      </c>
      <c r="Q224" s="3">
        <v>5.2777777777777778E-2</v>
      </c>
      <c r="R224" s="3">
        <v>0.11805555555555555</v>
      </c>
      <c r="S224" s="3">
        <f>IF(K224="Ocupada",R224-Q224+Datos!$B$2,R224-Q224)</f>
        <v>6.5277777777777768E-2</v>
      </c>
      <c r="T224" s="3">
        <f t="shared" si="14"/>
        <v>6.5277777777777768E-2</v>
      </c>
      <c r="U224" s="3">
        <f>(SUMIF('Cocina'!A:A,Sala!L224,'Cocina'!H:H))/60/24</f>
        <v>3.6805555555555557E-2</v>
      </c>
      <c r="V224" s="3">
        <f t="shared" si="12"/>
        <v>2.8472222222222211E-2</v>
      </c>
      <c r="W224" s="13" t="str">
        <f t="shared" si="15"/>
        <v>Si</v>
      </c>
      <c r="X224" s="9">
        <f t="shared" si="13"/>
        <v>7</v>
      </c>
      <c r="Y224" s="13" t="str" cm="1">
        <f t="array" ref="Y224">_xlfn.IFS(X224=1,"Lunes",X224=2,"Martes",X224=3,"Miercoles",X224=4,"Jueves",X224=5,"Viernes",X224=6,"Sabado",X224=7,"Domingo")</f>
        <v>Domingo</v>
      </c>
      <c r="Z224">
        <f>SUMIF('Cocina'!A:A,Sala[[#This Row],[Número de Orden]],'Cocina'!K:K)</f>
        <v>19</v>
      </c>
      <c r="AA224" s="35">
        <f>(Sala[[#This Row],[Tiempo en mesa]]-Sala[[#This Row],[Tiempo de Preparación (Horas)]])*1440</f>
        <v>40.999999999999986</v>
      </c>
      <c r="AB224" t="str" cm="1">
        <f t="array" ref="AB22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25" spans="1:28" x14ac:dyDescent="0.3">
      <c r="A225" s="9">
        <v>7</v>
      </c>
      <c r="B225" s="13" t="s">
        <v>423</v>
      </c>
      <c r="C225" s="9">
        <v>6</v>
      </c>
      <c r="D225" s="16">
        <v>45018.088194444441</v>
      </c>
      <c r="E225" s="16">
        <v>45018.240972222222</v>
      </c>
      <c r="F225" s="13" t="s">
        <v>9</v>
      </c>
      <c r="G225" s="13" t="s">
        <v>10</v>
      </c>
      <c r="H225" s="13" t="s">
        <v>1134</v>
      </c>
      <c r="I225" s="14">
        <v>17.61</v>
      </c>
      <c r="J225" s="14">
        <f>IF(Sala[[#This Row],[Orden cobrada (Sin tiempo espera)]]="si",Sala[[#This Row],[Propina]],0)</f>
        <v>17.61</v>
      </c>
      <c r="K225" s="13" t="s">
        <v>35</v>
      </c>
      <c r="L225" s="9">
        <v>224</v>
      </c>
      <c r="M225" s="13" t="s">
        <v>41</v>
      </c>
      <c r="N225" s="13" t="s">
        <v>256</v>
      </c>
      <c r="O225" s="14">
        <f>SUMIF('Cocina'!A:A,Sala!L225,'Cocina'!M:M)</f>
        <v>52</v>
      </c>
      <c r="P225" s="1">
        <v>45018</v>
      </c>
      <c r="Q225" s="3">
        <v>8.819444444444445E-2</v>
      </c>
      <c r="R225" s="3">
        <v>0.24097222222222223</v>
      </c>
      <c r="S225" s="3">
        <f>IF(K225="Ocupada",R225-Q225+Datos!$B$2,R225-Q225)</f>
        <v>0.16319444444444445</v>
      </c>
      <c r="T225" s="3">
        <f t="shared" si="14"/>
        <v>0.15277777777777779</v>
      </c>
      <c r="U225" s="3">
        <f>(SUMIF('Cocina'!A:A,Sala!L225,'Cocina'!H:H))/60/24</f>
        <v>1.3888888888888888E-2</v>
      </c>
      <c r="V225" s="3">
        <f t="shared" si="12"/>
        <v>0.14930555555555555</v>
      </c>
      <c r="W225" s="13" t="str">
        <f t="shared" si="15"/>
        <v>Si</v>
      </c>
      <c r="X225" s="9">
        <f t="shared" si="13"/>
        <v>7</v>
      </c>
      <c r="Y225" s="13" t="str" cm="1">
        <f t="array" ref="Y225">_xlfn.IFS(X225=1,"Lunes",X225=2,"Martes",X225=3,"Miercoles",X225=4,"Jueves",X225=5,"Viernes",X225=6,"Sabado",X225=7,"Domingo")</f>
        <v>Domingo</v>
      </c>
      <c r="Z225">
        <f>SUMIF('Cocina'!A:A,Sala[[#This Row],[Número de Orden]],'Cocina'!K:K)</f>
        <v>30</v>
      </c>
      <c r="AA225" s="35">
        <f>(Sala[[#This Row],[Tiempo en mesa]]-Sala[[#This Row],[Tiempo de Preparación (Horas)]])*1440</f>
        <v>200</v>
      </c>
      <c r="AB225" t="str" cm="1">
        <f t="array" ref="AB22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26" spans="1:28" x14ac:dyDescent="0.3">
      <c r="A226" s="9">
        <v>19</v>
      </c>
      <c r="B226" s="13" t="s">
        <v>424</v>
      </c>
      <c r="C226" s="9">
        <v>4</v>
      </c>
      <c r="D226" s="16">
        <v>45018.009722222225</v>
      </c>
      <c r="E226" s="16">
        <v>45018.058333333334</v>
      </c>
      <c r="F226" s="13" t="s">
        <v>9</v>
      </c>
      <c r="G226" s="13" t="s">
        <v>15</v>
      </c>
      <c r="H226" s="13" t="s">
        <v>1134</v>
      </c>
      <c r="I226" s="14">
        <v>35.020000000000003</v>
      </c>
      <c r="J226" s="14">
        <f>IF(Sala[[#This Row],[Orden cobrada (Sin tiempo espera)]]="si",Sala[[#This Row],[Propina]],0)</f>
        <v>0</v>
      </c>
      <c r="K226" s="13" t="s">
        <v>11</v>
      </c>
      <c r="L226" s="9">
        <v>225</v>
      </c>
      <c r="M226" s="13" t="s">
        <v>1135</v>
      </c>
      <c r="N226" s="13" t="s">
        <v>425</v>
      </c>
      <c r="O226" s="14">
        <f>SUMIF('Cocina'!A:A,Sala!L226,'Cocina'!M:M)</f>
        <v>168</v>
      </c>
      <c r="P226" s="1">
        <v>45018</v>
      </c>
      <c r="Q226" s="3">
        <v>9.7222222222222224E-3</v>
      </c>
      <c r="R226" s="3">
        <v>5.8333333333333334E-2</v>
      </c>
      <c r="S226" s="3">
        <f>IF(K226="Ocupada",R226-Q226+Datos!$B$2,R226-Q226)</f>
        <v>4.8611111111111112E-2</v>
      </c>
      <c r="T226" s="3">
        <f t="shared" si="14"/>
        <v>4.8611111111111112E-2</v>
      </c>
      <c r="U226" s="3">
        <f>(SUMIF('Cocina'!A:A,Sala!L226,'Cocina'!H:H))/60/24</f>
        <v>6.5277777777777782E-2</v>
      </c>
      <c r="V226" s="3">
        <f t="shared" si="12"/>
        <v>0</v>
      </c>
      <c r="W226" s="13" t="str">
        <f t="shared" si="15"/>
        <v>No</v>
      </c>
      <c r="X226" s="9">
        <f t="shared" si="13"/>
        <v>7</v>
      </c>
      <c r="Y226" s="13" t="str" cm="1">
        <f t="array" ref="Y226">_xlfn.IFS(X226=1,"Lunes",X226=2,"Martes",X226=3,"Miercoles",X226=4,"Jueves",X226=5,"Viernes",X226=6,"Sabado",X226=7,"Domingo")</f>
        <v>Domingo</v>
      </c>
      <c r="Z226">
        <f>SUMIF('Cocina'!A:A,Sala[[#This Row],[Número de Orden]],'Cocina'!K:K)</f>
        <v>102</v>
      </c>
      <c r="AA226" s="35">
        <f>(Sala[[#This Row],[Tiempo en mesa]]-Sala[[#This Row],[Tiempo de Preparación (Horas)]])*1440</f>
        <v>-24.000000000000004</v>
      </c>
      <c r="AB226" t="str" cm="1">
        <f t="array" ref="AB22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227" spans="1:28" x14ac:dyDescent="0.3">
      <c r="A227" s="9">
        <v>7</v>
      </c>
      <c r="B227" s="13" t="s">
        <v>426</v>
      </c>
      <c r="C227" s="9">
        <v>6</v>
      </c>
      <c r="D227" s="16">
        <v>45018.040277777778</v>
      </c>
      <c r="E227" s="16">
        <v>45018.17291666667</v>
      </c>
      <c r="F227" s="13" t="s">
        <v>14</v>
      </c>
      <c r="G227" s="13" t="s">
        <v>32</v>
      </c>
      <c r="H227" s="13" t="s">
        <v>1134</v>
      </c>
      <c r="I227" s="14">
        <v>39.479999999999997</v>
      </c>
      <c r="J227" s="14">
        <f>IF(Sala[[#This Row],[Orden cobrada (Sin tiempo espera)]]="si",Sala[[#This Row],[Propina]],0)</f>
        <v>39.479999999999997</v>
      </c>
      <c r="K227" s="13" t="s">
        <v>11</v>
      </c>
      <c r="L227" s="9">
        <v>226</v>
      </c>
      <c r="M227" s="13" t="s">
        <v>36</v>
      </c>
      <c r="N227" s="13" t="s">
        <v>427</v>
      </c>
      <c r="O227" s="14">
        <f>SUMIF('Cocina'!A:A,Sala!L227,'Cocina'!M:M)</f>
        <v>171</v>
      </c>
      <c r="P227" s="1">
        <v>45018</v>
      </c>
      <c r="Q227" s="3">
        <v>4.027777777777778E-2</v>
      </c>
      <c r="R227" s="3">
        <v>0.17291666666666666</v>
      </c>
      <c r="S227" s="3">
        <f>IF(K227="Ocupada",R227-Q227+Datos!$B$2,R227-Q227)</f>
        <v>0.13263888888888889</v>
      </c>
      <c r="T227" s="3">
        <f t="shared" si="14"/>
        <v>0.13263888888888889</v>
      </c>
      <c r="U227" s="3">
        <f>(SUMIF('Cocina'!A:A,Sala!L227,'Cocina'!H:H))/60/24</f>
        <v>0.10138888888888888</v>
      </c>
      <c r="V227" s="3">
        <f t="shared" si="12"/>
        <v>3.1250000000000014E-2</v>
      </c>
      <c r="W227" s="13" t="str">
        <f t="shared" si="15"/>
        <v>Si</v>
      </c>
      <c r="X227" s="9">
        <f t="shared" si="13"/>
        <v>7</v>
      </c>
      <c r="Y227" s="13" t="str" cm="1">
        <f t="array" ref="Y227">_xlfn.IFS(X227=1,"Lunes",X227=2,"Martes",X227=3,"Miercoles",X227=4,"Jueves",X227=5,"Viernes",X227=6,"Sabado",X227=7,"Domingo")</f>
        <v>Domingo</v>
      </c>
      <c r="Z227">
        <f>SUMIF('Cocina'!A:A,Sala[[#This Row],[Número de Orden]],'Cocina'!K:K)</f>
        <v>102</v>
      </c>
      <c r="AA227" s="35">
        <f>(Sala[[#This Row],[Tiempo en mesa]]-Sala[[#This Row],[Tiempo de Preparación (Horas)]])*1440</f>
        <v>45.000000000000021</v>
      </c>
      <c r="AB227" t="str" cm="1">
        <f t="array" ref="AB22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28" spans="1:28" x14ac:dyDescent="0.3">
      <c r="A228" s="9">
        <v>17</v>
      </c>
      <c r="B228" s="13" t="s">
        <v>204</v>
      </c>
      <c r="C228" s="9">
        <v>6</v>
      </c>
      <c r="D228" s="16">
        <v>45018.075694444444</v>
      </c>
      <c r="E228" s="16">
        <v>45018.202777777777</v>
      </c>
      <c r="F228" s="13" t="s">
        <v>25</v>
      </c>
      <c r="G228" s="13" t="s">
        <v>10</v>
      </c>
      <c r="H228" s="13" t="s">
        <v>1134</v>
      </c>
      <c r="I228" s="14">
        <v>41.05</v>
      </c>
      <c r="J228" s="14">
        <f>IF(Sala[[#This Row],[Orden cobrada (Sin tiempo espera)]]="si",Sala[[#This Row],[Propina]],0)</f>
        <v>41.05</v>
      </c>
      <c r="K228" s="13" t="s">
        <v>21</v>
      </c>
      <c r="L228" s="9">
        <v>227</v>
      </c>
      <c r="M228" s="13" t="s">
        <v>64</v>
      </c>
      <c r="N228" s="13" t="s">
        <v>428</v>
      </c>
      <c r="O228" s="14">
        <f>SUMIF('Cocina'!A:A,Sala!L228,'Cocina'!M:M)</f>
        <v>211</v>
      </c>
      <c r="P228" s="1">
        <v>45018</v>
      </c>
      <c r="Q228" s="3">
        <v>7.5694444444444439E-2</v>
      </c>
      <c r="R228" s="3">
        <v>0.20277777777777778</v>
      </c>
      <c r="S228" s="3">
        <f>IF(K228="Ocupada",R228-Q228+Datos!$B$2,R228-Q228)</f>
        <v>0.12708333333333333</v>
      </c>
      <c r="T228" s="3">
        <f t="shared" si="14"/>
        <v>0.12708333333333333</v>
      </c>
      <c r="U228" s="3">
        <f>(SUMIF('Cocina'!A:A,Sala!L228,'Cocina'!H:H))/60/24</f>
        <v>8.2638888888888887E-2</v>
      </c>
      <c r="V228" s="3">
        <f t="shared" si="12"/>
        <v>4.4444444444444439E-2</v>
      </c>
      <c r="W228" s="13" t="str">
        <f t="shared" si="15"/>
        <v>Si</v>
      </c>
      <c r="X228" s="9">
        <f t="shared" si="13"/>
        <v>7</v>
      </c>
      <c r="Y228" s="13" t="str" cm="1">
        <f t="array" ref="Y228">_xlfn.IFS(X228=1,"Lunes",X228=2,"Martes",X228=3,"Miercoles",X228=4,"Jueves",X228=5,"Viernes",X228=6,"Sabado",X228=7,"Domingo")</f>
        <v>Domingo</v>
      </c>
      <c r="Z228">
        <f>SUMIF('Cocina'!A:A,Sala[[#This Row],[Número de Orden]],'Cocina'!K:K)</f>
        <v>127</v>
      </c>
      <c r="AA228" s="35">
        <f>(Sala[[#This Row],[Tiempo en mesa]]-Sala[[#This Row],[Tiempo de Preparación (Horas)]])*1440</f>
        <v>63.999999999999993</v>
      </c>
      <c r="AB228" t="str" cm="1">
        <f t="array" ref="AB22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29" spans="1:28" x14ac:dyDescent="0.3">
      <c r="A229" s="9">
        <v>16</v>
      </c>
      <c r="B229" s="13" t="s">
        <v>429</v>
      </c>
      <c r="C229" s="9">
        <v>4</v>
      </c>
      <c r="D229" s="16">
        <v>45018.069444444445</v>
      </c>
      <c r="E229" s="16">
        <v>45018.168055555558</v>
      </c>
      <c r="F229" s="13" t="s">
        <v>9</v>
      </c>
      <c r="G229" s="13" t="s">
        <v>10</v>
      </c>
      <c r="H229" s="13" t="s">
        <v>1134</v>
      </c>
      <c r="I229" s="14">
        <v>10.66</v>
      </c>
      <c r="J229" s="14">
        <f>IF(Sala[[#This Row],[Orden cobrada (Sin tiempo espera)]]="si",Sala[[#This Row],[Propina]],0)</f>
        <v>10.66</v>
      </c>
      <c r="K229" s="13" t="s">
        <v>35</v>
      </c>
      <c r="L229" s="9">
        <v>228</v>
      </c>
      <c r="M229" s="13" t="s">
        <v>59</v>
      </c>
      <c r="N229" s="13" t="s">
        <v>331</v>
      </c>
      <c r="O229" s="14">
        <f>SUMIF('Cocina'!A:A,Sala!L229,'Cocina'!M:M)</f>
        <v>69</v>
      </c>
      <c r="P229" s="1">
        <v>45018</v>
      </c>
      <c r="Q229" s="3">
        <v>6.9444444444444448E-2</v>
      </c>
      <c r="R229" s="3">
        <v>0.16805555555555557</v>
      </c>
      <c r="S229" s="3">
        <f>IF(K229="Ocupada",R229-Q229+Datos!$B$2,R229-Q229)</f>
        <v>0.10902777777777779</v>
      </c>
      <c r="T229" s="3">
        <f t="shared" si="14"/>
        <v>9.8611111111111122E-2</v>
      </c>
      <c r="U229" s="3">
        <f>(SUMIF('Cocina'!A:A,Sala!L229,'Cocina'!H:H))/60/24</f>
        <v>2.4305555555555556E-2</v>
      </c>
      <c r="V229" s="3">
        <f t="shared" si="12"/>
        <v>8.472222222222224E-2</v>
      </c>
      <c r="W229" s="13" t="str">
        <f t="shared" si="15"/>
        <v>Si</v>
      </c>
      <c r="X229" s="9">
        <f t="shared" si="13"/>
        <v>7</v>
      </c>
      <c r="Y229" s="13" t="str" cm="1">
        <f t="array" ref="Y229">_xlfn.IFS(X229=1,"Lunes",X229=2,"Martes",X229=3,"Miercoles",X229=4,"Jueves",X229=5,"Viernes",X229=6,"Sabado",X229=7,"Domingo")</f>
        <v>Domingo</v>
      </c>
      <c r="Z229">
        <f>SUMIF('Cocina'!A:A,Sala[[#This Row],[Número de Orden]],'Cocina'!K:K)</f>
        <v>42</v>
      </c>
      <c r="AA229" s="35">
        <f>(Sala[[#This Row],[Tiempo en mesa]]-Sala[[#This Row],[Tiempo de Preparación (Horas)]])*1440</f>
        <v>107.00000000000001</v>
      </c>
      <c r="AB229" t="str" cm="1">
        <f t="array" ref="AB22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30" spans="1:28" x14ac:dyDescent="0.3">
      <c r="A230" s="9">
        <v>14</v>
      </c>
      <c r="B230" s="13" t="s">
        <v>430</v>
      </c>
      <c r="C230" s="9">
        <v>3</v>
      </c>
      <c r="D230" s="16">
        <v>45018.106944444444</v>
      </c>
      <c r="E230" s="16">
        <v>45018.1875</v>
      </c>
      <c r="F230" s="13" t="s">
        <v>20</v>
      </c>
      <c r="G230" s="13" t="s">
        <v>32</v>
      </c>
      <c r="H230" s="13" t="s">
        <v>1134</v>
      </c>
      <c r="I230" s="14">
        <v>28.58</v>
      </c>
      <c r="J230" s="14">
        <f>IF(Sala[[#This Row],[Orden cobrada (Sin tiempo espera)]]="si",Sala[[#This Row],[Propina]],0)</f>
        <v>0</v>
      </c>
      <c r="K230" s="13" t="s">
        <v>11</v>
      </c>
      <c r="L230" s="9">
        <v>229</v>
      </c>
      <c r="M230" s="13" t="s">
        <v>41</v>
      </c>
      <c r="N230" s="13" t="s">
        <v>431</v>
      </c>
      <c r="O230" s="14">
        <f>SUMIF('Cocina'!A:A,Sala!L230,'Cocina'!M:M)</f>
        <v>124</v>
      </c>
      <c r="P230" s="1">
        <v>45018</v>
      </c>
      <c r="Q230" s="3">
        <v>0.10694444444444444</v>
      </c>
      <c r="R230" s="3">
        <v>0.1875</v>
      </c>
      <c r="S230" s="3">
        <f>IF(K230="Ocupada",R230-Q230+Datos!$B$2,R230-Q230)</f>
        <v>8.0555555555555561E-2</v>
      </c>
      <c r="T230" s="3">
        <f t="shared" si="14"/>
        <v>8.0555555555555561E-2</v>
      </c>
      <c r="U230" s="3">
        <f>(SUMIF('Cocina'!A:A,Sala!L230,'Cocina'!H:H))/60/24</f>
        <v>8.1250000000000003E-2</v>
      </c>
      <c r="V230" s="3">
        <f t="shared" si="12"/>
        <v>0</v>
      </c>
      <c r="W230" s="13" t="str">
        <f t="shared" si="15"/>
        <v>No</v>
      </c>
      <c r="X230" s="9">
        <f t="shared" si="13"/>
        <v>7</v>
      </c>
      <c r="Y230" s="13" t="str" cm="1">
        <f t="array" ref="Y230">_xlfn.IFS(X230=1,"Lunes",X230=2,"Martes",X230=3,"Miercoles",X230=4,"Jueves",X230=5,"Viernes",X230=6,"Sabado",X230=7,"Domingo")</f>
        <v>Domingo</v>
      </c>
      <c r="Z230">
        <f>SUMIF('Cocina'!A:A,Sala[[#This Row],[Número de Orden]],'Cocina'!K:K)</f>
        <v>74</v>
      </c>
      <c r="AA230" s="35">
        <f>(Sala[[#This Row],[Tiempo en mesa]]-Sala[[#This Row],[Tiempo de Preparación (Horas)]])*1440</f>
        <v>-0.99999999999999645</v>
      </c>
      <c r="AB230" t="str" cm="1">
        <f t="array" ref="AB23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231" spans="1:28" x14ac:dyDescent="0.3">
      <c r="A231" s="9">
        <v>5</v>
      </c>
      <c r="B231" s="13" t="s">
        <v>103</v>
      </c>
      <c r="C231" s="9">
        <v>5</v>
      </c>
      <c r="D231" s="16">
        <v>45018.09375</v>
      </c>
      <c r="E231" s="16">
        <v>45018.2</v>
      </c>
      <c r="F231" s="13" t="s">
        <v>20</v>
      </c>
      <c r="G231" s="13" t="s">
        <v>10</v>
      </c>
      <c r="H231" s="13" t="s">
        <v>1134</v>
      </c>
      <c r="I231" s="14">
        <v>15.84</v>
      </c>
      <c r="J231" s="14">
        <f>IF(Sala[[#This Row],[Orden cobrada (Sin tiempo espera)]]="si",Sala[[#This Row],[Propina]],0)</f>
        <v>15.84</v>
      </c>
      <c r="K231" s="13" t="s">
        <v>21</v>
      </c>
      <c r="L231" s="9">
        <v>230</v>
      </c>
      <c r="M231" s="13" t="s">
        <v>36</v>
      </c>
      <c r="N231" s="13" t="s">
        <v>432</v>
      </c>
      <c r="O231" s="14">
        <f>SUMIF('Cocina'!A:A,Sala!L231,'Cocina'!M:M)</f>
        <v>214</v>
      </c>
      <c r="P231" s="1">
        <v>45018</v>
      </c>
      <c r="Q231" s="3">
        <v>9.375E-2</v>
      </c>
      <c r="R231" s="3">
        <v>0.2</v>
      </c>
      <c r="S231" s="3">
        <f>IF(K231="Ocupada",R231-Q231+Datos!$B$2,R231-Q231)</f>
        <v>0.10625000000000001</v>
      </c>
      <c r="T231" s="3">
        <f t="shared" si="14"/>
        <v>0.10625000000000001</v>
      </c>
      <c r="U231" s="3">
        <f>(SUMIF('Cocina'!A:A,Sala!L231,'Cocina'!H:H))/60/24</f>
        <v>6.3194444444444442E-2</v>
      </c>
      <c r="V231" s="3">
        <f t="shared" si="12"/>
        <v>4.3055555555555569E-2</v>
      </c>
      <c r="W231" s="13" t="str">
        <f t="shared" si="15"/>
        <v>Si</v>
      </c>
      <c r="X231" s="9">
        <f t="shared" si="13"/>
        <v>7</v>
      </c>
      <c r="Y231" s="13" t="str" cm="1">
        <f t="array" ref="Y231">_xlfn.IFS(X231=1,"Lunes",X231=2,"Martes",X231=3,"Miercoles",X231=4,"Jueves",X231=5,"Viernes",X231=6,"Sabado",X231=7,"Domingo")</f>
        <v>Domingo</v>
      </c>
      <c r="Z231">
        <f>SUMIF('Cocina'!A:A,Sala[[#This Row],[Número de Orden]],'Cocina'!K:K)</f>
        <v>127</v>
      </c>
      <c r="AA231" s="35">
        <f>(Sala[[#This Row],[Tiempo en mesa]]-Sala[[#This Row],[Tiempo de Preparación (Horas)]])*1440</f>
        <v>62.000000000000021</v>
      </c>
      <c r="AB231" t="str" cm="1">
        <f t="array" ref="AB23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32" spans="1:28" x14ac:dyDescent="0.3">
      <c r="A232" s="9">
        <v>8</v>
      </c>
      <c r="B232" s="13" t="s">
        <v>433</v>
      </c>
      <c r="C232" s="9">
        <v>2</v>
      </c>
      <c r="D232" s="16">
        <v>45018.05</v>
      </c>
      <c r="E232" s="16">
        <v>45018.131944444445</v>
      </c>
      <c r="F232" s="13" t="s">
        <v>20</v>
      </c>
      <c r="G232" s="13" t="s">
        <v>10</v>
      </c>
      <c r="H232" s="13" t="s">
        <v>1134</v>
      </c>
      <c r="I232" s="14">
        <v>49.1</v>
      </c>
      <c r="J232" s="14">
        <f>IF(Sala[[#This Row],[Orden cobrada (Sin tiempo espera)]]="si",Sala[[#This Row],[Propina]],0)</f>
        <v>0</v>
      </c>
      <c r="K232" s="13" t="s">
        <v>35</v>
      </c>
      <c r="L232" s="9">
        <v>231</v>
      </c>
      <c r="M232" s="13" t="s">
        <v>1135</v>
      </c>
      <c r="N232" s="13" t="s">
        <v>434</v>
      </c>
      <c r="O232" s="14">
        <f>SUMIF('Cocina'!A:A,Sala!L232,'Cocina'!M:M)</f>
        <v>208</v>
      </c>
      <c r="P232" s="1">
        <v>45018</v>
      </c>
      <c r="Q232" s="3">
        <v>0.05</v>
      </c>
      <c r="R232" s="3">
        <v>0.13194444444444445</v>
      </c>
      <c r="S232" s="3">
        <f>IF(K232="Ocupada",R232-Q232+Datos!$B$2,R232-Q232)</f>
        <v>9.2361111111111116E-2</v>
      </c>
      <c r="T232" s="3">
        <f t="shared" si="14"/>
        <v>8.1944444444444445E-2</v>
      </c>
      <c r="U232" s="3">
        <f>(SUMIF('Cocina'!A:A,Sala!L232,'Cocina'!H:H))/60/24</f>
        <v>0.10416666666666667</v>
      </c>
      <c r="V232" s="3">
        <f t="shared" si="12"/>
        <v>0</v>
      </c>
      <c r="W232" s="13" t="str">
        <f t="shared" si="15"/>
        <v>No</v>
      </c>
      <c r="X232" s="9">
        <f t="shared" si="13"/>
        <v>7</v>
      </c>
      <c r="Y232" s="13" t="str" cm="1">
        <f t="array" ref="Y232">_xlfn.IFS(X232=1,"Lunes",X232=2,"Martes",X232=3,"Miercoles",X232=4,"Jueves",X232=5,"Viernes",X232=6,"Sabado",X232=7,"Domingo")</f>
        <v>Domingo</v>
      </c>
      <c r="Z232">
        <f>SUMIF('Cocina'!A:A,Sala[[#This Row],[Número de Orden]],'Cocina'!K:K)</f>
        <v>125</v>
      </c>
      <c r="AA232" s="35">
        <f>(Sala[[#This Row],[Tiempo en mesa]]-Sala[[#This Row],[Tiempo de Preparación (Horas)]])*1440</f>
        <v>-32.000000000000007</v>
      </c>
      <c r="AB232" t="str" cm="1">
        <f t="array" ref="AB23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233" spans="1:28" x14ac:dyDescent="0.3">
      <c r="A233" s="9">
        <v>2</v>
      </c>
      <c r="B233" s="13" t="s">
        <v>435</v>
      </c>
      <c r="C233" s="9">
        <v>2</v>
      </c>
      <c r="D233" s="16">
        <v>45018.086111111108</v>
      </c>
      <c r="E233" s="16">
        <v>45018.142361111109</v>
      </c>
      <c r="F233" s="13" t="s">
        <v>14</v>
      </c>
      <c r="G233" s="13" t="s">
        <v>10</v>
      </c>
      <c r="H233" s="13" t="s">
        <v>1134</v>
      </c>
      <c r="I233" s="14">
        <v>15.43</v>
      </c>
      <c r="J233" s="14">
        <f>IF(Sala[[#This Row],[Orden cobrada (Sin tiempo espera)]]="si",Sala[[#This Row],[Propina]],0)</f>
        <v>0</v>
      </c>
      <c r="K233" s="13" t="s">
        <v>11</v>
      </c>
      <c r="L233" s="9">
        <v>232</v>
      </c>
      <c r="M233" s="13" t="s">
        <v>83</v>
      </c>
      <c r="N233" s="13" t="s">
        <v>436</v>
      </c>
      <c r="O233" s="14">
        <f>SUMIF('Cocina'!A:A,Sala!L233,'Cocina'!M:M)</f>
        <v>190</v>
      </c>
      <c r="P233" s="1">
        <v>45018</v>
      </c>
      <c r="Q233" s="3">
        <v>8.611111111111111E-2</v>
      </c>
      <c r="R233" s="3">
        <v>0.1423611111111111</v>
      </c>
      <c r="S233" s="3">
        <f>IF(K233="Ocupada",R233-Q233+Datos!$B$2,R233-Q233)</f>
        <v>5.6249999999999994E-2</v>
      </c>
      <c r="T233" s="3">
        <f t="shared" si="14"/>
        <v>5.6249999999999994E-2</v>
      </c>
      <c r="U233" s="3">
        <f>(SUMIF('Cocina'!A:A,Sala!L233,'Cocina'!H:H))/60/24</f>
        <v>9.6527777777777782E-2</v>
      </c>
      <c r="V233" s="3">
        <f t="shared" si="12"/>
        <v>0</v>
      </c>
      <c r="W233" s="13" t="str">
        <f t="shared" si="15"/>
        <v>No</v>
      </c>
      <c r="X233" s="9">
        <f t="shared" si="13"/>
        <v>7</v>
      </c>
      <c r="Y233" s="13" t="str" cm="1">
        <f t="array" ref="Y233">_xlfn.IFS(X233=1,"Lunes",X233=2,"Martes",X233=3,"Miercoles",X233=4,"Jueves",X233=5,"Viernes",X233=6,"Sabado",X233=7,"Domingo")</f>
        <v>Domingo</v>
      </c>
      <c r="Z233">
        <f>SUMIF('Cocina'!A:A,Sala[[#This Row],[Número de Orden]],'Cocina'!K:K)</f>
        <v>112</v>
      </c>
      <c r="AA233" s="35">
        <f>(Sala[[#This Row],[Tiempo en mesa]]-Sala[[#This Row],[Tiempo de Preparación (Horas)]])*1440</f>
        <v>-58.000000000000014</v>
      </c>
      <c r="AB233" t="str" cm="1">
        <f t="array" ref="AB23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234" spans="1:28" x14ac:dyDescent="0.3">
      <c r="A234" s="9">
        <v>8</v>
      </c>
      <c r="B234" s="13" t="s">
        <v>46</v>
      </c>
      <c r="C234" s="9">
        <v>1</v>
      </c>
      <c r="D234" s="16">
        <v>45018.036111111112</v>
      </c>
      <c r="E234" s="16">
        <v>45018.11041666667</v>
      </c>
      <c r="F234" s="13" t="s">
        <v>20</v>
      </c>
      <c r="G234" s="13" t="s">
        <v>15</v>
      </c>
      <c r="H234" s="13" t="s">
        <v>1136</v>
      </c>
      <c r="I234" s="14">
        <v>45.64</v>
      </c>
      <c r="J234" s="14">
        <f>IF(Sala[[#This Row],[Orden cobrada (Sin tiempo espera)]]="si",Sala[[#This Row],[Propina]],0)</f>
        <v>45.64</v>
      </c>
      <c r="K234" s="13" t="s">
        <v>21</v>
      </c>
      <c r="L234" s="9">
        <v>233</v>
      </c>
      <c r="M234" s="13" t="s">
        <v>83</v>
      </c>
      <c r="N234" s="13" t="s">
        <v>180</v>
      </c>
      <c r="O234" s="14">
        <f>SUMIF('Cocina'!A:A,Sala!L234,'Cocina'!M:M)</f>
        <v>38</v>
      </c>
      <c r="P234" s="1">
        <v>45018</v>
      </c>
      <c r="Q234" s="3">
        <v>3.6111111111111108E-2</v>
      </c>
      <c r="R234" s="3">
        <v>0.11041666666666666</v>
      </c>
      <c r="S234" s="3">
        <f>IF(K234="Ocupada",R234-Q234+Datos!$B$2,R234-Q234)</f>
        <v>7.4305555555555555E-2</v>
      </c>
      <c r="T234" s="3">
        <f t="shared" si="14"/>
        <v>7.4305555555555555E-2</v>
      </c>
      <c r="U234" s="3">
        <f>(SUMIF('Cocina'!A:A,Sala!L234,'Cocina'!H:H))/60/24</f>
        <v>2.1527777777777781E-2</v>
      </c>
      <c r="V234" s="3">
        <f t="shared" si="12"/>
        <v>5.2777777777777771E-2</v>
      </c>
      <c r="W234" s="13" t="str">
        <f t="shared" si="15"/>
        <v>Si</v>
      </c>
      <c r="X234" s="9">
        <f t="shared" si="13"/>
        <v>7</v>
      </c>
      <c r="Y234" s="13" t="str" cm="1">
        <f t="array" ref="Y234">_xlfn.IFS(X234=1,"Lunes",X234=2,"Martes",X234=3,"Miercoles",X234=4,"Jueves",X234=5,"Viernes",X234=6,"Sabado",X234=7,"Domingo")</f>
        <v>Domingo</v>
      </c>
      <c r="Z234">
        <f>SUMIF('Cocina'!A:A,Sala[[#This Row],[Número de Orden]],'Cocina'!K:K)</f>
        <v>22</v>
      </c>
      <c r="AA234" s="35">
        <f>(Sala[[#This Row],[Tiempo en mesa]]-Sala[[#This Row],[Tiempo de Preparación (Horas)]])*1440</f>
        <v>75.999999999999986</v>
      </c>
      <c r="AB234" t="str" cm="1">
        <f t="array" ref="AB23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35" spans="1:28" x14ac:dyDescent="0.3">
      <c r="A235" s="9">
        <v>17</v>
      </c>
      <c r="B235" s="13" t="s">
        <v>437</v>
      </c>
      <c r="C235" s="9">
        <v>6</v>
      </c>
      <c r="D235" s="16">
        <v>45018.115277777775</v>
      </c>
      <c r="E235" s="16">
        <v>45018.227777777778</v>
      </c>
      <c r="F235" s="13" t="s">
        <v>9</v>
      </c>
      <c r="G235" s="13" t="s">
        <v>15</v>
      </c>
      <c r="H235" s="13" t="s">
        <v>1134</v>
      </c>
      <c r="I235" s="14">
        <v>10.220000000000001</v>
      </c>
      <c r="J235" s="14">
        <f>IF(Sala[[#This Row],[Orden cobrada (Sin tiempo espera)]]="si",Sala[[#This Row],[Propina]],0)</f>
        <v>10.220000000000001</v>
      </c>
      <c r="K235" s="13" t="s">
        <v>21</v>
      </c>
      <c r="L235" s="9">
        <v>234</v>
      </c>
      <c r="M235" s="13" t="s">
        <v>22</v>
      </c>
      <c r="N235" s="13" t="s">
        <v>438</v>
      </c>
      <c r="O235" s="14">
        <f>SUMIF('Cocina'!A:A,Sala!L235,'Cocina'!M:M)</f>
        <v>225</v>
      </c>
      <c r="P235" s="1">
        <v>45018</v>
      </c>
      <c r="Q235" s="3">
        <v>0.11527777777777778</v>
      </c>
      <c r="R235" s="3">
        <v>0.22777777777777777</v>
      </c>
      <c r="S235" s="3">
        <f>IF(K235="Ocupada",R235-Q235+Datos!$B$2,R235-Q235)</f>
        <v>0.11249999999999999</v>
      </c>
      <c r="T235" s="3">
        <f t="shared" si="14"/>
        <v>0.11249999999999999</v>
      </c>
      <c r="U235" s="3">
        <f>(SUMIF('Cocina'!A:A,Sala!L235,'Cocina'!H:H))/60/24</f>
        <v>6.8749999999999992E-2</v>
      </c>
      <c r="V235" s="3">
        <f t="shared" si="12"/>
        <v>4.3749999999999997E-2</v>
      </c>
      <c r="W235" s="13" t="str">
        <f t="shared" si="15"/>
        <v>Si</v>
      </c>
      <c r="X235" s="9">
        <f t="shared" si="13"/>
        <v>7</v>
      </c>
      <c r="Y235" s="13" t="str" cm="1">
        <f t="array" ref="Y235">_xlfn.IFS(X235=1,"Lunes",X235=2,"Martes",X235=3,"Miercoles",X235=4,"Jueves",X235=5,"Viernes",X235=6,"Sabado",X235=7,"Domingo")</f>
        <v>Domingo</v>
      </c>
      <c r="Z235">
        <f>SUMIF('Cocina'!A:A,Sala[[#This Row],[Número de Orden]],'Cocina'!K:K)</f>
        <v>135</v>
      </c>
      <c r="AA235" s="35">
        <f>(Sala[[#This Row],[Tiempo en mesa]]-Sala[[#This Row],[Tiempo de Preparación (Horas)]])*1440</f>
        <v>62.999999999999993</v>
      </c>
      <c r="AB235" t="str" cm="1">
        <f t="array" ref="AB23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36" spans="1:28" x14ac:dyDescent="0.3">
      <c r="A236" s="9">
        <v>13</v>
      </c>
      <c r="B236" s="13" t="s">
        <v>111</v>
      </c>
      <c r="C236" s="9">
        <v>5</v>
      </c>
      <c r="D236" s="16">
        <v>45018.015277777777</v>
      </c>
      <c r="E236" s="16">
        <v>45018.116666666669</v>
      </c>
      <c r="F236" s="13" t="s">
        <v>9</v>
      </c>
      <c r="G236" s="13" t="s">
        <v>32</v>
      </c>
      <c r="H236" s="13" t="s">
        <v>1134</v>
      </c>
      <c r="I236" s="14">
        <v>26.37</v>
      </c>
      <c r="J236" s="14">
        <f>IF(Sala[[#This Row],[Orden cobrada (Sin tiempo espera)]]="si",Sala[[#This Row],[Propina]],0)</f>
        <v>26.37</v>
      </c>
      <c r="K236" s="13" t="s">
        <v>11</v>
      </c>
      <c r="L236" s="9">
        <v>235</v>
      </c>
      <c r="M236" s="13" t="s">
        <v>1137</v>
      </c>
      <c r="N236" s="13" t="s">
        <v>439</v>
      </c>
      <c r="O236" s="14">
        <f>SUMIF('Cocina'!A:A,Sala!L236,'Cocina'!M:M)</f>
        <v>33</v>
      </c>
      <c r="P236" s="1">
        <v>45018</v>
      </c>
      <c r="Q236" s="3">
        <v>1.5277777777777777E-2</v>
      </c>
      <c r="R236" s="3">
        <v>0.11666666666666667</v>
      </c>
      <c r="S236" s="3">
        <f>IF(K236="Ocupada",R236-Q236+Datos!$B$2,R236-Q236)</f>
        <v>0.10138888888888889</v>
      </c>
      <c r="T236" s="3">
        <f t="shared" si="14"/>
        <v>0.10138888888888889</v>
      </c>
      <c r="U236" s="3">
        <f>(SUMIF('Cocina'!A:A,Sala!L236,'Cocina'!H:H))/60/24</f>
        <v>1.7361111111111112E-2</v>
      </c>
      <c r="V236" s="3">
        <f t="shared" si="12"/>
        <v>8.4027777777777785E-2</v>
      </c>
      <c r="W236" s="13" t="str">
        <f t="shared" si="15"/>
        <v>Si</v>
      </c>
      <c r="X236" s="9">
        <f t="shared" si="13"/>
        <v>7</v>
      </c>
      <c r="Y236" s="13" t="str" cm="1">
        <f t="array" ref="Y236">_xlfn.IFS(X236=1,"Lunes",X236=2,"Martes",X236=3,"Miercoles",X236=4,"Jueves",X236=5,"Viernes",X236=6,"Sabado",X236=7,"Domingo")</f>
        <v>Domingo</v>
      </c>
      <c r="Z236">
        <f>SUMIF('Cocina'!A:A,Sala[[#This Row],[Número de Orden]],'Cocina'!K:K)</f>
        <v>20</v>
      </c>
      <c r="AA236" s="35">
        <f>(Sala[[#This Row],[Tiempo en mesa]]-Sala[[#This Row],[Tiempo de Preparación (Horas)]])*1440</f>
        <v>121.00000000000001</v>
      </c>
      <c r="AB236" t="str" cm="1">
        <f t="array" ref="AB23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37" spans="1:28" x14ac:dyDescent="0.3">
      <c r="A237" s="9">
        <v>12</v>
      </c>
      <c r="B237" s="13" t="s">
        <v>440</v>
      </c>
      <c r="C237" s="9">
        <v>2</v>
      </c>
      <c r="D237" s="16">
        <v>45018.036111111112</v>
      </c>
      <c r="E237" s="16">
        <v>45018.101388888892</v>
      </c>
      <c r="F237" s="13" t="s">
        <v>9</v>
      </c>
      <c r="G237" s="13" t="s">
        <v>10</v>
      </c>
      <c r="H237" s="13" t="s">
        <v>1134</v>
      </c>
      <c r="I237" s="14">
        <v>39.81</v>
      </c>
      <c r="J237" s="14">
        <f>IF(Sala[[#This Row],[Orden cobrada (Sin tiempo espera)]]="si",Sala[[#This Row],[Propina]],0)</f>
        <v>0</v>
      </c>
      <c r="K237" s="13" t="s">
        <v>21</v>
      </c>
      <c r="L237" s="9">
        <v>236</v>
      </c>
      <c r="M237" s="13" t="s">
        <v>83</v>
      </c>
      <c r="N237" s="13" t="s">
        <v>441</v>
      </c>
      <c r="O237" s="14">
        <f>SUMIF('Cocina'!A:A,Sala!L237,'Cocina'!M:M)</f>
        <v>255</v>
      </c>
      <c r="P237" s="1">
        <v>45018</v>
      </c>
      <c r="Q237" s="3">
        <v>3.6111111111111108E-2</v>
      </c>
      <c r="R237" s="3">
        <v>0.10138888888888889</v>
      </c>
      <c r="S237" s="3">
        <f>IF(K237="Ocupada",R237-Q237+Datos!$B$2,R237-Q237)</f>
        <v>6.5277777777777782E-2</v>
      </c>
      <c r="T237" s="3">
        <f t="shared" si="14"/>
        <v>6.5277777777777782E-2</v>
      </c>
      <c r="U237" s="3">
        <f>(SUMIF('Cocina'!A:A,Sala!L237,'Cocina'!H:H))/60/24</f>
        <v>7.013888888888889E-2</v>
      </c>
      <c r="V237" s="3">
        <f t="shared" si="12"/>
        <v>0</v>
      </c>
      <c r="W237" s="13" t="str">
        <f t="shared" si="15"/>
        <v>No</v>
      </c>
      <c r="X237" s="9">
        <f t="shared" si="13"/>
        <v>7</v>
      </c>
      <c r="Y237" s="13" t="str" cm="1">
        <f t="array" ref="Y237">_xlfn.IFS(X237=1,"Lunes",X237=2,"Martes",X237=3,"Miercoles",X237=4,"Jueves",X237=5,"Viernes",X237=6,"Sabado",X237=7,"Domingo")</f>
        <v>Domingo</v>
      </c>
      <c r="Z237">
        <f>SUMIF('Cocina'!A:A,Sala[[#This Row],[Número de Orden]],'Cocina'!K:K)</f>
        <v>153</v>
      </c>
      <c r="AA237" s="35">
        <f>(Sala[[#This Row],[Tiempo en mesa]]-Sala[[#This Row],[Tiempo de Preparación (Horas)]])*1440</f>
        <v>-6.9999999999999947</v>
      </c>
      <c r="AB237" t="str" cm="1">
        <f t="array" ref="AB23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238" spans="1:28" x14ac:dyDescent="0.3">
      <c r="A238" s="9">
        <v>4</v>
      </c>
      <c r="B238" s="13" t="s">
        <v>353</v>
      </c>
      <c r="C238" s="9">
        <v>6</v>
      </c>
      <c r="D238" s="16">
        <v>45018.114583333336</v>
      </c>
      <c r="E238" s="16">
        <v>45018.25</v>
      </c>
      <c r="F238" s="13" t="s">
        <v>20</v>
      </c>
      <c r="G238" s="13" t="s">
        <v>10</v>
      </c>
      <c r="H238" s="13" t="s">
        <v>1134</v>
      </c>
      <c r="I238" s="14">
        <v>13.15</v>
      </c>
      <c r="J238" s="14">
        <f>IF(Sala[[#This Row],[Orden cobrada (Sin tiempo espera)]]="si",Sala[[#This Row],[Propina]],0)</f>
        <v>13.15</v>
      </c>
      <c r="K238" s="13" t="s">
        <v>35</v>
      </c>
      <c r="L238" s="9">
        <v>237</v>
      </c>
      <c r="M238" s="13" t="s">
        <v>1135</v>
      </c>
      <c r="N238" s="13" t="s">
        <v>442</v>
      </c>
      <c r="O238" s="14">
        <f>SUMIF('Cocina'!A:A,Sala!L238,'Cocina'!M:M)</f>
        <v>106</v>
      </c>
      <c r="P238" s="1">
        <v>45018</v>
      </c>
      <c r="Q238" s="3">
        <v>0.11458333333333333</v>
      </c>
      <c r="R238" s="3">
        <v>0.25</v>
      </c>
      <c r="S238" s="3">
        <f>IF(K238="Ocupada",R238-Q238+Datos!$B$2,R238-Q238)</f>
        <v>0.14583333333333334</v>
      </c>
      <c r="T238" s="3">
        <f t="shared" si="14"/>
        <v>0.13541666666666669</v>
      </c>
      <c r="U238" s="3">
        <f>(SUMIF('Cocina'!A:A,Sala!L238,'Cocina'!H:H))/60/24</f>
        <v>2.5694444444444447E-2</v>
      </c>
      <c r="V238" s="3">
        <f t="shared" si="12"/>
        <v>0.12013888888888889</v>
      </c>
      <c r="W238" s="13" t="str">
        <f t="shared" si="15"/>
        <v>Si</v>
      </c>
      <c r="X238" s="9">
        <f t="shared" si="13"/>
        <v>7</v>
      </c>
      <c r="Y238" s="13" t="str" cm="1">
        <f t="array" ref="Y238">_xlfn.IFS(X238=1,"Lunes",X238=2,"Martes",X238=3,"Miercoles",X238=4,"Jueves",X238=5,"Viernes",X238=6,"Sabado",X238=7,"Domingo")</f>
        <v>Domingo</v>
      </c>
      <c r="Z238">
        <f>SUMIF('Cocina'!A:A,Sala[[#This Row],[Número de Orden]],'Cocina'!K:K)</f>
        <v>64</v>
      </c>
      <c r="AA238" s="35">
        <f>(Sala[[#This Row],[Tiempo en mesa]]-Sala[[#This Row],[Tiempo de Preparación (Horas)]])*1440</f>
        <v>158.00000000000003</v>
      </c>
      <c r="AB238" t="str" cm="1">
        <f t="array" ref="AB23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39" spans="1:28" x14ac:dyDescent="0.3">
      <c r="A239" s="9">
        <v>13</v>
      </c>
      <c r="B239" s="13" t="s">
        <v>443</v>
      </c>
      <c r="C239" s="9">
        <v>6</v>
      </c>
      <c r="D239" s="16">
        <v>45018.095138888886</v>
      </c>
      <c r="E239" s="16">
        <v>45018.205555555556</v>
      </c>
      <c r="F239" s="13" t="s">
        <v>20</v>
      </c>
      <c r="G239" s="13" t="s">
        <v>15</v>
      </c>
      <c r="H239" s="13" t="s">
        <v>1134</v>
      </c>
      <c r="I239" s="14">
        <v>33.020000000000003</v>
      </c>
      <c r="J239" s="14">
        <f>IF(Sala[[#This Row],[Orden cobrada (Sin tiempo espera)]]="si",Sala[[#This Row],[Propina]],0)</f>
        <v>33.020000000000003</v>
      </c>
      <c r="K239" s="13" t="s">
        <v>21</v>
      </c>
      <c r="L239" s="9">
        <v>238</v>
      </c>
      <c r="M239" s="13" t="s">
        <v>22</v>
      </c>
      <c r="N239" s="13" t="s">
        <v>106</v>
      </c>
      <c r="O239" s="14">
        <f>SUMIF('Cocina'!A:A,Sala!L239,'Cocina'!M:M)</f>
        <v>72</v>
      </c>
      <c r="P239" s="1">
        <v>45018</v>
      </c>
      <c r="Q239" s="3">
        <v>9.5138888888888884E-2</v>
      </c>
      <c r="R239" s="3">
        <v>0.20555555555555555</v>
      </c>
      <c r="S239" s="3">
        <f>IF(K239="Ocupada",R239-Q239+Datos!$B$2,R239-Q239)</f>
        <v>0.11041666666666666</v>
      </c>
      <c r="T239" s="3">
        <f t="shared" si="14"/>
        <v>0.11041666666666666</v>
      </c>
      <c r="U239" s="3">
        <f>(SUMIF('Cocina'!A:A,Sala!L239,'Cocina'!H:H))/60/24</f>
        <v>3.125E-2</v>
      </c>
      <c r="V239" s="3">
        <f t="shared" si="12"/>
        <v>7.9166666666666663E-2</v>
      </c>
      <c r="W239" s="13" t="str">
        <f t="shared" si="15"/>
        <v>Si</v>
      </c>
      <c r="X239" s="9">
        <f t="shared" si="13"/>
        <v>7</v>
      </c>
      <c r="Y239" s="13" t="str" cm="1">
        <f t="array" ref="Y239">_xlfn.IFS(X239=1,"Lunes",X239=2,"Martes",X239=3,"Miercoles",X239=4,"Jueves",X239=5,"Viernes",X239=6,"Sabado",X239=7,"Domingo")</f>
        <v>Domingo</v>
      </c>
      <c r="Z239">
        <f>SUMIF('Cocina'!A:A,Sala[[#This Row],[Número de Orden]],'Cocina'!K:K)</f>
        <v>44</v>
      </c>
      <c r="AA239" s="35">
        <f>(Sala[[#This Row],[Tiempo en mesa]]-Sala[[#This Row],[Tiempo de Preparación (Horas)]])*1440</f>
        <v>114</v>
      </c>
      <c r="AB239" t="str" cm="1">
        <f t="array" ref="AB23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40" spans="1:28" x14ac:dyDescent="0.3">
      <c r="A240" s="9">
        <v>12</v>
      </c>
      <c r="B240" s="13" t="s">
        <v>444</v>
      </c>
      <c r="C240" s="9">
        <v>6</v>
      </c>
      <c r="D240" s="16">
        <v>45018.115277777775</v>
      </c>
      <c r="E240" s="16">
        <v>45018.254861111112</v>
      </c>
      <c r="F240" s="13" t="s">
        <v>29</v>
      </c>
      <c r="G240" s="13" t="s">
        <v>10</v>
      </c>
      <c r="H240" s="13" t="s">
        <v>16</v>
      </c>
      <c r="I240" s="14">
        <v>11.76</v>
      </c>
      <c r="J240" s="14">
        <f>IF(Sala[[#This Row],[Orden cobrada (Sin tiempo espera)]]="si",Sala[[#This Row],[Propina]],0)</f>
        <v>11.76</v>
      </c>
      <c r="K240" s="13" t="s">
        <v>11</v>
      </c>
      <c r="L240" s="9">
        <v>239</v>
      </c>
      <c r="M240" s="13" t="s">
        <v>22</v>
      </c>
      <c r="N240" s="13" t="s">
        <v>445</v>
      </c>
      <c r="O240" s="14">
        <f>SUMIF('Cocina'!A:A,Sala!L240,'Cocina'!M:M)</f>
        <v>74</v>
      </c>
      <c r="P240" s="1">
        <v>45018</v>
      </c>
      <c r="Q240" s="3">
        <v>0.11527777777777778</v>
      </c>
      <c r="R240" s="3">
        <v>0.25486111111111109</v>
      </c>
      <c r="S240" s="3">
        <f>IF(K240="Ocupada",R240-Q240+Datos!$B$2,R240-Q240)</f>
        <v>0.13958333333333331</v>
      </c>
      <c r="T240" s="3">
        <f t="shared" si="14"/>
        <v>0.13958333333333331</v>
      </c>
      <c r="U240" s="3">
        <f>(SUMIF('Cocina'!A:A,Sala!L240,'Cocina'!H:H))/60/24</f>
        <v>5.0694444444444438E-2</v>
      </c>
      <c r="V240" s="3">
        <f t="shared" si="12"/>
        <v>8.8888888888888878E-2</v>
      </c>
      <c r="W240" s="13" t="str">
        <f t="shared" si="15"/>
        <v>Si</v>
      </c>
      <c r="X240" s="9">
        <f t="shared" si="13"/>
        <v>7</v>
      </c>
      <c r="Y240" s="13" t="str" cm="1">
        <f t="array" ref="Y240">_xlfn.IFS(X240=1,"Lunes",X240=2,"Martes",X240=3,"Miercoles",X240=4,"Jueves",X240=5,"Viernes",X240=6,"Sabado",X240=7,"Domingo")</f>
        <v>Domingo</v>
      </c>
      <c r="Z240">
        <f>SUMIF('Cocina'!A:A,Sala[[#This Row],[Número de Orden]],'Cocina'!K:K)</f>
        <v>43</v>
      </c>
      <c r="AA240" s="35">
        <f>(Sala[[#This Row],[Tiempo en mesa]]-Sala[[#This Row],[Tiempo de Preparación (Horas)]])*1440</f>
        <v>127.99999999999999</v>
      </c>
      <c r="AB240" t="str" cm="1">
        <f t="array" ref="AB24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41" spans="1:28" x14ac:dyDescent="0.3">
      <c r="A241" s="9">
        <v>9</v>
      </c>
      <c r="B241" s="13" t="s">
        <v>446</v>
      </c>
      <c r="C241" s="9">
        <v>1</v>
      </c>
      <c r="D241" s="16">
        <v>45018.011111111111</v>
      </c>
      <c r="E241" s="16">
        <v>45018.131944444445</v>
      </c>
      <c r="F241" s="13" t="s">
        <v>9</v>
      </c>
      <c r="G241" s="13" t="s">
        <v>10</v>
      </c>
      <c r="H241" s="13" t="s">
        <v>1136</v>
      </c>
      <c r="I241" s="14">
        <v>33.81</v>
      </c>
      <c r="J241" s="14">
        <f>IF(Sala[[#This Row],[Orden cobrada (Sin tiempo espera)]]="si",Sala[[#This Row],[Propina]],0)</f>
        <v>33.81</v>
      </c>
      <c r="K241" s="13" t="s">
        <v>21</v>
      </c>
      <c r="L241" s="9">
        <v>240</v>
      </c>
      <c r="M241" s="13" t="s">
        <v>1135</v>
      </c>
      <c r="N241" s="13" t="s">
        <v>447</v>
      </c>
      <c r="O241" s="14">
        <f>SUMIF('Cocina'!A:A,Sala!L241,'Cocina'!M:M)</f>
        <v>294</v>
      </c>
      <c r="P241" s="1">
        <v>45018</v>
      </c>
      <c r="Q241" s="3">
        <v>1.1111111111111112E-2</v>
      </c>
      <c r="R241" s="3">
        <v>0.13194444444444445</v>
      </c>
      <c r="S241" s="3">
        <f>IF(K241="Ocupada",R241-Q241+Datos!$B$2,R241-Q241)</f>
        <v>0.12083333333333333</v>
      </c>
      <c r="T241" s="3">
        <f t="shared" si="14"/>
        <v>0.12083333333333333</v>
      </c>
      <c r="U241" s="3">
        <f>(SUMIF('Cocina'!A:A,Sala!L241,'Cocina'!H:H))/60/24</f>
        <v>8.9583333333333334E-2</v>
      </c>
      <c r="V241" s="3">
        <f t="shared" si="12"/>
        <v>3.125E-2</v>
      </c>
      <c r="W241" s="13" t="str">
        <f t="shared" si="15"/>
        <v>Si</v>
      </c>
      <c r="X241" s="9">
        <f t="shared" si="13"/>
        <v>7</v>
      </c>
      <c r="Y241" s="13" t="str" cm="1">
        <f t="array" ref="Y241">_xlfn.IFS(X241=1,"Lunes",X241=2,"Martes",X241=3,"Miercoles",X241=4,"Jueves",X241=5,"Viernes",X241=6,"Sabado",X241=7,"Domingo")</f>
        <v>Domingo</v>
      </c>
      <c r="Z241">
        <f>SUMIF('Cocina'!A:A,Sala[[#This Row],[Número de Orden]],'Cocina'!K:K)</f>
        <v>176</v>
      </c>
      <c r="AA241" s="35">
        <f>(Sala[[#This Row],[Tiempo en mesa]]-Sala[[#This Row],[Tiempo de Preparación (Horas)]])*1440</f>
        <v>45</v>
      </c>
      <c r="AB241" t="str" cm="1">
        <f t="array" ref="AB24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42" spans="1:28" x14ac:dyDescent="0.3">
      <c r="A242" s="9">
        <v>12</v>
      </c>
      <c r="B242" s="13" t="s">
        <v>448</v>
      </c>
      <c r="C242" s="9">
        <v>4</v>
      </c>
      <c r="D242" s="16">
        <v>45018.00277777778</v>
      </c>
      <c r="E242" s="16">
        <v>45018.044444444444</v>
      </c>
      <c r="F242" s="13" t="s">
        <v>25</v>
      </c>
      <c r="G242" s="13" t="s">
        <v>10</v>
      </c>
      <c r="H242" s="13" t="s">
        <v>1134</v>
      </c>
      <c r="I242" s="14">
        <v>38.97</v>
      </c>
      <c r="J242" s="14">
        <f>IF(Sala[[#This Row],[Orden cobrada (Sin tiempo espera)]]="si",Sala[[#This Row],[Propina]],0)</f>
        <v>38.97</v>
      </c>
      <c r="K242" s="13" t="s">
        <v>35</v>
      </c>
      <c r="L242" s="9">
        <v>241</v>
      </c>
      <c r="M242" s="13" t="s">
        <v>22</v>
      </c>
      <c r="N242" s="13" t="s">
        <v>117</v>
      </c>
      <c r="O242" s="14">
        <f>SUMIF('Cocina'!A:A,Sala!L242,'Cocina'!M:M)</f>
        <v>18</v>
      </c>
      <c r="P242" s="1">
        <v>45018</v>
      </c>
      <c r="Q242" s="3">
        <v>2.7777777777777779E-3</v>
      </c>
      <c r="R242" s="3">
        <v>4.4444444444444446E-2</v>
      </c>
      <c r="S242" s="3">
        <f>IF(K242="Ocupada",R242-Q242+Datos!$B$2,R242-Q242)</f>
        <v>5.2083333333333336E-2</v>
      </c>
      <c r="T242" s="3">
        <f t="shared" si="14"/>
        <v>4.1666666666666671E-2</v>
      </c>
      <c r="U242" s="3">
        <f>(SUMIF('Cocina'!A:A,Sala!L242,'Cocina'!H:H))/60/24</f>
        <v>7.6388888888888886E-3</v>
      </c>
      <c r="V242" s="3">
        <f t="shared" si="12"/>
        <v>4.4444444444444446E-2</v>
      </c>
      <c r="W242" s="13" t="str">
        <f t="shared" si="15"/>
        <v>Si</v>
      </c>
      <c r="X242" s="9">
        <f t="shared" si="13"/>
        <v>7</v>
      </c>
      <c r="Y242" s="13" t="str" cm="1">
        <f t="array" ref="Y242">_xlfn.IFS(X242=1,"Lunes",X242=2,"Martes",X242=3,"Miercoles",X242=4,"Jueves",X242=5,"Viernes",X242=6,"Sabado",X242=7,"Domingo")</f>
        <v>Domingo</v>
      </c>
      <c r="Z242">
        <f>SUMIF('Cocina'!A:A,Sala[[#This Row],[Número de Orden]],'Cocina'!K:K)</f>
        <v>10</v>
      </c>
      <c r="AA242" s="35">
        <f>(Sala[[#This Row],[Tiempo en mesa]]-Sala[[#This Row],[Tiempo de Preparación (Horas)]])*1440</f>
        <v>49.000000000000007</v>
      </c>
      <c r="AB242" t="str" cm="1">
        <f t="array" ref="AB24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43" spans="1:28" x14ac:dyDescent="0.3">
      <c r="A243" s="9">
        <v>12</v>
      </c>
      <c r="B243" s="13" t="s">
        <v>449</v>
      </c>
      <c r="C243" s="9">
        <v>2</v>
      </c>
      <c r="D243" s="16">
        <v>45018.154166666667</v>
      </c>
      <c r="E243" s="16">
        <v>45018.214583333334</v>
      </c>
      <c r="F243" s="13" t="s">
        <v>20</v>
      </c>
      <c r="G243" s="13" t="s">
        <v>10</v>
      </c>
      <c r="H243" s="13" t="s">
        <v>1134</v>
      </c>
      <c r="I243" s="14">
        <v>31.29</v>
      </c>
      <c r="J243" s="14">
        <f>IF(Sala[[#This Row],[Orden cobrada (Sin tiempo espera)]]="si",Sala[[#This Row],[Propina]],0)</f>
        <v>0</v>
      </c>
      <c r="K243" s="13" t="s">
        <v>11</v>
      </c>
      <c r="L243" s="9">
        <v>242</v>
      </c>
      <c r="M243" s="13" t="s">
        <v>36</v>
      </c>
      <c r="N243" s="13" t="s">
        <v>450</v>
      </c>
      <c r="O243" s="14">
        <f>SUMIF('Cocina'!A:A,Sala!L243,'Cocina'!M:M)</f>
        <v>134</v>
      </c>
      <c r="P243" s="1">
        <v>45018</v>
      </c>
      <c r="Q243" s="3">
        <v>0.15416666666666667</v>
      </c>
      <c r="R243" s="3">
        <v>0.21458333333333332</v>
      </c>
      <c r="S243" s="3">
        <f>IF(K243="Ocupada",R243-Q243+Datos!$B$2,R243-Q243)</f>
        <v>6.0416666666666646E-2</v>
      </c>
      <c r="T243" s="3">
        <f t="shared" si="14"/>
        <v>6.0416666666666646E-2</v>
      </c>
      <c r="U243" s="3">
        <f>(SUMIF('Cocina'!A:A,Sala!L243,'Cocina'!H:H))/60/24</f>
        <v>6.8749999999999992E-2</v>
      </c>
      <c r="V243" s="3">
        <f t="shared" si="12"/>
        <v>0</v>
      </c>
      <c r="W243" s="13" t="str">
        <f t="shared" si="15"/>
        <v>No</v>
      </c>
      <c r="X243" s="9">
        <f t="shared" si="13"/>
        <v>7</v>
      </c>
      <c r="Y243" s="13" t="str" cm="1">
        <f t="array" ref="Y243">_xlfn.IFS(X243=1,"Lunes",X243=2,"Martes",X243=3,"Miercoles",X243=4,"Jueves",X243=5,"Viernes",X243=6,"Sabado",X243=7,"Domingo")</f>
        <v>Domingo</v>
      </c>
      <c r="Z243">
        <f>SUMIF('Cocina'!A:A,Sala[[#This Row],[Número de Orden]],'Cocina'!K:K)</f>
        <v>80</v>
      </c>
      <c r="AA243" s="35">
        <f>(Sala[[#This Row],[Tiempo en mesa]]-Sala[[#This Row],[Tiempo de Preparación (Horas)]])*1440</f>
        <v>-12.000000000000018</v>
      </c>
      <c r="AB243" t="str" cm="1">
        <f t="array" ref="AB24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244" spans="1:28" x14ac:dyDescent="0.3">
      <c r="A244" s="9">
        <v>4</v>
      </c>
      <c r="B244" s="13" t="s">
        <v>451</v>
      </c>
      <c r="C244" s="9">
        <v>4</v>
      </c>
      <c r="D244" s="16">
        <v>45018.029166666667</v>
      </c>
      <c r="E244" s="16">
        <v>45018.174305555556</v>
      </c>
      <c r="F244" s="13" t="s">
        <v>20</v>
      </c>
      <c r="G244" s="13" t="s">
        <v>10</v>
      </c>
      <c r="H244" s="13" t="s">
        <v>1134</v>
      </c>
      <c r="I244" s="14">
        <v>21.45</v>
      </c>
      <c r="J244" s="14">
        <f>IF(Sala[[#This Row],[Orden cobrada (Sin tiempo espera)]]="si",Sala[[#This Row],[Propina]],0)</f>
        <v>21.45</v>
      </c>
      <c r="K244" s="13" t="s">
        <v>21</v>
      </c>
      <c r="L244" s="9">
        <v>243</v>
      </c>
      <c r="M244" s="13" t="s">
        <v>1137</v>
      </c>
      <c r="N244" s="13" t="s">
        <v>65</v>
      </c>
      <c r="O244" s="14">
        <f>SUMIF('Cocina'!A:A,Sala!L244,'Cocina'!M:M)</f>
        <v>120</v>
      </c>
      <c r="P244" s="1">
        <v>45018</v>
      </c>
      <c r="Q244" s="3">
        <v>2.9166666666666667E-2</v>
      </c>
      <c r="R244" s="3">
        <v>0.17430555555555555</v>
      </c>
      <c r="S244" s="3">
        <f>IF(K244="Ocupada",R244-Q244+Datos!$B$2,R244-Q244)</f>
        <v>0.14513888888888887</v>
      </c>
      <c r="T244" s="3">
        <f t="shared" si="14"/>
        <v>0.14513888888888887</v>
      </c>
      <c r="U244" s="3">
        <f>(SUMIF('Cocina'!A:A,Sala!L244,'Cocina'!H:H))/60/24</f>
        <v>1.5277777777777777E-2</v>
      </c>
      <c r="V244" s="3">
        <f t="shared" si="12"/>
        <v>0.12986111111111109</v>
      </c>
      <c r="W244" s="13" t="str">
        <f t="shared" si="15"/>
        <v>Si</v>
      </c>
      <c r="X244" s="9">
        <f t="shared" si="13"/>
        <v>7</v>
      </c>
      <c r="Y244" s="13" t="str" cm="1">
        <f t="array" ref="Y244">_xlfn.IFS(X244=1,"Lunes",X244=2,"Martes",X244=3,"Miercoles",X244=4,"Jueves",X244=5,"Viernes",X244=6,"Sabado",X244=7,"Domingo")</f>
        <v>Domingo</v>
      </c>
      <c r="Z244">
        <f>SUMIF('Cocina'!A:A,Sala[[#This Row],[Número de Orden]],'Cocina'!K:K)</f>
        <v>75</v>
      </c>
      <c r="AA244" s="35">
        <f>(Sala[[#This Row],[Tiempo en mesa]]-Sala[[#This Row],[Tiempo de Preparación (Horas)]])*1440</f>
        <v>186.99999999999997</v>
      </c>
      <c r="AB244" t="str" cm="1">
        <f t="array" ref="AB24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45" spans="1:28" x14ac:dyDescent="0.3">
      <c r="A245" s="9">
        <v>17</v>
      </c>
      <c r="B245" s="13" t="s">
        <v>136</v>
      </c>
      <c r="C245" s="9">
        <v>6</v>
      </c>
      <c r="D245" s="16">
        <v>45018.155555555553</v>
      </c>
      <c r="E245" s="16">
        <v>45018.250694444447</v>
      </c>
      <c r="F245" s="13" t="s">
        <v>9</v>
      </c>
      <c r="G245" s="13" t="s">
        <v>10</v>
      </c>
      <c r="H245" s="13" t="s">
        <v>16</v>
      </c>
      <c r="I245" s="14">
        <v>17.649999999999999</v>
      </c>
      <c r="J245" s="14">
        <f>IF(Sala[[#This Row],[Orden cobrada (Sin tiempo espera)]]="si",Sala[[#This Row],[Propina]],0)</f>
        <v>17.649999999999999</v>
      </c>
      <c r="K245" s="13" t="s">
        <v>11</v>
      </c>
      <c r="L245" s="9">
        <v>244</v>
      </c>
      <c r="M245" s="13" t="s">
        <v>1135</v>
      </c>
      <c r="N245" s="13" t="s">
        <v>452</v>
      </c>
      <c r="O245" s="14">
        <f>SUMIF('Cocina'!A:A,Sala!L245,'Cocina'!M:M)</f>
        <v>158</v>
      </c>
      <c r="P245" s="1">
        <v>45018</v>
      </c>
      <c r="Q245" s="3">
        <v>0.15555555555555556</v>
      </c>
      <c r="R245" s="3">
        <v>0.25069444444444444</v>
      </c>
      <c r="S245" s="3">
        <f>IF(K245="Ocupada",R245-Q245+Datos!$B$2,R245-Q245)</f>
        <v>9.5138888888888884E-2</v>
      </c>
      <c r="T245" s="3">
        <f t="shared" si="14"/>
        <v>9.5138888888888884E-2</v>
      </c>
      <c r="U245" s="3">
        <f>(SUMIF('Cocina'!A:A,Sala!L245,'Cocina'!H:H))/60/24</f>
        <v>6.1805555555555558E-2</v>
      </c>
      <c r="V245" s="3">
        <f t="shared" si="12"/>
        <v>3.3333333333333326E-2</v>
      </c>
      <c r="W245" s="13" t="str">
        <f t="shared" si="15"/>
        <v>Si</v>
      </c>
      <c r="X245" s="9">
        <f t="shared" si="13"/>
        <v>7</v>
      </c>
      <c r="Y245" s="13" t="str" cm="1">
        <f t="array" ref="Y245">_xlfn.IFS(X245=1,"Lunes",X245=2,"Martes",X245=3,"Miercoles",X245=4,"Jueves",X245=5,"Viernes",X245=6,"Sabado",X245=7,"Domingo")</f>
        <v>Domingo</v>
      </c>
      <c r="Z245">
        <f>SUMIF('Cocina'!A:A,Sala[[#This Row],[Número de Orden]],'Cocina'!K:K)</f>
        <v>97</v>
      </c>
      <c r="AA245" s="35">
        <f>(Sala[[#This Row],[Tiempo en mesa]]-Sala[[#This Row],[Tiempo de Preparación (Horas)]])*1440</f>
        <v>47.999999999999986</v>
      </c>
      <c r="AB245" t="str" cm="1">
        <f t="array" ref="AB24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46" spans="1:28" x14ac:dyDescent="0.3">
      <c r="A246" s="9">
        <v>11</v>
      </c>
      <c r="B246" s="13" t="s">
        <v>453</v>
      </c>
      <c r="C246" s="9">
        <v>1</v>
      </c>
      <c r="D246" s="16">
        <v>45018.146527777775</v>
      </c>
      <c r="E246" s="16">
        <v>45018.289583333331</v>
      </c>
      <c r="F246" s="13" t="s">
        <v>14</v>
      </c>
      <c r="G246" s="13" t="s">
        <v>10</v>
      </c>
      <c r="H246" s="13" t="s">
        <v>1134</v>
      </c>
      <c r="I246" s="14">
        <v>14.82</v>
      </c>
      <c r="J246" s="14">
        <f>IF(Sala[[#This Row],[Orden cobrada (Sin tiempo espera)]]="si",Sala[[#This Row],[Propina]],0)</f>
        <v>14.82</v>
      </c>
      <c r="K246" s="13" t="s">
        <v>11</v>
      </c>
      <c r="L246" s="9">
        <v>245</v>
      </c>
      <c r="M246" s="13" t="s">
        <v>41</v>
      </c>
      <c r="N246" s="13" t="s">
        <v>454</v>
      </c>
      <c r="O246" s="14">
        <f>SUMIF('Cocina'!A:A,Sala!L246,'Cocina'!M:M)</f>
        <v>273</v>
      </c>
      <c r="P246" s="1">
        <v>45018</v>
      </c>
      <c r="Q246" s="3">
        <v>0.14652777777777778</v>
      </c>
      <c r="R246" s="3">
        <v>0.28958333333333336</v>
      </c>
      <c r="S246" s="3">
        <f>IF(K246="Ocupada",R246-Q246+Datos!$B$2,R246-Q246)</f>
        <v>0.14305555555555557</v>
      </c>
      <c r="T246" s="3">
        <f t="shared" si="14"/>
        <v>0.14305555555555557</v>
      </c>
      <c r="U246" s="3">
        <f>(SUMIF('Cocina'!A:A,Sala!L246,'Cocina'!H:H))/60/24</f>
        <v>8.0555555555555561E-2</v>
      </c>
      <c r="V246" s="3">
        <f t="shared" si="12"/>
        <v>6.2500000000000014E-2</v>
      </c>
      <c r="W246" s="13" t="str">
        <f t="shared" si="15"/>
        <v>Si</v>
      </c>
      <c r="X246" s="9">
        <f t="shared" si="13"/>
        <v>7</v>
      </c>
      <c r="Y246" s="13" t="str" cm="1">
        <f t="array" ref="Y246">_xlfn.IFS(X246=1,"Lunes",X246=2,"Martes",X246=3,"Miercoles",X246=4,"Jueves",X246=5,"Viernes",X246=6,"Sabado",X246=7,"Domingo")</f>
        <v>Domingo</v>
      </c>
      <c r="Z246">
        <f>SUMIF('Cocina'!A:A,Sala[[#This Row],[Número de Orden]],'Cocina'!K:K)</f>
        <v>165</v>
      </c>
      <c r="AA246" s="35">
        <f>(Sala[[#This Row],[Tiempo en mesa]]-Sala[[#This Row],[Tiempo de Preparación (Horas)]])*1440</f>
        <v>90.000000000000014</v>
      </c>
      <c r="AB246" t="str" cm="1">
        <f t="array" ref="AB24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47" spans="1:28" x14ac:dyDescent="0.3">
      <c r="A247" s="9">
        <v>2</v>
      </c>
      <c r="B247" s="13" t="s">
        <v>449</v>
      </c>
      <c r="C247" s="9">
        <v>6</v>
      </c>
      <c r="D247" s="16">
        <v>45018.076388888891</v>
      </c>
      <c r="E247" s="16">
        <v>45018.17291666667</v>
      </c>
      <c r="F247" s="13" t="s">
        <v>20</v>
      </c>
      <c r="G247" s="13" t="s">
        <v>10</v>
      </c>
      <c r="H247" s="13" t="s">
        <v>1134</v>
      </c>
      <c r="I247" s="14">
        <v>42.75</v>
      </c>
      <c r="J247" s="14">
        <f>IF(Sala[[#This Row],[Orden cobrada (Sin tiempo espera)]]="si",Sala[[#This Row],[Propina]],0)</f>
        <v>0</v>
      </c>
      <c r="K247" s="13" t="s">
        <v>21</v>
      </c>
      <c r="L247" s="9">
        <v>246</v>
      </c>
      <c r="M247" s="13" t="s">
        <v>41</v>
      </c>
      <c r="N247" s="13" t="s">
        <v>455</v>
      </c>
      <c r="O247" s="14">
        <f>SUMIF('Cocina'!A:A,Sala!L247,'Cocina'!M:M)</f>
        <v>327</v>
      </c>
      <c r="P247" s="1">
        <v>45018</v>
      </c>
      <c r="Q247" s="3">
        <v>7.6388888888888895E-2</v>
      </c>
      <c r="R247" s="3">
        <v>0.17291666666666666</v>
      </c>
      <c r="S247" s="3">
        <f>IF(K247="Ocupada",R247-Q247+Datos!$B$2,R247-Q247)</f>
        <v>9.6527777777777768E-2</v>
      </c>
      <c r="T247" s="3">
        <f t="shared" si="14"/>
        <v>9.6527777777777768E-2</v>
      </c>
      <c r="U247" s="3">
        <f>(SUMIF('Cocina'!A:A,Sala!L247,'Cocina'!H:H))/60/24</f>
        <v>0.10138888888888888</v>
      </c>
      <c r="V247" s="3">
        <f t="shared" si="12"/>
        <v>0</v>
      </c>
      <c r="W247" s="13" t="str">
        <f t="shared" si="15"/>
        <v>No</v>
      </c>
      <c r="X247" s="9">
        <f t="shared" si="13"/>
        <v>7</v>
      </c>
      <c r="Y247" s="13" t="str" cm="1">
        <f t="array" ref="Y247">_xlfn.IFS(X247=1,"Lunes",X247=2,"Martes",X247=3,"Miercoles",X247=4,"Jueves",X247=5,"Viernes",X247=6,"Sabado",X247=7,"Domingo")</f>
        <v>Domingo</v>
      </c>
      <c r="Z247">
        <f>SUMIF('Cocina'!A:A,Sala[[#This Row],[Número de Orden]],'Cocina'!K:K)</f>
        <v>196</v>
      </c>
      <c r="AA247" s="35">
        <f>(Sala[[#This Row],[Tiempo en mesa]]-Sala[[#This Row],[Tiempo de Preparación (Horas)]])*1440</f>
        <v>-6.9999999999999947</v>
      </c>
      <c r="AB247" t="str" cm="1">
        <f t="array" ref="AB24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248" spans="1:28" x14ac:dyDescent="0.3">
      <c r="A248" s="9">
        <v>11</v>
      </c>
      <c r="B248" s="13" t="s">
        <v>320</v>
      </c>
      <c r="C248" s="9">
        <v>6</v>
      </c>
      <c r="D248" s="16">
        <v>45018.106944444444</v>
      </c>
      <c r="E248" s="16">
        <v>45018.222916666666</v>
      </c>
      <c r="F248" s="13" t="s">
        <v>20</v>
      </c>
      <c r="G248" s="13" t="s">
        <v>10</v>
      </c>
      <c r="H248" s="13" t="s">
        <v>1134</v>
      </c>
      <c r="I248" s="14">
        <v>49.07</v>
      </c>
      <c r="J248" s="14">
        <f>IF(Sala[[#This Row],[Orden cobrada (Sin tiempo espera)]]="si",Sala[[#This Row],[Propina]],0)</f>
        <v>49.07</v>
      </c>
      <c r="K248" s="13" t="s">
        <v>35</v>
      </c>
      <c r="L248" s="9">
        <v>247</v>
      </c>
      <c r="M248" s="13" t="s">
        <v>59</v>
      </c>
      <c r="N248" s="13" t="s">
        <v>439</v>
      </c>
      <c r="O248" s="14">
        <f>SUMIF('Cocina'!A:A,Sala!L248,'Cocina'!M:M)</f>
        <v>66</v>
      </c>
      <c r="P248" s="1">
        <v>45018</v>
      </c>
      <c r="Q248" s="3">
        <v>0.10694444444444444</v>
      </c>
      <c r="R248" s="3">
        <v>0.22291666666666668</v>
      </c>
      <c r="S248" s="3">
        <f>IF(K248="Ocupada",R248-Q248+Datos!$B$2,R248-Q248)</f>
        <v>0.12638888888888891</v>
      </c>
      <c r="T248" s="3">
        <f t="shared" si="14"/>
        <v>0.11597222222222224</v>
      </c>
      <c r="U248" s="3">
        <f>(SUMIF('Cocina'!A:A,Sala!L248,'Cocina'!H:H))/60/24</f>
        <v>4.0972222222222222E-2</v>
      </c>
      <c r="V248" s="3">
        <f t="shared" si="12"/>
        <v>8.5416666666666696E-2</v>
      </c>
      <c r="W248" s="13" t="str">
        <f t="shared" si="15"/>
        <v>Si</v>
      </c>
      <c r="X248" s="9">
        <f t="shared" si="13"/>
        <v>7</v>
      </c>
      <c r="Y248" s="13" t="str" cm="1">
        <f t="array" ref="Y248">_xlfn.IFS(X248=1,"Lunes",X248=2,"Martes",X248=3,"Miercoles",X248=4,"Jueves",X248=5,"Viernes",X248=6,"Sabado",X248=7,"Domingo")</f>
        <v>Domingo</v>
      </c>
      <c r="Z248">
        <f>SUMIF('Cocina'!A:A,Sala[[#This Row],[Número de Orden]],'Cocina'!K:K)</f>
        <v>40</v>
      </c>
      <c r="AA248" s="35">
        <f>(Sala[[#This Row],[Tiempo en mesa]]-Sala[[#This Row],[Tiempo de Preparación (Horas)]])*1440</f>
        <v>108.00000000000001</v>
      </c>
      <c r="AB248" t="str" cm="1">
        <f t="array" ref="AB24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49" spans="1:28" x14ac:dyDescent="0.3">
      <c r="A249" s="9">
        <v>12</v>
      </c>
      <c r="B249" s="13" t="s">
        <v>456</v>
      </c>
      <c r="C249" s="9">
        <v>6</v>
      </c>
      <c r="D249" s="16">
        <v>45018.018055555556</v>
      </c>
      <c r="E249" s="16">
        <v>45018.095833333333</v>
      </c>
      <c r="F249" s="13" t="s">
        <v>20</v>
      </c>
      <c r="G249" s="13" t="s">
        <v>10</v>
      </c>
      <c r="H249" s="13" t="s">
        <v>1136</v>
      </c>
      <c r="I249" s="14">
        <v>18.690000000000001</v>
      </c>
      <c r="J249" s="14">
        <f>IF(Sala[[#This Row],[Orden cobrada (Sin tiempo espera)]]="si",Sala[[#This Row],[Propina]],0)</f>
        <v>0</v>
      </c>
      <c r="K249" s="13" t="s">
        <v>35</v>
      </c>
      <c r="L249" s="9">
        <v>248</v>
      </c>
      <c r="M249" s="13" t="s">
        <v>64</v>
      </c>
      <c r="N249" s="13" t="s">
        <v>457</v>
      </c>
      <c r="O249" s="14">
        <f>SUMIF('Cocina'!A:A,Sala!L249,'Cocina'!M:M)</f>
        <v>225</v>
      </c>
      <c r="P249" s="1">
        <v>45018</v>
      </c>
      <c r="Q249" s="3">
        <v>1.8055555555555554E-2</v>
      </c>
      <c r="R249" s="3">
        <v>9.583333333333334E-2</v>
      </c>
      <c r="S249" s="3">
        <f>IF(K249="Ocupada",R249-Q249+Datos!$B$2,R249-Q249)</f>
        <v>8.819444444444445E-2</v>
      </c>
      <c r="T249" s="3">
        <f t="shared" si="14"/>
        <v>7.7777777777777779E-2</v>
      </c>
      <c r="U249" s="3">
        <f>(SUMIF('Cocina'!A:A,Sala!L249,'Cocina'!H:H))/60/24</f>
        <v>8.3333333333333329E-2</v>
      </c>
      <c r="V249" s="3">
        <f t="shared" si="12"/>
        <v>0</v>
      </c>
      <c r="W249" s="13" t="str">
        <f t="shared" si="15"/>
        <v>No</v>
      </c>
      <c r="X249" s="9">
        <f t="shared" si="13"/>
        <v>7</v>
      </c>
      <c r="Y249" s="13" t="str" cm="1">
        <f t="array" ref="Y249">_xlfn.IFS(X249=1,"Lunes",X249=2,"Martes",X249=3,"Miercoles",X249=4,"Jueves",X249=5,"Viernes",X249=6,"Sabado",X249=7,"Domingo")</f>
        <v>Domingo</v>
      </c>
      <c r="Z249">
        <f>SUMIF('Cocina'!A:A,Sala[[#This Row],[Número de Orden]],'Cocina'!K:K)</f>
        <v>133</v>
      </c>
      <c r="AA249" s="35">
        <f>(Sala[[#This Row],[Tiempo en mesa]]-Sala[[#This Row],[Tiempo de Preparación (Horas)]])*1440</f>
        <v>-7.9999999999999911</v>
      </c>
      <c r="AB249" t="str" cm="1">
        <f t="array" ref="AB24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250" spans="1:28" x14ac:dyDescent="0.3">
      <c r="A250" s="9">
        <v>8</v>
      </c>
      <c r="B250" s="13" t="s">
        <v>458</v>
      </c>
      <c r="C250" s="9">
        <v>6</v>
      </c>
      <c r="D250" s="16">
        <v>45018.040277777778</v>
      </c>
      <c r="E250" s="16">
        <v>45018.163194444445</v>
      </c>
      <c r="F250" s="13" t="s">
        <v>20</v>
      </c>
      <c r="G250" s="13" t="s">
        <v>32</v>
      </c>
      <c r="H250" s="13" t="s">
        <v>1134</v>
      </c>
      <c r="I250" s="14">
        <v>47.71</v>
      </c>
      <c r="J250" s="14">
        <f>IF(Sala[[#This Row],[Orden cobrada (Sin tiempo espera)]]="si",Sala[[#This Row],[Propina]],0)</f>
        <v>47.71</v>
      </c>
      <c r="K250" s="13" t="s">
        <v>35</v>
      </c>
      <c r="L250" s="9">
        <v>249</v>
      </c>
      <c r="M250" s="13" t="s">
        <v>1137</v>
      </c>
      <c r="N250" s="13" t="s">
        <v>459</v>
      </c>
      <c r="O250" s="14">
        <f>SUMIF('Cocina'!A:A,Sala!L250,'Cocina'!M:M)</f>
        <v>80</v>
      </c>
      <c r="P250" s="1">
        <v>45018</v>
      </c>
      <c r="Q250" s="3">
        <v>4.027777777777778E-2</v>
      </c>
      <c r="R250" s="3">
        <v>0.16319444444444445</v>
      </c>
      <c r="S250" s="3">
        <f>IF(K250="Ocupada",R250-Q250+Datos!$B$2,R250-Q250)</f>
        <v>0.13333333333333333</v>
      </c>
      <c r="T250" s="3">
        <f t="shared" si="14"/>
        <v>0.12291666666666667</v>
      </c>
      <c r="U250" s="3">
        <f>(SUMIF('Cocina'!A:A,Sala!L250,'Cocina'!H:H))/60/24</f>
        <v>7.5694444444444439E-2</v>
      </c>
      <c r="V250" s="3">
        <f t="shared" si="12"/>
        <v>5.7638888888888892E-2</v>
      </c>
      <c r="W250" s="13" t="str">
        <f t="shared" si="15"/>
        <v>Si</v>
      </c>
      <c r="X250" s="9">
        <f t="shared" si="13"/>
        <v>7</v>
      </c>
      <c r="Y250" s="13" t="str" cm="1">
        <f t="array" ref="Y250">_xlfn.IFS(X250=1,"Lunes",X250=2,"Martes",X250=3,"Miercoles",X250=4,"Jueves",X250=5,"Viernes",X250=6,"Sabado",X250=7,"Domingo")</f>
        <v>Domingo</v>
      </c>
      <c r="Z250">
        <f>SUMIF('Cocina'!A:A,Sala[[#This Row],[Número de Orden]],'Cocina'!K:K)</f>
        <v>46</v>
      </c>
      <c r="AA250" s="35">
        <f>(Sala[[#This Row],[Tiempo en mesa]]-Sala[[#This Row],[Tiempo de Preparación (Horas)]])*1440</f>
        <v>68.000000000000014</v>
      </c>
      <c r="AB250" t="str" cm="1">
        <f t="array" ref="AB25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1" spans="1:28" x14ac:dyDescent="0.3">
      <c r="A251" s="9">
        <v>8</v>
      </c>
      <c r="B251" s="13" t="s">
        <v>460</v>
      </c>
      <c r="C251" s="9">
        <v>2</v>
      </c>
      <c r="D251" s="16">
        <v>45018.12222222222</v>
      </c>
      <c r="E251" s="16">
        <v>45018.272916666669</v>
      </c>
      <c r="F251" s="13" t="s">
        <v>29</v>
      </c>
      <c r="G251" s="13" t="s">
        <v>10</v>
      </c>
      <c r="H251" s="13" t="s">
        <v>1134</v>
      </c>
      <c r="I251" s="14">
        <v>23.21</v>
      </c>
      <c r="J251" s="14">
        <f>IF(Sala[[#This Row],[Orden cobrada (Sin tiempo espera)]]="si",Sala[[#This Row],[Propina]],0)</f>
        <v>23.21</v>
      </c>
      <c r="K251" s="13" t="s">
        <v>21</v>
      </c>
      <c r="L251" s="9">
        <v>250</v>
      </c>
      <c r="M251" s="13" t="s">
        <v>1137</v>
      </c>
      <c r="N251" s="13" t="s">
        <v>241</v>
      </c>
      <c r="O251" s="14">
        <f>SUMIF('Cocina'!A:A,Sala!L251,'Cocina'!M:M)</f>
        <v>20</v>
      </c>
      <c r="P251" s="1">
        <v>45018</v>
      </c>
      <c r="Q251" s="3">
        <v>0.12222222222222222</v>
      </c>
      <c r="R251" s="3">
        <v>0.27291666666666664</v>
      </c>
      <c r="S251" s="3">
        <f>IF(K251="Ocupada",R251-Q251+Datos!$B$2,R251-Q251)</f>
        <v>0.15069444444444441</v>
      </c>
      <c r="T251" s="3">
        <f t="shared" si="14"/>
        <v>0.15069444444444441</v>
      </c>
      <c r="U251" s="3">
        <f>(SUMIF('Cocina'!A:A,Sala!L251,'Cocina'!H:H))/60/24</f>
        <v>2.013888888888889E-2</v>
      </c>
      <c r="V251" s="3">
        <f t="shared" si="12"/>
        <v>0.13055555555555551</v>
      </c>
      <c r="W251" s="13" t="str">
        <f t="shared" si="15"/>
        <v>Si</v>
      </c>
      <c r="X251" s="9">
        <f t="shared" si="13"/>
        <v>7</v>
      </c>
      <c r="Y251" s="13" t="str" cm="1">
        <f t="array" ref="Y251">_xlfn.IFS(X251=1,"Lunes",X251=2,"Martes",X251=3,"Miercoles",X251=4,"Jueves",X251=5,"Viernes",X251=6,"Sabado",X251=7,"Domingo")</f>
        <v>Domingo</v>
      </c>
      <c r="Z251">
        <f>SUMIF('Cocina'!A:A,Sala[[#This Row],[Número de Orden]],'Cocina'!K:K)</f>
        <v>12</v>
      </c>
      <c r="AA251" s="35">
        <f>(Sala[[#This Row],[Tiempo en mesa]]-Sala[[#This Row],[Tiempo de Preparación (Horas)]])*1440</f>
        <v>187.99999999999994</v>
      </c>
      <c r="AB251" t="str" cm="1">
        <f t="array" ref="AB25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2" spans="1:28" x14ac:dyDescent="0.3">
      <c r="A252" s="9">
        <v>12</v>
      </c>
      <c r="B252" s="13" t="s">
        <v>461</v>
      </c>
      <c r="C252" s="9">
        <v>6</v>
      </c>
      <c r="D252" s="16">
        <v>45018.055555555555</v>
      </c>
      <c r="E252" s="16">
        <v>45018.183333333334</v>
      </c>
      <c r="F252" s="13" t="s">
        <v>14</v>
      </c>
      <c r="G252" s="13" t="s">
        <v>10</v>
      </c>
      <c r="H252" s="13" t="s">
        <v>1134</v>
      </c>
      <c r="I252" s="14">
        <v>13.69</v>
      </c>
      <c r="J252" s="14">
        <f>IF(Sala[[#This Row],[Orden cobrada (Sin tiempo espera)]]="si",Sala[[#This Row],[Propina]],0)</f>
        <v>13.69</v>
      </c>
      <c r="K252" s="13" t="s">
        <v>35</v>
      </c>
      <c r="L252" s="9">
        <v>251</v>
      </c>
      <c r="M252" s="13" t="s">
        <v>44</v>
      </c>
      <c r="N252" s="13" t="s">
        <v>462</v>
      </c>
      <c r="O252" s="14">
        <f>SUMIF('Cocina'!A:A,Sala!L252,'Cocina'!M:M)</f>
        <v>109</v>
      </c>
      <c r="P252" s="1">
        <v>45018</v>
      </c>
      <c r="Q252" s="3">
        <v>5.5555555555555552E-2</v>
      </c>
      <c r="R252" s="3">
        <v>0.18333333333333332</v>
      </c>
      <c r="S252" s="3">
        <f>IF(K252="Ocupada",R252-Q252+Datos!$B$2,R252-Q252)</f>
        <v>0.13819444444444443</v>
      </c>
      <c r="T252" s="3">
        <f t="shared" si="14"/>
        <v>0.12777777777777777</v>
      </c>
      <c r="U252" s="3">
        <f>(SUMIF('Cocina'!A:A,Sala!L252,'Cocina'!H:H))/60/24</f>
        <v>8.4722222222222213E-2</v>
      </c>
      <c r="V252" s="3">
        <f t="shared" si="12"/>
        <v>5.3472222222222213E-2</v>
      </c>
      <c r="W252" s="13" t="str">
        <f t="shared" si="15"/>
        <v>Si</v>
      </c>
      <c r="X252" s="9">
        <f t="shared" si="13"/>
        <v>7</v>
      </c>
      <c r="Y252" s="13" t="str" cm="1">
        <f t="array" ref="Y252">_xlfn.IFS(X252=1,"Lunes",X252=2,"Martes",X252=3,"Miercoles",X252=4,"Jueves",X252=5,"Viernes",X252=6,"Sabado",X252=7,"Domingo")</f>
        <v>Domingo</v>
      </c>
      <c r="Z252">
        <f>SUMIF('Cocina'!A:A,Sala[[#This Row],[Número de Orden]],'Cocina'!K:K)</f>
        <v>64</v>
      </c>
      <c r="AA252" s="35">
        <f>(Sala[[#This Row],[Tiempo en mesa]]-Sala[[#This Row],[Tiempo de Preparación (Horas)]])*1440</f>
        <v>62</v>
      </c>
      <c r="AB252" t="str" cm="1">
        <f t="array" ref="AB25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3" spans="1:28" x14ac:dyDescent="0.3">
      <c r="A253" s="9">
        <v>4</v>
      </c>
      <c r="B253" s="13" t="s">
        <v>463</v>
      </c>
      <c r="C253" s="9">
        <v>3</v>
      </c>
      <c r="D253" s="16">
        <v>45018.027083333334</v>
      </c>
      <c r="E253" s="16">
        <v>45018.183333333334</v>
      </c>
      <c r="F253" s="13" t="s">
        <v>29</v>
      </c>
      <c r="G253" s="13" t="s">
        <v>10</v>
      </c>
      <c r="H253" s="13" t="s">
        <v>1134</v>
      </c>
      <c r="I253" s="14">
        <v>43.81</v>
      </c>
      <c r="J253" s="14">
        <f>IF(Sala[[#This Row],[Orden cobrada (Sin tiempo espera)]]="si",Sala[[#This Row],[Propina]],0)</f>
        <v>43.81</v>
      </c>
      <c r="K253" s="13" t="s">
        <v>21</v>
      </c>
      <c r="L253" s="9">
        <v>252</v>
      </c>
      <c r="M253" s="13" t="s">
        <v>17</v>
      </c>
      <c r="N253" s="13" t="s">
        <v>464</v>
      </c>
      <c r="O253" s="14">
        <f>SUMIF('Cocina'!A:A,Sala!L253,'Cocina'!M:M)</f>
        <v>102</v>
      </c>
      <c r="P253" s="1">
        <v>45018</v>
      </c>
      <c r="Q253" s="3">
        <v>2.7083333333333334E-2</v>
      </c>
      <c r="R253" s="3">
        <v>0.18333333333333332</v>
      </c>
      <c r="S253" s="3">
        <f>IF(K253="Ocupada",R253-Q253+Datos!$B$2,R253-Q253)</f>
        <v>0.15625</v>
      </c>
      <c r="T253" s="3">
        <f t="shared" si="14"/>
        <v>0.15625</v>
      </c>
      <c r="U253" s="3">
        <f>(SUMIF('Cocina'!A:A,Sala!L253,'Cocina'!H:H))/60/24</f>
        <v>5.8333333333333327E-2</v>
      </c>
      <c r="V253" s="3">
        <f t="shared" si="12"/>
        <v>9.791666666666668E-2</v>
      </c>
      <c r="W253" s="13" t="str">
        <f t="shared" si="15"/>
        <v>Si</v>
      </c>
      <c r="X253" s="9">
        <f t="shared" si="13"/>
        <v>7</v>
      </c>
      <c r="Y253" s="13" t="str" cm="1">
        <f t="array" ref="Y253">_xlfn.IFS(X253=1,"Lunes",X253=2,"Martes",X253=3,"Miercoles",X253=4,"Jueves",X253=5,"Viernes",X253=6,"Sabado",X253=7,"Domingo")</f>
        <v>Domingo</v>
      </c>
      <c r="Z253">
        <f>SUMIF('Cocina'!A:A,Sala[[#This Row],[Número de Orden]],'Cocina'!K:K)</f>
        <v>60</v>
      </c>
      <c r="AA253" s="35">
        <f>(Sala[[#This Row],[Tiempo en mesa]]-Sala[[#This Row],[Tiempo de Preparación (Horas)]])*1440</f>
        <v>141.00000000000003</v>
      </c>
      <c r="AB253" t="str" cm="1">
        <f t="array" ref="AB25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4" spans="1:28" x14ac:dyDescent="0.3">
      <c r="A254" s="9">
        <v>8</v>
      </c>
      <c r="B254" s="13" t="s">
        <v>465</v>
      </c>
      <c r="C254" s="9">
        <v>2</v>
      </c>
      <c r="D254" s="16">
        <v>45018.037499999999</v>
      </c>
      <c r="E254" s="16">
        <v>45018.15625</v>
      </c>
      <c r="F254" s="13" t="s">
        <v>9</v>
      </c>
      <c r="G254" s="13" t="s">
        <v>32</v>
      </c>
      <c r="H254" s="13" t="s">
        <v>1134</v>
      </c>
      <c r="I254" s="14">
        <v>34.69</v>
      </c>
      <c r="J254" s="14">
        <f>IF(Sala[[#This Row],[Orden cobrada (Sin tiempo espera)]]="si",Sala[[#This Row],[Propina]],0)</f>
        <v>34.69</v>
      </c>
      <c r="K254" s="13" t="s">
        <v>35</v>
      </c>
      <c r="L254" s="9">
        <v>253</v>
      </c>
      <c r="M254" s="13" t="s">
        <v>83</v>
      </c>
      <c r="N254" s="13" t="s">
        <v>466</v>
      </c>
      <c r="O254" s="14">
        <f>SUMIF('Cocina'!A:A,Sala!L254,'Cocina'!M:M)</f>
        <v>154</v>
      </c>
      <c r="P254" s="1">
        <v>45018</v>
      </c>
      <c r="Q254" s="3">
        <v>3.7499999999999999E-2</v>
      </c>
      <c r="R254" s="3">
        <v>0.15625</v>
      </c>
      <c r="S254" s="3">
        <f>IF(K254="Ocupada",R254-Q254+Datos!$B$2,R254-Q254)</f>
        <v>0.12916666666666665</v>
      </c>
      <c r="T254" s="3">
        <f t="shared" si="14"/>
        <v>0.11874999999999999</v>
      </c>
      <c r="U254" s="3">
        <f>(SUMIF('Cocina'!A:A,Sala!L254,'Cocina'!H:H))/60/24</f>
        <v>3.8194444444444441E-2</v>
      </c>
      <c r="V254" s="3">
        <f t="shared" si="12"/>
        <v>9.0972222222222204E-2</v>
      </c>
      <c r="W254" s="13" t="str">
        <f t="shared" si="15"/>
        <v>Si</v>
      </c>
      <c r="X254" s="9">
        <f t="shared" si="13"/>
        <v>7</v>
      </c>
      <c r="Y254" s="13" t="str" cm="1">
        <f t="array" ref="Y254">_xlfn.IFS(X254=1,"Lunes",X254=2,"Martes",X254=3,"Miercoles",X254=4,"Jueves",X254=5,"Viernes",X254=6,"Sabado",X254=7,"Domingo")</f>
        <v>Domingo</v>
      </c>
      <c r="Z254">
        <f>SUMIF('Cocina'!A:A,Sala[[#This Row],[Número de Orden]],'Cocina'!K:K)</f>
        <v>92</v>
      </c>
      <c r="AA254" s="35">
        <f>(Sala[[#This Row],[Tiempo en mesa]]-Sala[[#This Row],[Tiempo de Preparación (Horas)]])*1440</f>
        <v>115.99999999999999</v>
      </c>
      <c r="AB254" t="str" cm="1">
        <f t="array" ref="AB25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5" spans="1:28" x14ac:dyDescent="0.3">
      <c r="A255" s="9">
        <v>10</v>
      </c>
      <c r="B255" s="13" t="s">
        <v>467</v>
      </c>
      <c r="C255" s="9">
        <v>6</v>
      </c>
      <c r="D255" s="16">
        <v>45018.128472222219</v>
      </c>
      <c r="E255" s="16">
        <v>45018.240972222222</v>
      </c>
      <c r="F255" s="13" t="s">
        <v>14</v>
      </c>
      <c r="G255" s="13" t="s">
        <v>32</v>
      </c>
      <c r="H255" s="13" t="s">
        <v>1134</v>
      </c>
      <c r="I255" s="14">
        <v>36.43</v>
      </c>
      <c r="J255" s="14">
        <f>IF(Sala[[#This Row],[Orden cobrada (Sin tiempo espera)]]="si",Sala[[#This Row],[Propina]],0)</f>
        <v>36.43</v>
      </c>
      <c r="K255" s="13" t="s">
        <v>11</v>
      </c>
      <c r="L255" s="9">
        <v>254</v>
      </c>
      <c r="M255" s="13" t="s">
        <v>26</v>
      </c>
      <c r="N255" s="13" t="s">
        <v>468</v>
      </c>
      <c r="O255" s="14">
        <f>SUMIF('Cocina'!A:A,Sala!L255,'Cocina'!M:M)</f>
        <v>297</v>
      </c>
      <c r="P255" s="1">
        <v>45018</v>
      </c>
      <c r="Q255" s="3">
        <v>0.12847222222222221</v>
      </c>
      <c r="R255" s="3">
        <v>0.24097222222222223</v>
      </c>
      <c r="S255" s="3">
        <f>IF(K255="Ocupada",R255-Q255+Datos!$B$2,R255-Q255)</f>
        <v>0.11250000000000002</v>
      </c>
      <c r="T255" s="3">
        <f t="shared" si="14"/>
        <v>0.11250000000000002</v>
      </c>
      <c r="U255" s="3">
        <f>(SUMIF('Cocina'!A:A,Sala!L255,'Cocina'!H:H))/60/24</f>
        <v>9.7916666666666666E-2</v>
      </c>
      <c r="V255" s="3">
        <f t="shared" si="12"/>
        <v>1.4583333333333351E-2</v>
      </c>
      <c r="W255" s="13" t="str">
        <f t="shared" si="15"/>
        <v>Si</v>
      </c>
      <c r="X255" s="9">
        <f t="shared" si="13"/>
        <v>7</v>
      </c>
      <c r="Y255" s="13" t="str" cm="1">
        <f t="array" ref="Y255">_xlfn.IFS(X255=1,"Lunes",X255=2,"Martes",X255=3,"Miercoles",X255=4,"Jueves",X255=5,"Viernes",X255=6,"Sabado",X255=7,"Domingo")</f>
        <v>Domingo</v>
      </c>
      <c r="Z255">
        <f>SUMIF('Cocina'!A:A,Sala[[#This Row],[Número de Orden]],'Cocina'!K:K)</f>
        <v>175</v>
      </c>
      <c r="AA255" s="35">
        <f>(Sala[[#This Row],[Tiempo en mesa]]-Sala[[#This Row],[Tiempo de Preparación (Horas)]])*1440</f>
        <v>21.000000000000025</v>
      </c>
      <c r="AB255" t="str" cm="1">
        <f t="array" ref="AB25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6" spans="1:28" x14ac:dyDescent="0.3">
      <c r="A256" s="9">
        <v>8</v>
      </c>
      <c r="B256" s="13" t="s">
        <v>469</v>
      </c>
      <c r="C256" s="9">
        <v>4</v>
      </c>
      <c r="D256" s="16">
        <v>45018.099305555559</v>
      </c>
      <c r="E256" s="16">
        <v>45018.165972222225</v>
      </c>
      <c r="F256" s="13" t="s">
        <v>20</v>
      </c>
      <c r="G256" s="13" t="s">
        <v>32</v>
      </c>
      <c r="H256" s="13" t="s">
        <v>16</v>
      </c>
      <c r="I256" s="14">
        <v>13.34</v>
      </c>
      <c r="J256" s="14">
        <f>IF(Sala[[#This Row],[Orden cobrada (Sin tiempo espera)]]="si",Sala[[#This Row],[Propina]],0)</f>
        <v>13.34</v>
      </c>
      <c r="K256" s="13" t="s">
        <v>11</v>
      </c>
      <c r="L256" s="9">
        <v>255</v>
      </c>
      <c r="M256" s="13" t="s">
        <v>44</v>
      </c>
      <c r="N256" s="13" t="s">
        <v>195</v>
      </c>
      <c r="O256" s="14">
        <f>SUMIF('Cocina'!A:A,Sala!L256,'Cocina'!M:M)</f>
        <v>25</v>
      </c>
      <c r="P256" s="1">
        <v>45018</v>
      </c>
      <c r="Q256" s="3">
        <v>9.930555555555555E-2</v>
      </c>
      <c r="R256" s="3">
        <v>0.16597222222222222</v>
      </c>
      <c r="S256" s="3">
        <f>IF(K256="Ocupada",R256-Q256+Datos!$B$2,R256-Q256)</f>
        <v>6.6666666666666666E-2</v>
      </c>
      <c r="T256" s="3">
        <f t="shared" si="14"/>
        <v>6.6666666666666666E-2</v>
      </c>
      <c r="U256" s="3">
        <f>(SUMIF('Cocina'!A:A,Sala!L256,'Cocina'!H:H))/60/24</f>
        <v>2.5694444444444447E-2</v>
      </c>
      <c r="V256" s="3">
        <f t="shared" si="12"/>
        <v>4.0972222222222215E-2</v>
      </c>
      <c r="W256" s="13" t="str">
        <f t="shared" si="15"/>
        <v>Si</v>
      </c>
      <c r="X256" s="9">
        <f t="shared" si="13"/>
        <v>7</v>
      </c>
      <c r="Y256" s="13" t="str" cm="1">
        <f t="array" ref="Y256">_xlfn.IFS(X256=1,"Lunes",X256=2,"Martes",X256=3,"Miercoles",X256=4,"Jueves",X256=5,"Viernes",X256=6,"Sabado",X256=7,"Domingo")</f>
        <v>Domingo</v>
      </c>
      <c r="Z256">
        <f>SUMIF('Cocina'!A:A,Sala[[#This Row],[Número de Orden]],'Cocina'!K:K)</f>
        <v>15</v>
      </c>
      <c r="AA256" s="35">
        <f>(Sala[[#This Row],[Tiempo en mesa]]-Sala[[#This Row],[Tiempo de Preparación (Horas)]])*1440</f>
        <v>58.999999999999993</v>
      </c>
      <c r="AB256" t="str" cm="1">
        <f t="array" ref="AB25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7" spans="1:28" x14ac:dyDescent="0.3">
      <c r="A257" s="9">
        <v>5</v>
      </c>
      <c r="B257" s="13" t="s">
        <v>470</v>
      </c>
      <c r="C257" s="9">
        <v>2</v>
      </c>
      <c r="D257" s="16">
        <v>45018.015972222223</v>
      </c>
      <c r="E257" s="16">
        <v>45018.143750000003</v>
      </c>
      <c r="F257" s="13" t="s">
        <v>25</v>
      </c>
      <c r="G257" s="13" t="s">
        <v>15</v>
      </c>
      <c r="H257" s="13" t="s">
        <v>16</v>
      </c>
      <c r="I257" s="14">
        <v>49.88</v>
      </c>
      <c r="J257" s="14">
        <f>IF(Sala[[#This Row],[Orden cobrada (Sin tiempo espera)]]="si",Sala[[#This Row],[Propina]],0)</f>
        <v>49.88</v>
      </c>
      <c r="K257" s="13" t="s">
        <v>11</v>
      </c>
      <c r="L257" s="9">
        <v>256</v>
      </c>
      <c r="M257" s="13" t="s">
        <v>83</v>
      </c>
      <c r="N257" s="13" t="s">
        <v>102</v>
      </c>
      <c r="O257" s="14">
        <f>SUMIF('Cocina'!A:A,Sala!L257,'Cocina'!M:M)</f>
        <v>21</v>
      </c>
      <c r="P257" s="1">
        <v>45018</v>
      </c>
      <c r="Q257" s="3">
        <v>1.5972222222222221E-2</v>
      </c>
      <c r="R257" s="3">
        <v>0.14374999999999999</v>
      </c>
      <c r="S257" s="3">
        <f>IF(K257="Ocupada",R257-Q257+Datos!$B$2,R257-Q257)</f>
        <v>0.12777777777777777</v>
      </c>
      <c r="T257" s="3">
        <f t="shared" si="14"/>
        <v>0.12777777777777777</v>
      </c>
      <c r="U257" s="3">
        <f>(SUMIF('Cocina'!A:A,Sala!L257,'Cocina'!H:H))/60/24</f>
        <v>1.1111111111111112E-2</v>
      </c>
      <c r="V257" s="3">
        <f t="shared" si="12"/>
        <v>0.11666666666666665</v>
      </c>
      <c r="W257" s="13" t="str">
        <f t="shared" si="15"/>
        <v>Si</v>
      </c>
      <c r="X257" s="9">
        <f t="shared" si="13"/>
        <v>7</v>
      </c>
      <c r="Y257" s="13" t="str" cm="1">
        <f t="array" ref="Y257">_xlfn.IFS(X257=1,"Lunes",X257=2,"Martes",X257=3,"Miercoles",X257=4,"Jueves",X257=5,"Viernes",X257=6,"Sabado",X257=7,"Domingo")</f>
        <v>Domingo</v>
      </c>
      <c r="Z257">
        <f>SUMIF('Cocina'!A:A,Sala[[#This Row],[Número de Orden]],'Cocina'!K:K)</f>
        <v>13</v>
      </c>
      <c r="AA257" s="35">
        <f>(Sala[[#This Row],[Tiempo en mesa]]-Sala[[#This Row],[Tiempo de Preparación (Horas)]])*1440</f>
        <v>167.99999999999997</v>
      </c>
      <c r="AB257" t="str" cm="1">
        <f t="array" ref="AB25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8" spans="1:28" x14ac:dyDescent="0.3">
      <c r="A258" s="9">
        <v>12</v>
      </c>
      <c r="B258" s="13" t="s">
        <v>471</v>
      </c>
      <c r="C258" s="9">
        <v>5</v>
      </c>
      <c r="D258" s="16">
        <v>45018.088888888888</v>
      </c>
      <c r="E258" s="16">
        <v>45018.136805555558</v>
      </c>
      <c r="F258" s="13" t="s">
        <v>20</v>
      </c>
      <c r="G258" s="13" t="s">
        <v>10</v>
      </c>
      <c r="H258" s="13" t="s">
        <v>1134</v>
      </c>
      <c r="I258" s="14">
        <v>26.78</v>
      </c>
      <c r="J258" s="14">
        <f>IF(Sala[[#This Row],[Orden cobrada (Sin tiempo espera)]]="si",Sala[[#This Row],[Propina]],0)</f>
        <v>26.78</v>
      </c>
      <c r="K258" s="13" t="s">
        <v>11</v>
      </c>
      <c r="L258" s="9">
        <v>257</v>
      </c>
      <c r="M258" s="13" t="s">
        <v>59</v>
      </c>
      <c r="N258" s="13" t="s">
        <v>331</v>
      </c>
      <c r="O258" s="14">
        <f>SUMIF('Cocina'!A:A,Sala!L258,'Cocina'!M:M)</f>
        <v>46</v>
      </c>
      <c r="P258" s="1">
        <v>45018</v>
      </c>
      <c r="Q258" s="3">
        <v>8.8888888888888892E-2</v>
      </c>
      <c r="R258" s="3">
        <v>0.13680555555555557</v>
      </c>
      <c r="S258" s="3">
        <f>IF(K258="Ocupada",R258-Q258+Datos!$B$2,R258-Q258)</f>
        <v>4.7916666666666677E-2</v>
      </c>
      <c r="T258" s="3">
        <f t="shared" si="14"/>
        <v>4.7916666666666677E-2</v>
      </c>
      <c r="U258" s="3">
        <f>(SUMIF('Cocina'!A:A,Sala!L258,'Cocina'!H:H))/60/24</f>
        <v>1.9444444444444445E-2</v>
      </c>
      <c r="V258" s="3">
        <f t="shared" ref="V258:V321" si="16">IF(U258&gt;T258,0,S258-U258)</f>
        <v>2.8472222222222232E-2</v>
      </c>
      <c r="W258" s="13" t="str">
        <f t="shared" si="15"/>
        <v>Si</v>
      </c>
      <c r="X258" s="9">
        <f t="shared" ref="X258:X321" si="17">WEEKDAY(P258,2)</f>
        <v>7</v>
      </c>
      <c r="Y258" s="13" t="str" cm="1">
        <f t="array" ref="Y258">_xlfn.IFS(X258=1,"Lunes",X258=2,"Martes",X258=3,"Miercoles",X258=4,"Jueves",X258=5,"Viernes",X258=6,"Sabado",X258=7,"Domingo")</f>
        <v>Domingo</v>
      </c>
      <c r="Z258">
        <f>SUMIF('Cocina'!A:A,Sala[[#This Row],[Número de Orden]],'Cocina'!K:K)</f>
        <v>28</v>
      </c>
      <c r="AA258" s="35">
        <f>(Sala[[#This Row],[Tiempo en mesa]]-Sala[[#This Row],[Tiempo de Preparación (Horas)]])*1440</f>
        <v>41.000000000000014</v>
      </c>
      <c r="AB258" t="str" cm="1">
        <f t="array" ref="AB25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59" spans="1:28" x14ac:dyDescent="0.3">
      <c r="A259" s="9">
        <v>12</v>
      </c>
      <c r="B259" s="13" t="s">
        <v>472</v>
      </c>
      <c r="C259" s="9">
        <v>1</v>
      </c>
      <c r="D259" s="16">
        <v>45018.027083333334</v>
      </c>
      <c r="E259" s="16">
        <v>45018.188888888886</v>
      </c>
      <c r="F259" s="13" t="s">
        <v>20</v>
      </c>
      <c r="G259" s="13" t="s">
        <v>15</v>
      </c>
      <c r="H259" s="13" t="s">
        <v>1134</v>
      </c>
      <c r="I259" s="14">
        <v>47.99</v>
      </c>
      <c r="J259" s="14">
        <f>IF(Sala[[#This Row],[Orden cobrada (Sin tiempo espera)]]="si",Sala[[#This Row],[Propina]],0)</f>
        <v>47.99</v>
      </c>
      <c r="K259" s="13" t="s">
        <v>11</v>
      </c>
      <c r="L259" s="9">
        <v>258</v>
      </c>
      <c r="M259" s="13" t="s">
        <v>41</v>
      </c>
      <c r="N259" s="13" t="s">
        <v>473</v>
      </c>
      <c r="O259" s="14">
        <f>SUMIF('Cocina'!A:A,Sala!L259,'Cocina'!M:M)</f>
        <v>117</v>
      </c>
      <c r="P259" s="1">
        <v>45018</v>
      </c>
      <c r="Q259" s="3">
        <v>2.7083333333333334E-2</v>
      </c>
      <c r="R259" s="3">
        <v>0.18888888888888888</v>
      </c>
      <c r="S259" s="3">
        <f>IF(K259="Ocupada",R259-Q259+Datos!$B$2,R259-Q259)</f>
        <v>0.16180555555555554</v>
      </c>
      <c r="T259" s="3">
        <f t="shared" ref="T259:T322" si="18">R259-Q259</f>
        <v>0.16180555555555554</v>
      </c>
      <c r="U259" s="3">
        <f>(SUMIF('Cocina'!A:A,Sala!L259,'Cocina'!H:H))/60/24</f>
        <v>7.2916666666666671E-2</v>
      </c>
      <c r="V259" s="3">
        <f t="shared" si="16"/>
        <v>8.8888888888888865E-2</v>
      </c>
      <c r="W259" s="13" t="str">
        <f t="shared" ref="W259:W322" si="19">IF(V259=0,"No","Si")</f>
        <v>Si</v>
      </c>
      <c r="X259" s="9">
        <f t="shared" si="17"/>
        <v>7</v>
      </c>
      <c r="Y259" s="13" t="str" cm="1">
        <f t="array" ref="Y259">_xlfn.IFS(X259=1,"Lunes",X259=2,"Martes",X259=3,"Miercoles",X259=4,"Jueves",X259=5,"Viernes",X259=6,"Sabado",X259=7,"Domingo")</f>
        <v>Domingo</v>
      </c>
      <c r="Z259">
        <f>SUMIF('Cocina'!A:A,Sala[[#This Row],[Número de Orden]],'Cocina'!K:K)</f>
        <v>71</v>
      </c>
      <c r="AA259" s="35">
        <f>(Sala[[#This Row],[Tiempo en mesa]]-Sala[[#This Row],[Tiempo de Preparación (Horas)]])*1440</f>
        <v>127.99999999999997</v>
      </c>
      <c r="AB259" t="str" cm="1">
        <f t="array" ref="AB25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60" spans="1:28" x14ac:dyDescent="0.3">
      <c r="A260" s="9">
        <v>10</v>
      </c>
      <c r="B260" s="13" t="s">
        <v>146</v>
      </c>
      <c r="C260" s="9">
        <v>5</v>
      </c>
      <c r="D260" s="16">
        <v>45018.143750000003</v>
      </c>
      <c r="E260" s="16">
        <v>45018.261111111111</v>
      </c>
      <c r="F260" s="13" t="s">
        <v>14</v>
      </c>
      <c r="G260" s="13" t="s">
        <v>10</v>
      </c>
      <c r="H260" s="13" t="s">
        <v>1134</v>
      </c>
      <c r="I260" s="14">
        <v>46.72</v>
      </c>
      <c r="J260" s="14">
        <f>IF(Sala[[#This Row],[Orden cobrada (Sin tiempo espera)]]="si",Sala[[#This Row],[Propina]],0)</f>
        <v>46.72</v>
      </c>
      <c r="K260" s="13" t="s">
        <v>35</v>
      </c>
      <c r="L260" s="9">
        <v>259</v>
      </c>
      <c r="M260" s="13" t="s">
        <v>36</v>
      </c>
      <c r="N260" s="13" t="s">
        <v>170</v>
      </c>
      <c r="O260" s="14">
        <f>SUMIF('Cocina'!A:A,Sala!L260,'Cocina'!M:M)</f>
        <v>81</v>
      </c>
      <c r="P260" s="1">
        <v>45018</v>
      </c>
      <c r="Q260" s="3">
        <v>0.14374999999999999</v>
      </c>
      <c r="R260" s="3">
        <v>0.26111111111111113</v>
      </c>
      <c r="S260" s="3">
        <f>IF(K260="Ocupada",R260-Q260+Datos!$B$2,R260-Q260)</f>
        <v>0.1277777777777778</v>
      </c>
      <c r="T260" s="3">
        <f t="shared" si="18"/>
        <v>0.11736111111111114</v>
      </c>
      <c r="U260" s="3">
        <f>(SUMIF('Cocina'!A:A,Sala!L260,'Cocina'!H:H))/60/24</f>
        <v>7.6388888888888886E-3</v>
      </c>
      <c r="V260" s="3">
        <f t="shared" si="16"/>
        <v>0.12013888888888891</v>
      </c>
      <c r="W260" s="13" t="str">
        <f t="shared" si="19"/>
        <v>Si</v>
      </c>
      <c r="X260" s="9">
        <f t="shared" si="17"/>
        <v>7</v>
      </c>
      <c r="Y260" s="13" t="str" cm="1">
        <f t="array" ref="Y260">_xlfn.IFS(X260=1,"Lunes",X260=2,"Martes",X260=3,"Miercoles",X260=4,"Jueves",X260=5,"Viernes",X260=6,"Sabado",X260=7,"Domingo")</f>
        <v>Domingo</v>
      </c>
      <c r="Z260">
        <f>SUMIF('Cocina'!A:A,Sala[[#This Row],[Número de Orden]],'Cocina'!K:K)</f>
        <v>48</v>
      </c>
      <c r="AA260" s="35">
        <f>(Sala[[#This Row],[Tiempo en mesa]]-Sala[[#This Row],[Tiempo de Preparación (Horas)]])*1440</f>
        <v>158.00000000000003</v>
      </c>
      <c r="AB260" t="str" cm="1">
        <f t="array" ref="AB26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61" spans="1:28" x14ac:dyDescent="0.3">
      <c r="A261" s="9">
        <v>20</v>
      </c>
      <c r="B261" s="13" t="s">
        <v>474</v>
      </c>
      <c r="C261" s="9">
        <v>6</v>
      </c>
      <c r="D261" s="16">
        <v>45018.057638888888</v>
      </c>
      <c r="E261" s="16">
        <v>45018.193055555559</v>
      </c>
      <c r="F261" s="13" t="s">
        <v>25</v>
      </c>
      <c r="G261" s="13" t="s">
        <v>10</v>
      </c>
      <c r="H261" s="13" t="s">
        <v>16</v>
      </c>
      <c r="I261" s="14">
        <v>47.55</v>
      </c>
      <c r="J261" s="14">
        <f>IF(Sala[[#This Row],[Orden cobrada (Sin tiempo espera)]]="si",Sala[[#This Row],[Propina]],0)</f>
        <v>47.55</v>
      </c>
      <c r="K261" s="13" t="s">
        <v>35</v>
      </c>
      <c r="L261" s="9">
        <v>260</v>
      </c>
      <c r="M261" s="13" t="s">
        <v>44</v>
      </c>
      <c r="N261" s="13" t="s">
        <v>331</v>
      </c>
      <c r="O261" s="14">
        <f>SUMIF('Cocina'!A:A,Sala!L261,'Cocina'!M:M)</f>
        <v>69</v>
      </c>
      <c r="P261" s="1">
        <v>45018</v>
      </c>
      <c r="Q261" s="3">
        <v>5.7638888888888892E-2</v>
      </c>
      <c r="R261" s="3">
        <v>0.19305555555555556</v>
      </c>
      <c r="S261" s="3">
        <f>IF(K261="Ocupada",R261-Q261+Datos!$B$2,R261-Q261)</f>
        <v>0.14583333333333334</v>
      </c>
      <c r="T261" s="3">
        <f t="shared" si="18"/>
        <v>0.13541666666666669</v>
      </c>
      <c r="U261" s="3">
        <f>(SUMIF('Cocina'!A:A,Sala!L261,'Cocina'!H:H))/60/24</f>
        <v>3.4027777777777775E-2</v>
      </c>
      <c r="V261" s="3">
        <f t="shared" si="16"/>
        <v>0.11180555555555557</v>
      </c>
      <c r="W261" s="13" t="str">
        <f t="shared" si="19"/>
        <v>Si</v>
      </c>
      <c r="X261" s="9">
        <f t="shared" si="17"/>
        <v>7</v>
      </c>
      <c r="Y261" s="13" t="str" cm="1">
        <f t="array" ref="Y261">_xlfn.IFS(X261=1,"Lunes",X261=2,"Martes",X261=3,"Miercoles",X261=4,"Jueves",X261=5,"Viernes",X261=6,"Sabado",X261=7,"Domingo")</f>
        <v>Domingo</v>
      </c>
      <c r="Z261">
        <f>SUMIF('Cocina'!A:A,Sala[[#This Row],[Número de Orden]],'Cocina'!K:K)</f>
        <v>42</v>
      </c>
      <c r="AA261" s="35">
        <f>(Sala[[#This Row],[Tiempo en mesa]]-Sala[[#This Row],[Tiempo de Preparación (Horas)]])*1440</f>
        <v>146.00000000000003</v>
      </c>
      <c r="AB261" t="str" cm="1">
        <f t="array" ref="AB26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62" spans="1:28" x14ac:dyDescent="0.3">
      <c r="A262" s="9">
        <v>8</v>
      </c>
      <c r="B262" s="13" t="s">
        <v>475</v>
      </c>
      <c r="C262" s="9">
        <v>1</v>
      </c>
      <c r="D262" s="16">
        <v>45018.047222222223</v>
      </c>
      <c r="E262" s="16">
        <v>45018.121527777781</v>
      </c>
      <c r="F262" s="13" t="s">
        <v>29</v>
      </c>
      <c r="G262" s="13" t="s">
        <v>10</v>
      </c>
      <c r="H262" s="13" t="s">
        <v>1134</v>
      </c>
      <c r="I262" s="14">
        <v>32.42</v>
      </c>
      <c r="J262" s="14">
        <f>IF(Sala[[#This Row],[Orden cobrada (Sin tiempo espera)]]="si",Sala[[#This Row],[Propina]],0)</f>
        <v>32.42</v>
      </c>
      <c r="K262" s="13" t="s">
        <v>35</v>
      </c>
      <c r="L262" s="9">
        <v>261</v>
      </c>
      <c r="M262" s="13" t="s">
        <v>64</v>
      </c>
      <c r="N262" s="13" t="s">
        <v>393</v>
      </c>
      <c r="O262" s="14">
        <f>SUMIF('Cocina'!A:A,Sala!L262,'Cocina'!M:M)</f>
        <v>154</v>
      </c>
      <c r="P262" s="1">
        <v>45018</v>
      </c>
      <c r="Q262" s="3">
        <v>4.7222222222222221E-2</v>
      </c>
      <c r="R262" s="3">
        <v>0.12152777777777778</v>
      </c>
      <c r="S262" s="3">
        <f>IF(K262="Ocupada",R262-Q262+Datos!$B$2,R262-Q262)</f>
        <v>8.4722222222222227E-2</v>
      </c>
      <c r="T262" s="3">
        <f t="shared" si="18"/>
        <v>7.4305555555555555E-2</v>
      </c>
      <c r="U262" s="3">
        <f>(SUMIF('Cocina'!A:A,Sala!L262,'Cocina'!H:H))/60/24</f>
        <v>3.8194444444444441E-2</v>
      </c>
      <c r="V262" s="3">
        <f t="shared" si="16"/>
        <v>4.6527777777777786E-2</v>
      </c>
      <c r="W262" s="13" t="str">
        <f t="shared" si="19"/>
        <v>Si</v>
      </c>
      <c r="X262" s="9">
        <f t="shared" si="17"/>
        <v>7</v>
      </c>
      <c r="Y262" s="13" t="str" cm="1">
        <f t="array" ref="Y262">_xlfn.IFS(X262=1,"Lunes",X262=2,"Martes",X262=3,"Miercoles",X262=4,"Jueves",X262=5,"Viernes",X262=6,"Sabado",X262=7,"Domingo")</f>
        <v>Domingo</v>
      </c>
      <c r="Z262">
        <f>SUMIF('Cocina'!A:A,Sala[[#This Row],[Número de Orden]],'Cocina'!K:K)</f>
        <v>91</v>
      </c>
      <c r="AA262" s="35">
        <f>(Sala[[#This Row],[Tiempo en mesa]]-Sala[[#This Row],[Tiempo de Preparación (Horas)]])*1440</f>
        <v>52.000000000000007</v>
      </c>
      <c r="AB262" t="str" cm="1">
        <f t="array" ref="AB26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63" spans="1:28" x14ac:dyDescent="0.3">
      <c r="A263" s="9">
        <v>18</v>
      </c>
      <c r="B263" s="13" t="s">
        <v>476</v>
      </c>
      <c r="C263" s="9">
        <v>4</v>
      </c>
      <c r="D263" s="16">
        <v>45018.155555555553</v>
      </c>
      <c r="E263" s="16">
        <v>45018.306250000001</v>
      </c>
      <c r="F263" s="13" t="s">
        <v>20</v>
      </c>
      <c r="G263" s="13" t="s">
        <v>10</v>
      </c>
      <c r="H263" s="13" t="s">
        <v>1134</v>
      </c>
      <c r="I263" s="14">
        <v>42.83</v>
      </c>
      <c r="J263" s="14">
        <f>IF(Sala[[#This Row],[Orden cobrada (Sin tiempo espera)]]="si",Sala[[#This Row],[Propina]],0)</f>
        <v>42.83</v>
      </c>
      <c r="K263" s="13" t="s">
        <v>35</v>
      </c>
      <c r="L263" s="9">
        <v>262</v>
      </c>
      <c r="M263" s="13" t="s">
        <v>36</v>
      </c>
      <c r="N263" s="13" t="s">
        <v>477</v>
      </c>
      <c r="O263" s="14">
        <f>SUMIF('Cocina'!A:A,Sala!L263,'Cocina'!M:M)</f>
        <v>115</v>
      </c>
      <c r="P263" s="1">
        <v>45018</v>
      </c>
      <c r="Q263" s="3">
        <v>0.15555555555555556</v>
      </c>
      <c r="R263" s="3">
        <v>0.30625000000000002</v>
      </c>
      <c r="S263" s="3">
        <f>IF(K263="Ocupada",R263-Q263+Datos!$B$2,R263-Q263)</f>
        <v>0.16111111111111112</v>
      </c>
      <c r="T263" s="3">
        <f t="shared" si="18"/>
        <v>0.15069444444444446</v>
      </c>
      <c r="U263" s="3">
        <f>(SUMIF('Cocina'!A:A,Sala!L263,'Cocina'!H:H))/60/24</f>
        <v>3.3333333333333333E-2</v>
      </c>
      <c r="V263" s="3">
        <f t="shared" si="16"/>
        <v>0.1277777777777778</v>
      </c>
      <c r="W263" s="13" t="str">
        <f t="shared" si="19"/>
        <v>Si</v>
      </c>
      <c r="X263" s="9">
        <f t="shared" si="17"/>
        <v>7</v>
      </c>
      <c r="Y263" s="13" t="str" cm="1">
        <f t="array" ref="Y263">_xlfn.IFS(X263=1,"Lunes",X263=2,"Martes",X263=3,"Miercoles",X263=4,"Jueves",X263=5,"Viernes",X263=6,"Sabado",X263=7,"Domingo")</f>
        <v>Domingo</v>
      </c>
      <c r="Z263">
        <f>SUMIF('Cocina'!A:A,Sala[[#This Row],[Número de Orden]],'Cocina'!K:K)</f>
        <v>70</v>
      </c>
      <c r="AA263" s="35">
        <f>(Sala[[#This Row],[Tiempo en mesa]]-Sala[[#This Row],[Tiempo de Preparación (Horas)]])*1440</f>
        <v>169.00000000000003</v>
      </c>
      <c r="AB263" t="str" cm="1">
        <f t="array" ref="AB26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64" spans="1:28" x14ac:dyDescent="0.3">
      <c r="A264" s="9">
        <v>5</v>
      </c>
      <c r="B264" s="13" t="s">
        <v>262</v>
      </c>
      <c r="C264" s="9">
        <v>1</v>
      </c>
      <c r="D264" s="16">
        <v>45018.120138888888</v>
      </c>
      <c r="E264" s="16">
        <v>45018.226388888892</v>
      </c>
      <c r="F264" s="13" t="s">
        <v>14</v>
      </c>
      <c r="G264" s="13" t="s">
        <v>15</v>
      </c>
      <c r="H264" s="13" t="s">
        <v>1134</v>
      </c>
      <c r="I264" s="14">
        <v>42.96</v>
      </c>
      <c r="J264" s="14">
        <f>IF(Sala[[#This Row],[Orden cobrada (Sin tiempo espera)]]="si",Sala[[#This Row],[Propina]],0)</f>
        <v>42.96</v>
      </c>
      <c r="K264" s="13" t="s">
        <v>21</v>
      </c>
      <c r="L264" s="9">
        <v>263</v>
      </c>
      <c r="M264" s="13" t="s">
        <v>44</v>
      </c>
      <c r="N264" s="13" t="s">
        <v>478</v>
      </c>
      <c r="O264" s="14">
        <f>SUMIF('Cocina'!A:A,Sala!L264,'Cocina'!M:M)</f>
        <v>121</v>
      </c>
      <c r="P264" s="1">
        <v>45018</v>
      </c>
      <c r="Q264" s="3">
        <v>0.12013888888888889</v>
      </c>
      <c r="R264" s="3">
        <v>0.22638888888888889</v>
      </c>
      <c r="S264" s="3">
        <f>IF(K264="Ocupada",R264-Q264+Datos!$B$2,R264-Q264)</f>
        <v>0.10625</v>
      </c>
      <c r="T264" s="3">
        <f t="shared" si="18"/>
        <v>0.10625</v>
      </c>
      <c r="U264" s="3">
        <f>(SUMIF('Cocina'!A:A,Sala!L264,'Cocina'!H:H))/60/24</f>
        <v>0.10347222222222223</v>
      </c>
      <c r="V264" s="3">
        <f t="shared" si="16"/>
        <v>2.7777777777777679E-3</v>
      </c>
      <c r="W264" s="13" t="str">
        <f t="shared" si="19"/>
        <v>Si</v>
      </c>
      <c r="X264" s="9">
        <f t="shared" si="17"/>
        <v>7</v>
      </c>
      <c r="Y264" s="13" t="str" cm="1">
        <f t="array" ref="Y264">_xlfn.IFS(X264=1,"Lunes",X264=2,"Martes",X264=3,"Miercoles",X264=4,"Jueves",X264=5,"Viernes",X264=6,"Sabado",X264=7,"Domingo")</f>
        <v>Domingo</v>
      </c>
      <c r="Z264">
        <f>SUMIF('Cocina'!A:A,Sala[[#This Row],[Número de Orden]],'Cocina'!K:K)</f>
        <v>72</v>
      </c>
      <c r="AA264" s="35">
        <f>(Sala[[#This Row],[Tiempo en mesa]]-Sala[[#This Row],[Tiempo de Preparación (Horas)]])*1440</f>
        <v>3.9999999999999858</v>
      </c>
      <c r="AB264" t="str" cm="1">
        <f t="array" ref="AB26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65" spans="1:28" x14ac:dyDescent="0.3">
      <c r="A265" s="9">
        <v>2</v>
      </c>
      <c r="B265" s="13" t="s">
        <v>479</v>
      </c>
      <c r="C265" s="9">
        <v>1</v>
      </c>
      <c r="D265" s="16">
        <v>45018.132638888892</v>
      </c>
      <c r="E265" s="16">
        <v>45018.18472222222</v>
      </c>
      <c r="F265" s="13" t="s">
        <v>14</v>
      </c>
      <c r="G265" s="13" t="s">
        <v>10</v>
      </c>
      <c r="H265" s="13" t="s">
        <v>1134</v>
      </c>
      <c r="I265" s="14">
        <v>49.21</v>
      </c>
      <c r="J265" s="14">
        <f>IF(Sala[[#This Row],[Orden cobrada (Sin tiempo espera)]]="si",Sala[[#This Row],[Propina]],0)</f>
        <v>0</v>
      </c>
      <c r="K265" s="13" t="s">
        <v>21</v>
      </c>
      <c r="L265" s="9">
        <v>264</v>
      </c>
      <c r="M265" s="13" t="s">
        <v>41</v>
      </c>
      <c r="N265" s="13" t="s">
        <v>480</v>
      </c>
      <c r="O265" s="14">
        <f>SUMIF('Cocina'!A:A,Sala!L265,'Cocina'!M:M)</f>
        <v>182</v>
      </c>
      <c r="P265" s="1">
        <v>45018</v>
      </c>
      <c r="Q265" s="3">
        <v>0.13263888888888889</v>
      </c>
      <c r="R265" s="3">
        <v>0.18472222222222223</v>
      </c>
      <c r="S265" s="3">
        <f>IF(K265="Ocupada",R265-Q265+Datos!$B$2,R265-Q265)</f>
        <v>5.2083333333333343E-2</v>
      </c>
      <c r="T265" s="3">
        <f t="shared" si="18"/>
        <v>5.2083333333333343E-2</v>
      </c>
      <c r="U265" s="3">
        <f>(SUMIF('Cocina'!A:A,Sala!L265,'Cocina'!H:H))/60/24</f>
        <v>8.1250000000000003E-2</v>
      </c>
      <c r="V265" s="3">
        <f t="shared" si="16"/>
        <v>0</v>
      </c>
      <c r="W265" s="13" t="str">
        <f t="shared" si="19"/>
        <v>No</v>
      </c>
      <c r="X265" s="9">
        <f t="shared" si="17"/>
        <v>7</v>
      </c>
      <c r="Y265" s="13" t="str" cm="1">
        <f t="array" ref="Y265">_xlfn.IFS(X265=1,"Lunes",X265=2,"Martes",X265=3,"Miercoles",X265=4,"Jueves",X265=5,"Viernes",X265=6,"Sabado",X265=7,"Domingo")</f>
        <v>Domingo</v>
      </c>
      <c r="Z265">
        <f>SUMIF('Cocina'!A:A,Sala[[#This Row],[Número de Orden]],'Cocina'!K:K)</f>
        <v>109</v>
      </c>
      <c r="AA265" s="35">
        <f>(Sala[[#This Row],[Tiempo en mesa]]-Sala[[#This Row],[Tiempo de Preparación (Horas)]])*1440</f>
        <v>-41.999999999999993</v>
      </c>
      <c r="AB265" t="str" cm="1">
        <f t="array" ref="AB26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266" spans="1:28" x14ac:dyDescent="0.3">
      <c r="A266" s="9">
        <v>6</v>
      </c>
      <c r="B266" s="13" t="s">
        <v>481</v>
      </c>
      <c r="C266" s="9">
        <v>1</v>
      </c>
      <c r="D266" s="16">
        <v>45018.120833333334</v>
      </c>
      <c r="E266" s="16">
        <v>45018.260416666664</v>
      </c>
      <c r="F266" s="13" t="s">
        <v>20</v>
      </c>
      <c r="G266" s="13" t="s">
        <v>15</v>
      </c>
      <c r="H266" s="13" t="s">
        <v>1136</v>
      </c>
      <c r="I266" s="14">
        <v>21.48</v>
      </c>
      <c r="J266" s="14">
        <f>IF(Sala[[#This Row],[Orden cobrada (Sin tiempo espera)]]="si",Sala[[#This Row],[Propina]],0)</f>
        <v>21.48</v>
      </c>
      <c r="K266" s="13" t="s">
        <v>21</v>
      </c>
      <c r="L266" s="9">
        <v>265</v>
      </c>
      <c r="M266" s="13" t="s">
        <v>64</v>
      </c>
      <c r="N266" s="13" t="s">
        <v>482</v>
      </c>
      <c r="O266" s="14">
        <f>SUMIF('Cocina'!A:A,Sala!L266,'Cocina'!M:M)</f>
        <v>171</v>
      </c>
      <c r="P266" s="1">
        <v>45018</v>
      </c>
      <c r="Q266" s="3">
        <v>0.12083333333333333</v>
      </c>
      <c r="R266" s="3">
        <v>0.26041666666666669</v>
      </c>
      <c r="S266" s="3">
        <f>IF(K266="Ocupada",R266-Q266+Datos!$B$2,R266-Q266)</f>
        <v>0.13958333333333334</v>
      </c>
      <c r="T266" s="3">
        <f t="shared" si="18"/>
        <v>0.13958333333333334</v>
      </c>
      <c r="U266" s="3">
        <f>(SUMIF('Cocina'!A:A,Sala!L266,'Cocina'!H:H))/60/24</f>
        <v>9.375E-2</v>
      </c>
      <c r="V266" s="3">
        <f t="shared" si="16"/>
        <v>4.5833333333333337E-2</v>
      </c>
      <c r="W266" s="13" t="str">
        <f t="shared" si="19"/>
        <v>Si</v>
      </c>
      <c r="X266" s="9">
        <f t="shared" si="17"/>
        <v>7</v>
      </c>
      <c r="Y266" s="13" t="str" cm="1">
        <f t="array" ref="Y266">_xlfn.IFS(X266=1,"Lunes",X266=2,"Martes",X266=3,"Miercoles",X266=4,"Jueves",X266=5,"Viernes",X266=6,"Sabado",X266=7,"Domingo")</f>
        <v>Domingo</v>
      </c>
      <c r="Z266">
        <f>SUMIF('Cocina'!A:A,Sala[[#This Row],[Número de Orden]],'Cocina'!K:K)</f>
        <v>103</v>
      </c>
      <c r="AA266" s="35">
        <f>(Sala[[#This Row],[Tiempo en mesa]]-Sala[[#This Row],[Tiempo de Preparación (Horas)]])*1440</f>
        <v>66</v>
      </c>
      <c r="AB266" t="str" cm="1">
        <f t="array" ref="AB26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67" spans="1:28" x14ac:dyDescent="0.3">
      <c r="A267" s="9">
        <v>4</v>
      </c>
      <c r="B267" s="13" t="s">
        <v>483</v>
      </c>
      <c r="C267" s="9">
        <v>4</v>
      </c>
      <c r="D267" s="16">
        <v>45018.020833333336</v>
      </c>
      <c r="E267" s="16">
        <v>45018.086111111108</v>
      </c>
      <c r="F267" s="13" t="s">
        <v>20</v>
      </c>
      <c r="G267" s="13" t="s">
        <v>10</v>
      </c>
      <c r="H267" s="13" t="s">
        <v>1134</v>
      </c>
      <c r="I267" s="14">
        <v>24.75</v>
      </c>
      <c r="J267" s="14">
        <f>IF(Sala[[#This Row],[Orden cobrada (Sin tiempo espera)]]="si",Sala[[#This Row],[Propina]],0)</f>
        <v>0</v>
      </c>
      <c r="K267" s="13" t="s">
        <v>11</v>
      </c>
      <c r="L267" s="9">
        <v>266</v>
      </c>
      <c r="M267" s="13" t="s">
        <v>26</v>
      </c>
      <c r="N267" s="13" t="s">
        <v>484</v>
      </c>
      <c r="O267" s="14">
        <f>SUMIF('Cocina'!A:A,Sala!L267,'Cocina'!M:M)</f>
        <v>99</v>
      </c>
      <c r="P267" s="1">
        <v>45018</v>
      </c>
      <c r="Q267" s="3">
        <v>2.0833333333333332E-2</v>
      </c>
      <c r="R267" s="3">
        <v>8.611111111111111E-2</v>
      </c>
      <c r="S267" s="3">
        <f>IF(K267="Ocupada",R267-Q267+Datos!$B$2,R267-Q267)</f>
        <v>6.5277777777777782E-2</v>
      </c>
      <c r="T267" s="3">
        <f t="shared" si="18"/>
        <v>6.5277777777777782E-2</v>
      </c>
      <c r="U267" s="3">
        <f>(SUMIF('Cocina'!A:A,Sala!L267,'Cocina'!H:H))/60/24</f>
        <v>7.3611111111111113E-2</v>
      </c>
      <c r="V267" s="3">
        <f t="shared" si="16"/>
        <v>0</v>
      </c>
      <c r="W267" s="13" t="str">
        <f t="shared" si="19"/>
        <v>No</v>
      </c>
      <c r="X267" s="9">
        <f t="shared" si="17"/>
        <v>7</v>
      </c>
      <c r="Y267" s="13" t="str" cm="1">
        <f t="array" ref="Y267">_xlfn.IFS(X267=1,"Lunes",X267=2,"Martes",X267=3,"Miercoles",X267=4,"Jueves",X267=5,"Viernes",X267=6,"Sabado",X267=7,"Domingo")</f>
        <v>Domingo</v>
      </c>
      <c r="Z267">
        <f>SUMIF('Cocina'!A:A,Sala[[#This Row],[Número de Orden]],'Cocina'!K:K)</f>
        <v>59</v>
      </c>
      <c r="AA267" s="35">
        <f>(Sala[[#This Row],[Tiempo en mesa]]-Sala[[#This Row],[Tiempo de Preparación (Horas)]])*1440</f>
        <v>-11.999999999999996</v>
      </c>
      <c r="AB267" t="str" cm="1">
        <f t="array" ref="AB26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268" spans="1:28" x14ac:dyDescent="0.3">
      <c r="A268" s="9">
        <v>7</v>
      </c>
      <c r="B268" s="13" t="s">
        <v>485</v>
      </c>
      <c r="C268" s="9">
        <v>5</v>
      </c>
      <c r="D268" s="16">
        <v>45019.088194444441</v>
      </c>
      <c r="E268" s="16">
        <v>45019.158333333333</v>
      </c>
      <c r="F268" s="13" t="s">
        <v>20</v>
      </c>
      <c r="G268" s="13" t="s">
        <v>32</v>
      </c>
      <c r="H268" s="13" t="s">
        <v>1134</v>
      </c>
      <c r="I268" s="14">
        <v>44.66</v>
      </c>
      <c r="J268" s="14">
        <f>IF(Sala[[#This Row],[Orden cobrada (Sin tiempo espera)]]="si",Sala[[#This Row],[Propina]],0)</f>
        <v>44.66</v>
      </c>
      <c r="K268" s="13" t="s">
        <v>35</v>
      </c>
      <c r="L268" s="9">
        <v>267</v>
      </c>
      <c r="M268" s="13" t="s">
        <v>1137</v>
      </c>
      <c r="N268" s="13" t="s">
        <v>486</v>
      </c>
      <c r="O268" s="14">
        <f>SUMIF('Cocina'!A:A,Sala!L268,'Cocina'!M:M)</f>
        <v>118</v>
      </c>
      <c r="P268" s="1">
        <v>45019</v>
      </c>
      <c r="Q268" s="3">
        <v>8.819444444444445E-2</v>
      </c>
      <c r="R268" s="3">
        <v>0.15833333333333333</v>
      </c>
      <c r="S268" s="3">
        <f>IF(K268="Ocupada",R268-Q268+Datos!$B$2,R268-Q268)</f>
        <v>8.0555555555555547E-2</v>
      </c>
      <c r="T268" s="3">
        <f t="shared" si="18"/>
        <v>7.0138888888888876E-2</v>
      </c>
      <c r="U268" s="3">
        <f>(SUMIF('Cocina'!A:A,Sala!L268,'Cocina'!H:H))/60/24</f>
        <v>6.6666666666666666E-2</v>
      </c>
      <c r="V268" s="3">
        <f t="shared" si="16"/>
        <v>1.3888888888888881E-2</v>
      </c>
      <c r="W268" s="13" t="str">
        <f t="shared" si="19"/>
        <v>Si</v>
      </c>
      <c r="X268" s="9">
        <f t="shared" si="17"/>
        <v>1</v>
      </c>
      <c r="Y268" s="13" t="str" cm="1">
        <f t="array" ref="Y268">_xlfn.IFS(X268=1,"Lunes",X268=2,"Martes",X268=3,"Miercoles",X268=4,"Jueves",X268=5,"Viernes",X268=6,"Sabado",X268=7,"Domingo")</f>
        <v>Lunes</v>
      </c>
      <c r="Z268">
        <f>SUMIF('Cocina'!A:A,Sala[[#This Row],[Número de Orden]],'Cocina'!K:K)</f>
        <v>69</v>
      </c>
      <c r="AA268" s="35">
        <f>(Sala[[#This Row],[Tiempo en mesa]]-Sala[[#This Row],[Tiempo de Preparación (Horas)]])*1440</f>
        <v>4.9999999999999822</v>
      </c>
      <c r="AB268" t="str" cm="1">
        <f t="array" ref="AB26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69" spans="1:28" x14ac:dyDescent="0.3">
      <c r="A269" s="9">
        <v>14</v>
      </c>
      <c r="B269" s="13" t="s">
        <v>487</v>
      </c>
      <c r="C269" s="9">
        <v>1</v>
      </c>
      <c r="D269" s="16">
        <v>45019.031944444447</v>
      </c>
      <c r="E269" s="16">
        <v>45019.155555555553</v>
      </c>
      <c r="F269" s="13" t="s">
        <v>9</v>
      </c>
      <c r="G269" s="13" t="s">
        <v>10</v>
      </c>
      <c r="H269" s="13" t="s">
        <v>1136</v>
      </c>
      <c r="I269" s="14">
        <v>23.16</v>
      </c>
      <c r="J269" s="14">
        <f>IF(Sala[[#This Row],[Orden cobrada (Sin tiempo espera)]]="si",Sala[[#This Row],[Propina]],0)</f>
        <v>23.16</v>
      </c>
      <c r="K269" s="13" t="s">
        <v>21</v>
      </c>
      <c r="L269" s="9">
        <v>268</v>
      </c>
      <c r="M269" s="13" t="s">
        <v>44</v>
      </c>
      <c r="N269" s="13" t="s">
        <v>488</v>
      </c>
      <c r="O269" s="14">
        <f>SUMIF('Cocina'!A:A,Sala!L269,'Cocina'!M:M)</f>
        <v>68</v>
      </c>
      <c r="P269" s="1">
        <v>45019</v>
      </c>
      <c r="Q269" s="3">
        <v>3.1944444444444442E-2</v>
      </c>
      <c r="R269" s="3">
        <v>0.15555555555555556</v>
      </c>
      <c r="S269" s="3">
        <f>IF(K269="Ocupada",R269-Q269+Datos!$B$2,R269-Q269)</f>
        <v>0.12361111111111112</v>
      </c>
      <c r="T269" s="3">
        <f t="shared" si="18"/>
        <v>0.12361111111111112</v>
      </c>
      <c r="U269" s="3">
        <f>(SUMIF('Cocina'!A:A,Sala!L269,'Cocina'!H:H))/60/24</f>
        <v>5.7638888888888885E-2</v>
      </c>
      <c r="V269" s="3">
        <f t="shared" si="16"/>
        <v>6.5972222222222238E-2</v>
      </c>
      <c r="W269" s="13" t="str">
        <f t="shared" si="19"/>
        <v>Si</v>
      </c>
      <c r="X269" s="9">
        <f t="shared" si="17"/>
        <v>1</v>
      </c>
      <c r="Y269" s="13" t="str" cm="1">
        <f t="array" ref="Y269">_xlfn.IFS(X269=1,"Lunes",X269=2,"Martes",X269=3,"Miercoles",X269=4,"Jueves",X269=5,"Viernes",X269=6,"Sabado",X269=7,"Domingo")</f>
        <v>Lunes</v>
      </c>
      <c r="Z269">
        <f>SUMIF('Cocina'!A:A,Sala[[#This Row],[Número de Orden]],'Cocina'!K:K)</f>
        <v>40</v>
      </c>
      <c r="AA269" s="35">
        <f>(Sala[[#This Row],[Tiempo en mesa]]-Sala[[#This Row],[Tiempo de Preparación (Horas)]])*1440</f>
        <v>95.000000000000028</v>
      </c>
      <c r="AB269" t="str" cm="1">
        <f t="array" ref="AB26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0" spans="1:28" x14ac:dyDescent="0.3">
      <c r="A270" s="9">
        <v>11</v>
      </c>
      <c r="B270" s="13" t="s">
        <v>489</v>
      </c>
      <c r="C270" s="9">
        <v>2</v>
      </c>
      <c r="D270" s="16">
        <v>45019.123611111114</v>
      </c>
      <c r="E270" s="16">
        <v>45019.177083333336</v>
      </c>
      <c r="F270" s="13" t="s">
        <v>20</v>
      </c>
      <c r="G270" s="13" t="s">
        <v>10</v>
      </c>
      <c r="H270" s="13" t="s">
        <v>1136</v>
      </c>
      <c r="I270" s="14">
        <v>39.17</v>
      </c>
      <c r="J270" s="14">
        <f>IF(Sala[[#This Row],[Orden cobrada (Sin tiempo espera)]]="si",Sala[[#This Row],[Propina]],0)</f>
        <v>0</v>
      </c>
      <c r="K270" s="13" t="s">
        <v>21</v>
      </c>
      <c r="L270" s="9">
        <v>269</v>
      </c>
      <c r="M270" s="13" t="s">
        <v>36</v>
      </c>
      <c r="N270" s="13" t="s">
        <v>490</v>
      </c>
      <c r="O270" s="14">
        <f>SUMIF('Cocina'!A:A,Sala!L270,'Cocina'!M:M)</f>
        <v>250</v>
      </c>
      <c r="P270" s="1">
        <v>45019</v>
      </c>
      <c r="Q270" s="3">
        <v>0.12361111111111112</v>
      </c>
      <c r="R270" s="3">
        <v>0.17708333333333334</v>
      </c>
      <c r="S270" s="3">
        <f>IF(K270="Ocupada",R270-Q270+Datos!$B$2,R270-Q270)</f>
        <v>5.3472222222222227E-2</v>
      </c>
      <c r="T270" s="3">
        <f t="shared" si="18"/>
        <v>5.3472222222222227E-2</v>
      </c>
      <c r="U270" s="3">
        <f>(SUMIF('Cocina'!A:A,Sala!L270,'Cocina'!H:H))/60/24</f>
        <v>7.013888888888889E-2</v>
      </c>
      <c r="V270" s="3">
        <f t="shared" si="16"/>
        <v>0</v>
      </c>
      <c r="W270" s="13" t="str">
        <f t="shared" si="19"/>
        <v>No</v>
      </c>
      <c r="X270" s="9">
        <f t="shared" si="17"/>
        <v>1</v>
      </c>
      <c r="Y270" s="13" t="str" cm="1">
        <f t="array" ref="Y270">_xlfn.IFS(X270=1,"Lunes",X270=2,"Martes",X270=3,"Miercoles",X270=4,"Jueves",X270=5,"Viernes",X270=6,"Sabado",X270=7,"Domingo")</f>
        <v>Lunes</v>
      </c>
      <c r="Z270">
        <f>SUMIF('Cocina'!A:A,Sala[[#This Row],[Número de Orden]],'Cocina'!K:K)</f>
        <v>151</v>
      </c>
      <c r="AA270" s="35">
        <f>(Sala[[#This Row],[Tiempo en mesa]]-Sala[[#This Row],[Tiempo de Preparación (Horas)]])*1440</f>
        <v>-23.999999999999993</v>
      </c>
      <c r="AB270" t="str" cm="1">
        <f t="array" ref="AB27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271" spans="1:28" x14ac:dyDescent="0.3">
      <c r="A271" s="9">
        <v>10</v>
      </c>
      <c r="B271" s="13" t="s">
        <v>80</v>
      </c>
      <c r="C271" s="9">
        <v>1</v>
      </c>
      <c r="D271" s="16">
        <v>45019.049305555556</v>
      </c>
      <c r="E271" s="16">
        <v>45019.207638888889</v>
      </c>
      <c r="F271" s="13" t="s">
        <v>29</v>
      </c>
      <c r="G271" s="13" t="s">
        <v>10</v>
      </c>
      <c r="H271" s="13" t="s">
        <v>1134</v>
      </c>
      <c r="I271" s="14">
        <v>10.130000000000001</v>
      </c>
      <c r="J271" s="14">
        <f>IF(Sala[[#This Row],[Orden cobrada (Sin tiempo espera)]]="si",Sala[[#This Row],[Propina]],0)</f>
        <v>10.130000000000001</v>
      </c>
      <c r="K271" s="13" t="s">
        <v>21</v>
      </c>
      <c r="L271" s="9">
        <v>270</v>
      </c>
      <c r="M271" s="13" t="s">
        <v>59</v>
      </c>
      <c r="N271" s="13" t="s">
        <v>77</v>
      </c>
      <c r="O271" s="14">
        <f>SUMIF('Cocina'!A:A,Sala!L271,'Cocina'!M:M)</f>
        <v>102</v>
      </c>
      <c r="P271" s="1">
        <v>45019</v>
      </c>
      <c r="Q271" s="3">
        <v>4.9305555555555554E-2</v>
      </c>
      <c r="R271" s="3">
        <v>0.2076388888888889</v>
      </c>
      <c r="S271" s="3">
        <f>IF(K271="Ocupada",R271-Q271+Datos!$B$2,R271-Q271)</f>
        <v>0.15833333333333335</v>
      </c>
      <c r="T271" s="3">
        <f t="shared" si="18"/>
        <v>0.15833333333333335</v>
      </c>
      <c r="U271" s="3">
        <f>(SUMIF('Cocina'!A:A,Sala!L271,'Cocina'!H:H))/60/24</f>
        <v>1.8055555555555557E-2</v>
      </c>
      <c r="V271" s="3">
        <f t="shared" si="16"/>
        <v>0.14027777777777781</v>
      </c>
      <c r="W271" s="13" t="str">
        <f t="shared" si="19"/>
        <v>Si</v>
      </c>
      <c r="X271" s="9">
        <f t="shared" si="17"/>
        <v>1</v>
      </c>
      <c r="Y271" s="13" t="str" cm="1">
        <f t="array" ref="Y271">_xlfn.IFS(X271=1,"Lunes",X271=2,"Martes",X271=3,"Miercoles",X271=4,"Jueves",X271=5,"Viernes",X271=6,"Sabado",X271=7,"Domingo")</f>
        <v>Lunes</v>
      </c>
      <c r="Z271">
        <f>SUMIF('Cocina'!A:A,Sala[[#This Row],[Número de Orden]],'Cocina'!K:K)</f>
        <v>60</v>
      </c>
      <c r="AA271" s="35">
        <f>(Sala[[#This Row],[Tiempo en mesa]]-Sala[[#This Row],[Tiempo de Preparación (Horas)]])*1440</f>
        <v>202.00000000000003</v>
      </c>
      <c r="AB271" t="str" cm="1">
        <f t="array" ref="AB27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2" spans="1:28" x14ac:dyDescent="0.3">
      <c r="A272" s="9">
        <v>3</v>
      </c>
      <c r="B272" s="13" t="s">
        <v>491</v>
      </c>
      <c r="C272" s="9">
        <v>3</v>
      </c>
      <c r="D272" s="16">
        <v>45019.069444444445</v>
      </c>
      <c r="E272" s="16">
        <v>45019.215277777781</v>
      </c>
      <c r="F272" s="13" t="s">
        <v>9</v>
      </c>
      <c r="G272" s="13" t="s">
        <v>10</v>
      </c>
      <c r="H272" s="13" t="s">
        <v>1134</v>
      </c>
      <c r="I272" s="14">
        <v>16.11</v>
      </c>
      <c r="J272" s="14">
        <f>IF(Sala[[#This Row],[Orden cobrada (Sin tiempo espera)]]="si",Sala[[#This Row],[Propina]],0)</f>
        <v>16.11</v>
      </c>
      <c r="K272" s="13" t="s">
        <v>35</v>
      </c>
      <c r="L272" s="9">
        <v>271</v>
      </c>
      <c r="M272" s="13" t="s">
        <v>41</v>
      </c>
      <c r="N272" s="13" t="s">
        <v>335</v>
      </c>
      <c r="O272" s="14">
        <f>SUMIF('Cocina'!A:A,Sala!L272,'Cocina'!M:M)</f>
        <v>44</v>
      </c>
      <c r="P272" s="1">
        <v>45019</v>
      </c>
      <c r="Q272" s="3">
        <v>6.9444444444444448E-2</v>
      </c>
      <c r="R272" s="3">
        <v>0.21527777777777779</v>
      </c>
      <c r="S272" s="3">
        <f>IF(K272="Ocupada",R272-Q272+Datos!$B$2,R272-Q272)</f>
        <v>0.15625</v>
      </c>
      <c r="T272" s="3">
        <f t="shared" si="18"/>
        <v>0.14583333333333334</v>
      </c>
      <c r="U272" s="3">
        <f>(SUMIF('Cocina'!A:A,Sala!L272,'Cocina'!H:H))/60/24</f>
        <v>3.8194444444444441E-2</v>
      </c>
      <c r="V272" s="3">
        <f t="shared" si="16"/>
        <v>0.11805555555555555</v>
      </c>
      <c r="W272" s="13" t="str">
        <f t="shared" si="19"/>
        <v>Si</v>
      </c>
      <c r="X272" s="9">
        <f t="shared" si="17"/>
        <v>1</v>
      </c>
      <c r="Y272" s="13" t="str" cm="1">
        <f t="array" ref="Y272">_xlfn.IFS(X272=1,"Lunes",X272=2,"Martes",X272=3,"Miercoles",X272=4,"Jueves",X272=5,"Viernes",X272=6,"Sabado",X272=7,"Domingo")</f>
        <v>Lunes</v>
      </c>
      <c r="Z272">
        <f>SUMIF('Cocina'!A:A,Sala[[#This Row],[Número de Orden]],'Cocina'!K:K)</f>
        <v>26</v>
      </c>
      <c r="AA272" s="35">
        <f>(Sala[[#This Row],[Tiempo en mesa]]-Sala[[#This Row],[Tiempo de Preparación (Horas)]])*1440</f>
        <v>155</v>
      </c>
      <c r="AB272" t="str" cm="1">
        <f t="array" ref="AB27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3" spans="1:28" x14ac:dyDescent="0.3">
      <c r="A273" s="9">
        <v>7</v>
      </c>
      <c r="B273" s="13" t="s">
        <v>492</v>
      </c>
      <c r="C273" s="9">
        <v>1</v>
      </c>
      <c r="D273" s="16">
        <v>45019.023611111108</v>
      </c>
      <c r="E273" s="16">
        <v>45019.183333333334</v>
      </c>
      <c r="F273" s="13" t="s">
        <v>29</v>
      </c>
      <c r="G273" s="13" t="s">
        <v>10</v>
      </c>
      <c r="H273" s="13" t="s">
        <v>1134</v>
      </c>
      <c r="I273" s="14">
        <v>42.73</v>
      </c>
      <c r="J273" s="14">
        <f>IF(Sala[[#This Row],[Orden cobrada (Sin tiempo espera)]]="si",Sala[[#This Row],[Propina]],0)</f>
        <v>42.73</v>
      </c>
      <c r="K273" s="13" t="s">
        <v>11</v>
      </c>
      <c r="L273" s="9">
        <v>272</v>
      </c>
      <c r="M273" s="13" t="s">
        <v>1137</v>
      </c>
      <c r="N273" s="13" t="s">
        <v>493</v>
      </c>
      <c r="O273" s="14">
        <f>SUMIF('Cocina'!A:A,Sala!L273,'Cocina'!M:M)</f>
        <v>83</v>
      </c>
      <c r="P273" s="1">
        <v>45019</v>
      </c>
      <c r="Q273" s="3">
        <v>2.361111111111111E-2</v>
      </c>
      <c r="R273" s="3">
        <v>0.18333333333333332</v>
      </c>
      <c r="S273" s="3">
        <f>IF(K273="Ocupada",R273-Q273+Datos!$B$2,R273-Q273)</f>
        <v>0.15972222222222221</v>
      </c>
      <c r="T273" s="3">
        <f t="shared" si="18"/>
        <v>0.15972222222222221</v>
      </c>
      <c r="U273" s="3">
        <f>(SUMIF('Cocina'!A:A,Sala!L273,'Cocina'!H:H))/60/24</f>
        <v>5.7638888888888885E-2</v>
      </c>
      <c r="V273" s="3">
        <f t="shared" si="16"/>
        <v>0.10208333333333333</v>
      </c>
      <c r="W273" s="13" t="str">
        <f t="shared" si="19"/>
        <v>Si</v>
      </c>
      <c r="X273" s="9">
        <f t="shared" si="17"/>
        <v>1</v>
      </c>
      <c r="Y273" s="13" t="str" cm="1">
        <f t="array" ref="Y273">_xlfn.IFS(X273=1,"Lunes",X273=2,"Martes",X273=3,"Miercoles",X273=4,"Jueves",X273=5,"Viernes",X273=6,"Sabado",X273=7,"Domingo")</f>
        <v>Lunes</v>
      </c>
      <c r="Z273">
        <f>SUMIF('Cocina'!A:A,Sala[[#This Row],[Número de Orden]],'Cocina'!K:K)</f>
        <v>49</v>
      </c>
      <c r="AA273" s="35">
        <f>(Sala[[#This Row],[Tiempo en mesa]]-Sala[[#This Row],[Tiempo de Preparación (Horas)]])*1440</f>
        <v>147</v>
      </c>
      <c r="AB273" t="str" cm="1">
        <f t="array" ref="AB27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4" spans="1:28" x14ac:dyDescent="0.3">
      <c r="A274" s="9">
        <v>20</v>
      </c>
      <c r="B274" s="13" t="s">
        <v>301</v>
      </c>
      <c r="C274" s="9">
        <v>5</v>
      </c>
      <c r="D274" s="16">
        <v>45019.074305555558</v>
      </c>
      <c r="E274" s="16">
        <v>45019.145138888889</v>
      </c>
      <c r="F274" s="13" t="s">
        <v>20</v>
      </c>
      <c r="G274" s="13" t="s">
        <v>10</v>
      </c>
      <c r="H274" s="13" t="s">
        <v>16</v>
      </c>
      <c r="I274" s="14">
        <v>36.299999999999997</v>
      </c>
      <c r="J274" s="14">
        <f>IF(Sala[[#This Row],[Orden cobrada (Sin tiempo espera)]]="si",Sala[[#This Row],[Propina]],0)</f>
        <v>36.299999999999997</v>
      </c>
      <c r="K274" s="13" t="s">
        <v>35</v>
      </c>
      <c r="L274" s="9">
        <v>273</v>
      </c>
      <c r="M274" s="13" t="s">
        <v>17</v>
      </c>
      <c r="N274" s="13" t="s">
        <v>494</v>
      </c>
      <c r="O274" s="14">
        <f>SUMIF('Cocina'!A:A,Sala!L274,'Cocina'!M:M)</f>
        <v>123</v>
      </c>
      <c r="P274" s="1">
        <v>45019</v>
      </c>
      <c r="Q274" s="3">
        <v>7.4305555555555555E-2</v>
      </c>
      <c r="R274" s="3">
        <v>0.1451388888888889</v>
      </c>
      <c r="S274" s="3">
        <f>IF(K274="Ocupada",R274-Q274+Datos!$B$2,R274-Q274)</f>
        <v>8.1250000000000017E-2</v>
      </c>
      <c r="T274" s="3">
        <f t="shared" si="18"/>
        <v>7.0833333333333345E-2</v>
      </c>
      <c r="U274" s="3">
        <f>(SUMIF('Cocina'!A:A,Sala!L274,'Cocina'!H:H))/60/24</f>
        <v>4.6527777777777779E-2</v>
      </c>
      <c r="V274" s="3">
        <f t="shared" si="16"/>
        <v>3.4722222222222238E-2</v>
      </c>
      <c r="W274" s="13" t="str">
        <f t="shared" si="19"/>
        <v>Si</v>
      </c>
      <c r="X274" s="9">
        <f t="shared" si="17"/>
        <v>1</v>
      </c>
      <c r="Y274" s="13" t="str" cm="1">
        <f t="array" ref="Y274">_xlfn.IFS(X274=1,"Lunes",X274=2,"Martes",X274=3,"Miercoles",X274=4,"Jueves",X274=5,"Viernes",X274=6,"Sabado",X274=7,"Domingo")</f>
        <v>Lunes</v>
      </c>
      <c r="Z274">
        <f>SUMIF('Cocina'!A:A,Sala[[#This Row],[Número de Orden]],'Cocina'!K:K)</f>
        <v>73</v>
      </c>
      <c r="AA274" s="35">
        <f>(Sala[[#This Row],[Tiempo en mesa]]-Sala[[#This Row],[Tiempo de Preparación (Horas)]])*1440</f>
        <v>35.000000000000014</v>
      </c>
      <c r="AB274" t="str" cm="1">
        <f t="array" ref="AB27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5" spans="1:28" x14ac:dyDescent="0.3">
      <c r="A275" s="9">
        <v>7</v>
      </c>
      <c r="B275" s="13" t="s">
        <v>495</v>
      </c>
      <c r="C275" s="9">
        <v>1</v>
      </c>
      <c r="D275" s="16">
        <v>45019.135416666664</v>
      </c>
      <c r="E275" s="16">
        <v>45019.244444444441</v>
      </c>
      <c r="F275" s="13" t="s">
        <v>14</v>
      </c>
      <c r="G275" s="13" t="s">
        <v>10</v>
      </c>
      <c r="H275" s="13" t="s">
        <v>1136</v>
      </c>
      <c r="I275" s="14">
        <v>19.93</v>
      </c>
      <c r="J275" s="14">
        <f>IF(Sala[[#This Row],[Orden cobrada (Sin tiempo espera)]]="si",Sala[[#This Row],[Propina]],0)</f>
        <v>19.93</v>
      </c>
      <c r="K275" s="13" t="s">
        <v>35</v>
      </c>
      <c r="L275" s="9">
        <v>274</v>
      </c>
      <c r="M275" s="13" t="s">
        <v>22</v>
      </c>
      <c r="N275" s="13" t="s">
        <v>496</v>
      </c>
      <c r="O275" s="14">
        <f>SUMIF('Cocina'!A:A,Sala!L275,'Cocina'!M:M)</f>
        <v>116</v>
      </c>
      <c r="P275" s="1">
        <v>45019</v>
      </c>
      <c r="Q275" s="3">
        <v>0.13541666666666666</v>
      </c>
      <c r="R275" s="3">
        <v>0.24444444444444444</v>
      </c>
      <c r="S275" s="3">
        <f>IF(K275="Ocupada",R275-Q275+Datos!$B$2,R275-Q275)</f>
        <v>0.11944444444444445</v>
      </c>
      <c r="T275" s="3">
        <f t="shared" si="18"/>
        <v>0.10902777777777778</v>
      </c>
      <c r="U275" s="3">
        <f>(SUMIF('Cocina'!A:A,Sala!L275,'Cocina'!H:H))/60/24</f>
        <v>5.2083333333333336E-2</v>
      </c>
      <c r="V275" s="3">
        <f t="shared" si="16"/>
        <v>6.7361111111111122E-2</v>
      </c>
      <c r="W275" s="13" t="str">
        <f t="shared" si="19"/>
        <v>Si</v>
      </c>
      <c r="X275" s="9">
        <f t="shared" si="17"/>
        <v>1</v>
      </c>
      <c r="Y275" s="13" t="str" cm="1">
        <f t="array" ref="Y275">_xlfn.IFS(X275=1,"Lunes",X275=2,"Martes",X275=3,"Miercoles",X275=4,"Jueves",X275=5,"Viernes",X275=6,"Sabado",X275=7,"Domingo")</f>
        <v>Lunes</v>
      </c>
      <c r="Z275">
        <f>SUMIF('Cocina'!A:A,Sala[[#This Row],[Número de Orden]],'Cocina'!K:K)</f>
        <v>67</v>
      </c>
      <c r="AA275" s="35">
        <f>(Sala[[#This Row],[Tiempo en mesa]]-Sala[[#This Row],[Tiempo de Preparación (Horas)]])*1440</f>
        <v>82</v>
      </c>
      <c r="AB275" t="str" cm="1">
        <f t="array" ref="AB27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6" spans="1:28" x14ac:dyDescent="0.3">
      <c r="A276" s="9">
        <v>5</v>
      </c>
      <c r="B276" s="13" t="s">
        <v>384</v>
      </c>
      <c r="C276" s="9">
        <v>3</v>
      </c>
      <c r="D276" s="16">
        <v>45019.092361111114</v>
      </c>
      <c r="E276" s="16">
        <v>45019.248611111114</v>
      </c>
      <c r="F276" s="13" t="s">
        <v>20</v>
      </c>
      <c r="G276" s="13" t="s">
        <v>10</v>
      </c>
      <c r="H276" s="13" t="s">
        <v>1134</v>
      </c>
      <c r="I276" s="14">
        <v>49.67</v>
      </c>
      <c r="J276" s="14">
        <f>IF(Sala[[#This Row],[Orden cobrada (Sin tiempo espera)]]="si",Sala[[#This Row],[Propina]],0)</f>
        <v>49.67</v>
      </c>
      <c r="K276" s="13" t="s">
        <v>11</v>
      </c>
      <c r="L276" s="9">
        <v>275</v>
      </c>
      <c r="M276" s="13" t="s">
        <v>41</v>
      </c>
      <c r="N276" s="13" t="s">
        <v>497</v>
      </c>
      <c r="O276" s="14">
        <f>SUMIF('Cocina'!A:A,Sala!L276,'Cocina'!M:M)</f>
        <v>121</v>
      </c>
      <c r="P276" s="1">
        <v>45019</v>
      </c>
      <c r="Q276" s="3">
        <v>9.2361111111111116E-2</v>
      </c>
      <c r="R276" s="3">
        <v>0.24861111111111112</v>
      </c>
      <c r="S276" s="3">
        <f>IF(K276="Ocupada",R276-Q276+Datos!$B$2,R276-Q276)</f>
        <v>0.15625</v>
      </c>
      <c r="T276" s="3">
        <f t="shared" si="18"/>
        <v>0.15625</v>
      </c>
      <c r="U276" s="3">
        <f>(SUMIF('Cocina'!A:A,Sala!L276,'Cocina'!H:H))/60/24</f>
        <v>8.4722222222222213E-2</v>
      </c>
      <c r="V276" s="3">
        <f t="shared" si="16"/>
        <v>7.1527777777777787E-2</v>
      </c>
      <c r="W276" s="13" t="str">
        <f t="shared" si="19"/>
        <v>Si</v>
      </c>
      <c r="X276" s="9">
        <f t="shared" si="17"/>
        <v>1</v>
      </c>
      <c r="Y276" s="13" t="str" cm="1">
        <f t="array" ref="Y276">_xlfn.IFS(X276=1,"Lunes",X276=2,"Martes",X276=3,"Miercoles",X276=4,"Jueves",X276=5,"Viernes",X276=6,"Sabado",X276=7,"Domingo")</f>
        <v>Lunes</v>
      </c>
      <c r="Z276">
        <f>SUMIF('Cocina'!A:A,Sala[[#This Row],[Número de Orden]],'Cocina'!K:K)</f>
        <v>73</v>
      </c>
      <c r="AA276" s="35">
        <f>(Sala[[#This Row],[Tiempo en mesa]]-Sala[[#This Row],[Tiempo de Preparación (Horas)]])*1440</f>
        <v>103.00000000000001</v>
      </c>
      <c r="AB276" t="str" cm="1">
        <f t="array" ref="AB27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7" spans="1:28" x14ac:dyDescent="0.3">
      <c r="A277" s="9">
        <v>15</v>
      </c>
      <c r="B277" s="13" t="s">
        <v>498</v>
      </c>
      <c r="C277" s="9">
        <v>6</v>
      </c>
      <c r="D277" s="16">
        <v>45019.107638888891</v>
      </c>
      <c r="E277" s="16">
        <v>45019.231944444444</v>
      </c>
      <c r="F277" s="13" t="s">
        <v>29</v>
      </c>
      <c r="G277" s="13" t="s">
        <v>10</v>
      </c>
      <c r="H277" s="13" t="s">
        <v>1136</v>
      </c>
      <c r="I277" s="14">
        <v>20.98</v>
      </c>
      <c r="J277" s="14">
        <f>IF(Sala[[#This Row],[Orden cobrada (Sin tiempo espera)]]="si",Sala[[#This Row],[Propina]],0)</f>
        <v>20.98</v>
      </c>
      <c r="K277" s="13" t="s">
        <v>11</v>
      </c>
      <c r="L277" s="9">
        <v>276</v>
      </c>
      <c r="M277" s="13" t="s">
        <v>59</v>
      </c>
      <c r="N277" s="13" t="s">
        <v>499</v>
      </c>
      <c r="O277" s="14">
        <f>SUMIF('Cocina'!A:A,Sala!L277,'Cocina'!M:M)</f>
        <v>70</v>
      </c>
      <c r="P277" s="1">
        <v>45019</v>
      </c>
      <c r="Q277" s="3">
        <v>0.1076388888888889</v>
      </c>
      <c r="R277" s="3">
        <v>0.23194444444444445</v>
      </c>
      <c r="S277" s="3">
        <f>IF(K277="Ocupada",R277-Q277+Datos!$B$2,R277-Q277)</f>
        <v>0.12430555555555556</v>
      </c>
      <c r="T277" s="3">
        <f t="shared" si="18"/>
        <v>0.12430555555555556</v>
      </c>
      <c r="U277" s="3">
        <f>(SUMIF('Cocina'!A:A,Sala!L277,'Cocina'!H:H))/60/24</f>
        <v>5.9027777777777783E-2</v>
      </c>
      <c r="V277" s="3">
        <f t="shared" si="16"/>
        <v>6.5277777777777768E-2</v>
      </c>
      <c r="W277" s="13" t="str">
        <f t="shared" si="19"/>
        <v>Si</v>
      </c>
      <c r="X277" s="9">
        <f t="shared" si="17"/>
        <v>1</v>
      </c>
      <c r="Y277" s="13" t="str" cm="1">
        <f t="array" ref="Y277">_xlfn.IFS(X277=1,"Lunes",X277=2,"Martes",X277=3,"Miercoles",X277=4,"Jueves",X277=5,"Viernes",X277=6,"Sabado",X277=7,"Domingo")</f>
        <v>Lunes</v>
      </c>
      <c r="Z277">
        <f>SUMIF('Cocina'!A:A,Sala[[#This Row],[Número de Orden]],'Cocina'!K:K)</f>
        <v>41</v>
      </c>
      <c r="AA277" s="35">
        <f>(Sala[[#This Row],[Tiempo en mesa]]-Sala[[#This Row],[Tiempo de Preparación (Horas)]])*1440</f>
        <v>93.999999999999986</v>
      </c>
      <c r="AB277" t="str" cm="1">
        <f t="array" ref="AB27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8" spans="1:28" x14ac:dyDescent="0.3">
      <c r="A278" s="9">
        <v>4</v>
      </c>
      <c r="B278" s="13" t="s">
        <v>500</v>
      </c>
      <c r="C278" s="9">
        <v>2</v>
      </c>
      <c r="D278" s="16">
        <v>45019.061111111114</v>
      </c>
      <c r="E278" s="16">
        <v>45019.163888888892</v>
      </c>
      <c r="F278" s="13" t="s">
        <v>25</v>
      </c>
      <c r="G278" s="13" t="s">
        <v>10</v>
      </c>
      <c r="H278" s="13" t="s">
        <v>1134</v>
      </c>
      <c r="I278" s="14">
        <v>10.29</v>
      </c>
      <c r="J278" s="14">
        <f>IF(Sala[[#This Row],[Orden cobrada (Sin tiempo espera)]]="si",Sala[[#This Row],[Propina]],0)</f>
        <v>10.29</v>
      </c>
      <c r="K278" s="13" t="s">
        <v>21</v>
      </c>
      <c r="L278" s="9">
        <v>277</v>
      </c>
      <c r="M278" s="13" t="s">
        <v>1137</v>
      </c>
      <c r="N278" s="13" t="s">
        <v>186</v>
      </c>
      <c r="O278" s="14">
        <f>SUMIF('Cocina'!A:A,Sala!L278,'Cocina'!M:M)</f>
        <v>93</v>
      </c>
      <c r="P278" s="1">
        <v>45019</v>
      </c>
      <c r="Q278" s="3">
        <v>6.1111111111111109E-2</v>
      </c>
      <c r="R278" s="3">
        <v>0.16388888888888889</v>
      </c>
      <c r="S278" s="3">
        <f>IF(K278="Ocupada",R278-Q278+Datos!$B$2,R278-Q278)</f>
        <v>0.10277777777777777</v>
      </c>
      <c r="T278" s="3">
        <f t="shared" si="18"/>
        <v>0.10277777777777777</v>
      </c>
      <c r="U278" s="3">
        <f>(SUMIF('Cocina'!A:A,Sala!L278,'Cocina'!H:H))/60/24</f>
        <v>2.013888888888889E-2</v>
      </c>
      <c r="V278" s="3">
        <f t="shared" si="16"/>
        <v>8.2638888888888887E-2</v>
      </c>
      <c r="W278" s="13" t="str">
        <f t="shared" si="19"/>
        <v>Si</v>
      </c>
      <c r="X278" s="9">
        <f t="shared" si="17"/>
        <v>1</v>
      </c>
      <c r="Y278" s="13" t="str" cm="1">
        <f t="array" ref="Y278">_xlfn.IFS(X278=1,"Lunes",X278=2,"Martes",X278=3,"Miercoles",X278=4,"Jueves",X278=5,"Viernes",X278=6,"Sabado",X278=7,"Domingo")</f>
        <v>Lunes</v>
      </c>
      <c r="Z278">
        <f>SUMIF('Cocina'!A:A,Sala[[#This Row],[Número de Orden]],'Cocina'!K:K)</f>
        <v>57</v>
      </c>
      <c r="AA278" s="35">
        <f>(Sala[[#This Row],[Tiempo en mesa]]-Sala[[#This Row],[Tiempo de Preparación (Horas)]])*1440</f>
        <v>119</v>
      </c>
      <c r="AB278" t="str" cm="1">
        <f t="array" ref="AB27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79" spans="1:28" x14ac:dyDescent="0.3">
      <c r="A279" s="9">
        <v>5</v>
      </c>
      <c r="B279" s="13" t="s">
        <v>101</v>
      </c>
      <c r="C279" s="9">
        <v>4</v>
      </c>
      <c r="D279" s="16">
        <v>45019.131944444445</v>
      </c>
      <c r="E279" s="16">
        <v>45019.216666666667</v>
      </c>
      <c r="F279" s="13" t="s">
        <v>9</v>
      </c>
      <c r="G279" s="13" t="s">
        <v>10</v>
      </c>
      <c r="H279" s="13" t="s">
        <v>16</v>
      </c>
      <c r="I279" s="14">
        <v>41.36</v>
      </c>
      <c r="J279" s="14">
        <f>IF(Sala[[#This Row],[Orden cobrada (Sin tiempo espera)]]="si",Sala[[#This Row],[Propina]],0)</f>
        <v>41.36</v>
      </c>
      <c r="K279" s="13" t="s">
        <v>21</v>
      </c>
      <c r="L279" s="9">
        <v>278</v>
      </c>
      <c r="M279" s="13" t="s">
        <v>36</v>
      </c>
      <c r="N279" s="13" t="s">
        <v>501</v>
      </c>
      <c r="O279" s="14">
        <f>SUMIF('Cocina'!A:A,Sala!L279,'Cocina'!M:M)</f>
        <v>141</v>
      </c>
      <c r="P279" s="1">
        <v>45019</v>
      </c>
      <c r="Q279" s="3">
        <v>0.13194444444444445</v>
      </c>
      <c r="R279" s="3">
        <v>0.21666666666666667</v>
      </c>
      <c r="S279" s="3">
        <f>IF(K279="Ocupada",R279-Q279+Datos!$B$2,R279-Q279)</f>
        <v>8.4722222222222227E-2</v>
      </c>
      <c r="T279" s="3">
        <f t="shared" si="18"/>
        <v>8.4722222222222227E-2</v>
      </c>
      <c r="U279" s="3">
        <f>(SUMIF('Cocina'!A:A,Sala!L279,'Cocina'!H:H))/60/24</f>
        <v>4.2361111111111106E-2</v>
      </c>
      <c r="V279" s="3">
        <f t="shared" si="16"/>
        <v>4.236111111111112E-2</v>
      </c>
      <c r="W279" s="13" t="str">
        <f t="shared" si="19"/>
        <v>Si</v>
      </c>
      <c r="X279" s="9">
        <f t="shared" si="17"/>
        <v>1</v>
      </c>
      <c r="Y279" s="13" t="str" cm="1">
        <f t="array" ref="Y279">_xlfn.IFS(X279=1,"Lunes",X279=2,"Martes",X279=3,"Miercoles",X279=4,"Jueves",X279=5,"Viernes",X279=6,"Sabado",X279=7,"Domingo")</f>
        <v>Lunes</v>
      </c>
      <c r="Z279">
        <f>SUMIF('Cocina'!A:A,Sala[[#This Row],[Número de Orden]],'Cocina'!K:K)</f>
        <v>85</v>
      </c>
      <c r="AA279" s="35">
        <f>(Sala[[#This Row],[Tiempo en mesa]]-Sala[[#This Row],[Tiempo de Preparación (Horas)]])*1440</f>
        <v>61.000000000000014</v>
      </c>
      <c r="AB279" t="str" cm="1">
        <f t="array" ref="AB27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80" spans="1:28" x14ac:dyDescent="0.3">
      <c r="A280" s="9">
        <v>11</v>
      </c>
      <c r="B280" s="13" t="s">
        <v>140</v>
      </c>
      <c r="C280" s="9">
        <v>5</v>
      </c>
      <c r="D280" s="16">
        <v>45019.010416666664</v>
      </c>
      <c r="E280" s="16">
        <v>45019.107638888891</v>
      </c>
      <c r="F280" s="13" t="s">
        <v>20</v>
      </c>
      <c r="G280" s="13" t="s">
        <v>32</v>
      </c>
      <c r="H280" s="13" t="s">
        <v>1134</v>
      </c>
      <c r="I280" s="14">
        <v>43.53</v>
      </c>
      <c r="J280" s="14">
        <f>IF(Sala[[#This Row],[Orden cobrada (Sin tiempo espera)]]="si",Sala[[#This Row],[Propina]],0)</f>
        <v>0</v>
      </c>
      <c r="K280" s="13" t="s">
        <v>21</v>
      </c>
      <c r="L280" s="9">
        <v>279</v>
      </c>
      <c r="M280" s="13" t="s">
        <v>36</v>
      </c>
      <c r="N280" s="13" t="s">
        <v>502</v>
      </c>
      <c r="O280" s="14">
        <f>SUMIF('Cocina'!A:A,Sala!L280,'Cocina'!M:M)</f>
        <v>201</v>
      </c>
      <c r="P280" s="1">
        <v>45019</v>
      </c>
      <c r="Q280" s="3">
        <v>1.0416666666666666E-2</v>
      </c>
      <c r="R280" s="3">
        <v>0.1076388888888889</v>
      </c>
      <c r="S280" s="3">
        <f>IF(K280="Ocupada",R280-Q280+Datos!$B$2,R280-Q280)</f>
        <v>9.7222222222222224E-2</v>
      </c>
      <c r="T280" s="3">
        <f t="shared" si="18"/>
        <v>9.7222222222222224E-2</v>
      </c>
      <c r="U280" s="3">
        <f>(SUMIF('Cocina'!A:A,Sala!L280,'Cocina'!H:H))/60/24</f>
        <v>9.8611111111111108E-2</v>
      </c>
      <c r="V280" s="3">
        <f t="shared" si="16"/>
        <v>0</v>
      </c>
      <c r="W280" s="13" t="str">
        <f t="shared" si="19"/>
        <v>No</v>
      </c>
      <c r="X280" s="9">
        <f t="shared" si="17"/>
        <v>1</v>
      </c>
      <c r="Y280" s="13" t="str" cm="1">
        <f t="array" ref="Y280">_xlfn.IFS(X280=1,"Lunes",X280=2,"Martes",X280=3,"Miercoles",X280=4,"Jueves",X280=5,"Viernes",X280=6,"Sabado",X280=7,"Domingo")</f>
        <v>Lunes</v>
      </c>
      <c r="Z280">
        <f>SUMIF('Cocina'!A:A,Sala[[#This Row],[Número de Orden]],'Cocina'!K:K)</f>
        <v>122</v>
      </c>
      <c r="AA280" s="35">
        <f>(Sala[[#This Row],[Tiempo en mesa]]-Sala[[#This Row],[Tiempo de Preparación (Horas)]])*1440</f>
        <v>-1.9999999999999929</v>
      </c>
      <c r="AB280" t="str" cm="1">
        <f t="array" ref="AB28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281" spans="1:28" x14ac:dyDescent="0.3">
      <c r="A281" s="9">
        <v>14</v>
      </c>
      <c r="B281" s="13" t="s">
        <v>503</v>
      </c>
      <c r="C281" s="9">
        <v>6</v>
      </c>
      <c r="D281" s="16">
        <v>45019.020833333336</v>
      </c>
      <c r="E281" s="16">
        <v>45019.111805555556</v>
      </c>
      <c r="F281" s="13" t="s">
        <v>25</v>
      </c>
      <c r="G281" s="13" t="s">
        <v>10</v>
      </c>
      <c r="H281" s="13" t="s">
        <v>1134</v>
      </c>
      <c r="I281" s="14">
        <v>36.08</v>
      </c>
      <c r="J281" s="14">
        <f>IF(Sala[[#This Row],[Orden cobrada (Sin tiempo espera)]]="si",Sala[[#This Row],[Propina]],0)</f>
        <v>36.08</v>
      </c>
      <c r="K281" s="13" t="s">
        <v>11</v>
      </c>
      <c r="L281" s="9">
        <v>280</v>
      </c>
      <c r="M281" s="13" t="s">
        <v>59</v>
      </c>
      <c r="N281" s="13" t="s">
        <v>504</v>
      </c>
      <c r="O281" s="14">
        <f>SUMIF('Cocina'!A:A,Sala!L281,'Cocina'!M:M)</f>
        <v>117</v>
      </c>
      <c r="P281" s="1">
        <v>45019</v>
      </c>
      <c r="Q281" s="3">
        <v>2.0833333333333332E-2</v>
      </c>
      <c r="R281" s="3">
        <v>0.11180555555555556</v>
      </c>
      <c r="S281" s="3">
        <f>IF(K281="Ocupada",R281-Q281+Datos!$B$2,R281-Q281)</f>
        <v>9.0972222222222232E-2</v>
      </c>
      <c r="T281" s="3">
        <f t="shared" si="18"/>
        <v>9.0972222222222232E-2</v>
      </c>
      <c r="U281" s="3">
        <f>(SUMIF('Cocina'!A:A,Sala!L281,'Cocina'!H:H))/60/24</f>
        <v>5.9722222222222225E-2</v>
      </c>
      <c r="V281" s="3">
        <f t="shared" si="16"/>
        <v>3.1250000000000007E-2</v>
      </c>
      <c r="W281" s="13" t="str">
        <f t="shared" si="19"/>
        <v>Si</v>
      </c>
      <c r="X281" s="9">
        <f t="shared" si="17"/>
        <v>1</v>
      </c>
      <c r="Y281" s="13" t="str" cm="1">
        <f t="array" ref="Y281">_xlfn.IFS(X281=1,"Lunes",X281=2,"Martes",X281=3,"Miercoles",X281=4,"Jueves",X281=5,"Viernes",X281=6,"Sabado",X281=7,"Domingo")</f>
        <v>Lunes</v>
      </c>
      <c r="Z281">
        <f>SUMIF('Cocina'!A:A,Sala[[#This Row],[Número de Orden]],'Cocina'!K:K)</f>
        <v>70</v>
      </c>
      <c r="AA281" s="35">
        <f>(Sala[[#This Row],[Tiempo en mesa]]-Sala[[#This Row],[Tiempo de Preparación (Horas)]])*1440</f>
        <v>45.000000000000007</v>
      </c>
      <c r="AB281" t="str" cm="1">
        <f t="array" ref="AB28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82" spans="1:28" x14ac:dyDescent="0.3">
      <c r="A282" s="9">
        <v>18</v>
      </c>
      <c r="B282" s="13" t="s">
        <v>505</v>
      </c>
      <c r="C282" s="9">
        <v>2</v>
      </c>
      <c r="D282" s="16">
        <v>45019.161111111112</v>
      </c>
      <c r="E282" s="16">
        <v>45019.326388888891</v>
      </c>
      <c r="F282" s="13" t="s">
        <v>29</v>
      </c>
      <c r="G282" s="13" t="s">
        <v>15</v>
      </c>
      <c r="H282" s="13" t="s">
        <v>16</v>
      </c>
      <c r="I282" s="14">
        <v>44.3</v>
      </c>
      <c r="J282" s="14">
        <f>IF(Sala[[#This Row],[Orden cobrada (Sin tiempo espera)]]="si",Sala[[#This Row],[Propina]],0)</f>
        <v>44.3</v>
      </c>
      <c r="K282" s="13" t="s">
        <v>35</v>
      </c>
      <c r="L282" s="9">
        <v>281</v>
      </c>
      <c r="M282" s="13" t="s">
        <v>1135</v>
      </c>
      <c r="N282" s="13" t="s">
        <v>439</v>
      </c>
      <c r="O282" s="14">
        <f>SUMIF('Cocina'!A:A,Sala!L282,'Cocina'!M:M)</f>
        <v>66</v>
      </c>
      <c r="P282" s="1">
        <v>45019</v>
      </c>
      <c r="Q282" s="3">
        <v>0.16111111111111112</v>
      </c>
      <c r="R282" s="3">
        <v>0.3263888888888889</v>
      </c>
      <c r="S282" s="3">
        <f>IF(K282="Ocupada",R282-Q282+Datos!$B$2,R282-Q282)</f>
        <v>0.17569444444444443</v>
      </c>
      <c r="T282" s="3">
        <f t="shared" si="18"/>
        <v>0.16527777777777777</v>
      </c>
      <c r="U282" s="3">
        <f>(SUMIF('Cocina'!A:A,Sala!L282,'Cocina'!H:H))/60/24</f>
        <v>6.2499999999999995E-3</v>
      </c>
      <c r="V282" s="3">
        <f t="shared" si="16"/>
        <v>0.16944444444444443</v>
      </c>
      <c r="W282" s="13" t="str">
        <f t="shared" si="19"/>
        <v>Si</v>
      </c>
      <c r="X282" s="9">
        <f t="shared" si="17"/>
        <v>1</v>
      </c>
      <c r="Y282" s="13" t="str" cm="1">
        <f t="array" ref="Y282">_xlfn.IFS(X282=1,"Lunes",X282=2,"Martes",X282=3,"Miercoles",X282=4,"Jueves",X282=5,"Viernes",X282=6,"Sabado",X282=7,"Domingo")</f>
        <v>Lunes</v>
      </c>
      <c r="Z282">
        <f>SUMIF('Cocina'!A:A,Sala[[#This Row],[Número de Orden]],'Cocina'!K:K)</f>
        <v>40</v>
      </c>
      <c r="AA282" s="35">
        <f>(Sala[[#This Row],[Tiempo en mesa]]-Sala[[#This Row],[Tiempo de Preparación (Horas)]])*1440</f>
        <v>229</v>
      </c>
      <c r="AB282" t="str" cm="1">
        <f t="array" ref="AB28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83" spans="1:28" x14ac:dyDescent="0.3">
      <c r="A283" s="9">
        <v>6</v>
      </c>
      <c r="B283" s="13" t="s">
        <v>506</v>
      </c>
      <c r="C283" s="9">
        <v>1</v>
      </c>
      <c r="D283" s="16">
        <v>45019.049305555556</v>
      </c>
      <c r="E283" s="16">
        <v>45019.209722222222</v>
      </c>
      <c r="F283" s="13" t="s">
        <v>29</v>
      </c>
      <c r="G283" s="13" t="s">
        <v>10</v>
      </c>
      <c r="H283" s="13" t="s">
        <v>1134</v>
      </c>
      <c r="I283" s="14">
        <v>19.05</v>
      </c>
      <c r="J283" s="14">
        <f>IF(Sala[[#This Row],[Orden cobrada (Sin tiempo espera)]]="si",Sala[[#This Row],[Propina]],0)</f>
        <v>19.05</v>
      </c>
      <c r="K283" s="13" t="s">
        <v>21</v>
      </c>
      <c r="L283" s="9">
        <v>282</v>
      </c>
      <c r="M283" s="13" t="s">
        <v>44</v>
      </c>
      <c r="N283" s="13" t="s">
        <v>507</v>
      </c>
      <c r="O283" s="14">
        <f>SUMIF('Cocina'!A:A,Sala!L283,'Cocina'!M:M)</f>
        <v>74</v>
      </c>
      <c r="P283" s="1">
        <v>45019</v>
      </c>
      <c r="Q283" s="3">
        <v>4.9305555555555554E-2</v>
      </c>
      <c r="R283" s="3">
        <v>0.20972222222222223</v>
      </c>
      <c r="S283" s="3">
        <f>IF(K283="Ocupada",R283-Q283+Datos!$B$2,R283-Q283)</f>
        <v>0.16041666666666668</v>
      </c>
      <c r="T283" s="3">
        <f t="shared" si="18"/>
        <v>0.16041666666666668</v>
      </c>
      <c r="U283" s="3">
        <f>(SUMIF('Cocina'!A:A,Sala!L283,'Cocina'!H:H))/60/24</f>
        <v>7.9166666666666663E-2</v>
      </c>
      <c r="V283" s="3">
        <f t="shared" si="16"/>
        <v>8.1250000000000017E-2</v>
      </c>
      <c r="W283" s="13" t="str">
        <f t="shared" si="19"/>
        <v>Si</v>
      </c>
      <c r="X283" s="9">
        <f t="shared" si="17"/>
        <v>1</v>
      </c>
      <c r="Y283" s="13" t="str" cm="1">
        <f t="array" ref="Y283">_xlfn.IFS(X283=1,"Lunes",X283=2,"Martes",X283=3,"Miercoles",X283=4,"Jueves",X283=5,"Viernes",X283=6,"Sabado",X283=7,"Domingo")</f>
        <v>Lunes</v>
      </c>
      <c r="Z283">
        <f>SUMIF('Cocina'!A:A,Sala[[#This Row],[Número de Orden]],'Cocina'!K:K)</f>
        <v>42</v>
      </c>
      <c r="AA283" s="35">
        <f>(Sala[[#This Row],[Tiempo en mesa]]-Sala[[#This Row],[Tiempo de Preparación (Horas)]])*1440</f>
        <v>117.00000000000003</v>
      </c>
      <c r="AB283" t="str" cm="1">
        <f t="array" ref="AB28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84" spans="1:28" x14ac:dyDescent="0.3">
      <c r="A284" s="9">
        <v>19</v>
      </c>
      <c r="B284" s="13" t="s">
        <v>508</v>
      </c>
      <c r="C284" s="9">
        <v>5</v>
      </c>
      <c r="D284" s="16">
        <v>45019.044444444444</v>
      </c>
      <c r="E284" s="16">
        <v>45019.199999999997</v>
      </c>
      <c r="F284" s="13" t="s">
        <v>25</v>
      </c>
      <c r="G284" s="13" t="s">
        <v>32</v>
      </c>
      <c r="H284" s="13" t="s">
        <v>1134</v>
      </c>
      <c r="I284" s="14">
        <v>43.07</v>
      </c>
      <c r="J284" s="14">
        <f>IF(Sala[[#This Row],[Orden cobrada (Sin tiempo espera)]]="si",Sala[[#This Row],[Propina]],0)</f>
        <v>43.07</v>
      </c>
      <c r="K284" s="13" t="s">
        <v>21</v>
      </c>
      <c r="L284" s="9">
        <v>283</v>
      </c>
      <c r="M284" s="13" t="s">
        <v>22</v>
      </c>
      <c r="N284" s="13" t="s">
        <v>256</v>
      </c>
      <c r="O284" s="14">
        <f>SUMIF('Cocina'!A:A,Sala!L284,'Cocina'!M:M)</f>
        <v>78</v>
      </c>
      <c r="P284" s="1">
        <v>45019</v>
      </c>
      <c r="Q284" s="3">
        <v>4.4444444444444446E-2</v>
      </c>
      <c r="R284" s="3">
        <v>0.2</v>
      </c>
      <c r="S284" s="3">
        <f>IF(K284="Ocupada",R284-Q284+Datos!$B$2,R284-Q284)</f>
        <v>0.15555555555555556</v>
      </c>
      <c r="T284" s="3">
        <f t="shared" si="18"/>
        <v>0.15555555555555556</v>
      </c>
      <c r="U284" s="3">
        <f>(SUMIF('Cocina'!A:A,Sala!L284,'Cocina'!H:H))/60/24</f>
        <v>4.1666666666666666E-3</v>
      </c>
      <c r="V284" s="3">
        <f t="shared" si="16"/>
        <v>0.15138888888888888</v>
      </c>
      <c r="W284" s="13" t="str">
        <f t="shared" si="19"/>
        <v>Si</v>
      </c>
      <c r="X284" s="9">
        <f t="shared" si="17"/>
        <v>1</v>
      </c>
      <c r="Y284" s="13" t="str" cm="1">
        <f t="array" ref="Y284">_xlfn.IFS(X284=1,"Lunes",X284=2,"Martes",X284=3,"Miercoles",X284=4,"Jueves",X284=5,"Viernes",X284=6,"Sabado",X284=7,"Domingo")</f>
        <v>Lunes</v>
      </c>
      <c r="Z284">
        <f>SUMIF('Cocina'!A:A,Sala[[#This Row],[Número de Orden]],'Cocina'!K:K)</f>
        <v>45</v>
      </c>
      <c r="AA284" s="35">
        <f>(Sala[[#This Row],[Tiempo en mesa]]-Sala[[#This Row],[Tiempo de Preparación (Horas)]])*1440</f>
        <v>217.99999999999997</v>
      </c>
      <c r="AB284" t="str" cm="1">
        <f t="array" ref="AB28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85" spans="1:28" x14ac:dyDescent="0.3">
      <c r="A285" s="9">
        <v>11</v>
      </c>
      <c r="B285" s="13" t="s">
        <v>509</v>
      </c>
      <c r="C285" s="9">
        <v>4</v>
      </c>
      <c r="D285" s="16">
        <v>45019.102777777778</v>
      </c>
      <c r="E285" s="16">
        <v>45019.192361111112</v>
      </c>
      <c r="F285" s="13" t="s">
        <v>25</v>
      </c>
      <c r="G285" s="13" t="s">
        <v>10</v>
      </c>
      <c r="H285" s="13" t="s">
        <v>1136</v>
      </c>
      <c r="I285" s="14">
        <v>29.99</v>
      </c>
      <c r="J285" s="14">
        <f>IF(Sala[[#This Row],[Orden cobrada (Sin tiempo espera)]]="si",Sala[[#This Row],[Propina]],0)</f>
        <v>0</v>
      </c>
      <c r="K285" s="13" t="s">
        <v>35</v>
      </c>
      <c r="L285" s="9">
        <v>284</v>
      </c>
      <c r="M285" s="13" t="s">
        <v>1135</v>
      </c>
      <c r="N285" s="13" t="s">
        <v>510</v>
      </c>
      <c r="O285" s="14">
        <f>SUMIF('Cocina'!A:A,Sala!L285,'Cocina'!M:M)</f>
        <v>158</v>
      </c>
      <c r="P285" s="1">
        <v>45019</v>
      </c>
      <c r="Q285" s="3">
        <v>0.10277777777777777</v>
      </c>
      <c r="R285" s="3">
        <v>0.19236111111111112</v>
      </c>
      <c r="S285" s="3">
        <f>IF(K285="Ocupada",R285-Q285+Datos!$B$2,R285-Q285)</f>
        <v>0.10000000000000002</v>
      </c>
      <c r="T285" s="3">
        <f t="shared" si="18"/>
        <v>8.9583333333333348E-2</v>
      </c>
      <c r="U285" s="3">
        <f>(SUMIF('Cocina'!A:A,Sala!L285,'Cocina'!H:H))/60/24</f>
        <v>0.13541666666666666</v>
      </c>
      <c r="V285" s="3">
        <f t="shared" si="16"/>
        <v>0</v>
      </c>
      <c r="W285" s="13" t="str">
        <f t="shared" si="19"/>
        <v>No</v>
      </c>
      <c r="X285" s="9">
        <f t="shared" si="17"/>
        <v>1</v>
      </c>
      <c r="Y285" s="13" t="str" cm="1">
        <f t="array" ref="Y285">_xlfn.IFS(X285=1,"Lunes",X285=2,"Martes",X285=3,"Miercoles",X285=4,"Jueves",X285=5,"Viernes",X285=6,"Sabado",X285=7,"Domingo")</f>
        <v>Lunes</v>
      </c>
      <c r="Z285">
        <f>SUMIF('Cocina'!A:A,Sala[[#This Row],[Número de Orden]],'Cocina'!K:K)</f>
        <v>94</v>
      </c>
      <c r="AA285" s="35">
        <f>(Sala[[#This Row],[Tiempo en mesa]]-Sala[[#This Row],[Tiempo de Preparación (Horas)]])*1440</f>
        <v>-65.999999999999972</v>
      </c>
      <c r="AB285" t="str" cm="1">
        <f t="array" ref="AB28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286" spans="1:28" x14ac:dyDescent="0.3">
      <c r="A286" s="9">
        <v>18</v>
      </c>
      <c r="B286" s="13" t="s">
        <v>511</v>
      </c>
      <c r="C286" s="9">
        <v>6</v>
      </c>
      <c r="D286" s="16">
        <v>45019.127083333333</v>
      </c>
      <c r="E286" s="16">
        <v>45019.253472222219</v>
      </c>
      <c r="F286" s="13" t="s">
        <v>29</v>
      </c>
      <c r="G286" s="13" t="s">
        <v>10</v>
      </c>
      <c r="H286" s="13" t="s">
        <v>1136</v>
      </c>
      <c r="I286" s="14">
        <v>10.94</v>
      </c>
      <c r="J286" s="14">
        <f>IF(Sala[[#This Row],[Orden cobrada (Sin tiempo espera)]]="si",Sala[[#This Row],[Propina]],0)</f>
        <v>10.94</v>
      </c>
      <c r="K286" s="13" t="s">
        <v>11</v>
      </c>
      <c r="L286" s="9">
        <v>285</v>
      </c>
      <c r="M286" s="13" t="s">
        <v>1137</v>
      </c>
      <c r="N286" s="13" t="s">
        <v>102</v>
      </c>
      <c r="O286" s="14">
        <f>SUMIF('Cocina'!A:A,Sala!L286,'Cocina'!M:M)</f>
        <v>42</v>
      </c>
      <c r="P286" s="1">
        <v>45019</v>
      </c>
      <c r="Q286" s="3">
        <v>0.12708333333333333</v>
      </c>
      <c r="R286" s="3">
        <v>0.25347222222222221</v>
      </c>
      <c r="S286" s="3">
        <f>IF(K286="Ocupada",R286-Q286+Datos!$B$2,R286-Q286)</f>
        <v>0.12638888888888888</v>
      </c>
      <c r="T286" s="3">
        <f t="shared" si="18"/>
        <v>0.12638888888888888</v>
      </c>
      <c r="U286" s="3">
        <f>(SUMIF('Cocina'!A:A,Sala!L286,'Cocina'!H:H))/60/24</f>
        <v>8.3333333333333332E-3</v>
      </c>
      <c r="V286" s="3">
        <f t="shared" si="16"/>
        <v>0.11805555555555555</v>
      </c>
      <c r="W286" s="13" t="str">
        <f t="shared" si="19"/>
        <v>Si</v>
      </c>
      <c r="X286" s="9">
        <f t="shared" si="17"/>
        <v>1</v>
      </c>
      <c r="Y286" s="13" t="str" cm="1">
        <f t="array" ref="Y286">_xlfn.IFS(X286=1,"Lunes",X286=2,"Martes",X286=3,"Miercoles",X286=4,"Jueves",X286=5,"Viernes",X286=6,"Sabado",X286=7,"Domingo")</f>
        <v>Lunes</v>
      </c>
      <c r="Z286">
        <f>SUMIF('Cocina'!A:A,Sala[[#This Row],[Número de Orden]],'Cocina'!K:K)</f>
        <v>26</v>
      </c>
      <c r="AA286" s="35">
        <f>(Sala[[#This Row],[Tiempo en mesa]]-Sala[[#This Row],[Tiempo de Preparación (Horas)]])*1440</f>
        <v>170</v>
      </c>
      <c r="AB286" t="str" cm="1">
        <f t="array" ref="AB28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87" spans="1:28" x14ac:dyDescent="0.3">
      <c r="A287" s="9">
        <v>15</v>
      </c>
      <c r="B287" s="13" t="s">
        <v>209</v>
      </c>
      <c r="C287" s="9">
        <v>6</v>
      </c>
      <c r="D287" s="16">
        <v>45019.015277777777</v>
      </c>
      <c r="E287" s="16">
        <v>45019.102777777778</v>
      </c>
      <c r="F287" s="13" t="s">
        <v>9</v>
      </c>
      <c r="G287" s="13" t="s">
        <v>10</v>
      </c>
      <c r="H287" s="13" t="s">
        <v>1134</v>
      </c>
      <c r="I287" s="14">
        <v>41.96</v>
      </c>
      <c r="J287" s="14">
        <f>IF(Sala[[#This Row],[Orden cobrada (Sin tiempo espera)]]="si",Sala[[#This Row],[Propina]],0)</f>
        <v>41.96</v>
      </c>
      <c r="K287" s="13" t="s">
        <v>35</v>
      </c>
      <c r="L287" s="9">
        <v>286</v>
      </c>
      <c r="M287" s="13" t="s">
        <v>83</v>
      </c>
      <c r="N287" s="13" t="s">
        <v>77</v>
      </c>
      <c r="O287" s="14">
        <f>SUMIF('Cocina'!A:A,Sala!L287,'Cocina'!M:M)</f>
        <v>68</v>
      </c>
      <c r="P287" s="1">
        <v>45019</v>
      </c>
      <c r="Q287" s="3">
        <v>1.5277777777777777E-2</v>
      </c>
      <c r="R287" s="3">
        <v>0.10277777777777777</v>
      </c>
      <c r="S287" s="3">
        <f>IF(K287="Ocupada",R287-Q287+Datos!$B$2,R287-Q287)</f>
        <v>9.7916666666666666E-2</v>
      </c>
      <c r="T287" s="3">
        <f t="shared" si="18"/>
        <v>8.7499999999999994E-2</v>
      </c>
      <c r="U287" s="3">
        <f>(SUMIF('Cocina'!A:A,Sala!L287,'Cocina'!H:H))/60/24</f>
        <v>1.7361111111111112E-2</v>
      </c>
      <c r="V287" s="3">
        <f t="shared" si="16"/>
        <v>8.0555555555555547E-2</v>
      </c>
      <c r="W287" s="13" t="str">
        <f t="shared" si="19"/>
        <v>Si</v>
      </c>
      <c r="X287" s="9">
        <f t="shared" si="17"/>
        <v>1</v>
      </c>
      <c r="Y287" s="13" t="str" cm="1">
        <f t="array" ref="Y287">_xlfn.IFS(X287=1,"Lunes",X287=2,"Martes",X287=3,"Miercoles",X287=4,"Jueves",X287=5,"Viernes",X287=6,"Sabado",X287=7,"Domingo")</f>
        <v>Lunes</v>
      </c>
      <c r="Z287">
        <f>SUMIF('Cocina'!A:A,Sala[[#This Row],[Número de Orden]],'Cocina'!K:K)</f>
        <v>40</v>
      </c>
      <c r="AA287" s="35">
        <f>(Sala[[#This Row],[Tiempo en mesa]]-Sala[[#This Row],[Tiempo de Preparación (Horas)]])*1440</f>
        <v>101</v>
      </c>
      <c r="AB287" t="str" cm="1">
        <f t="array" ref="AB28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88" spans="1:28" x14ac:dyDescent="0.3">
      <c r="A288" s="9">
        <v>20</v>
      </c>
      <c r="B288" s="13" t="s">
        <v>289</v>
      </c>
      <c r="C288" s="9">
        <v>2</v>
      </c>
      <c r="D288" s="16">
        <v>45019.150694444441</v>
      </c>
      <c r="E288" s="16">
        <v>45019.197222222225</v>
      </c>
      <c r="F288" s="13" t="s">
        <v>25</v>
      </c>
      <c r="G288" s="13" t="s">
        <v>10</v>
      </c>
      <c r="H288" s="13" t="s">
        <v>1136</v>
      </c>
      <c r="I288" s="14">
        <v>31.67</v>
      </c>
      <c r="J288" s="14">
        <f>IF(Sala[[#This Row],[Orden cobrada (Sin tiempo espera)]]="si",Sala[[#This Row],[Propina]],0)</f>
        <v>0</v>
      </c>
      <c r="K288" s="13" t="s">
        <v>11</v>
      </c>
      <c r="L288" s="9">
        <v>287</v>
      </c>
      <c r="M288" s="13" t="s">
        <v>17</v>
      </c>
      <c r="N288" s="13" t="s">
        <v>512</v>
      </c>
      <c r="O288" s="14">
        <f>SUMIF('Cocina'!A:A,Sala!L288,'Cocina'!M:M)</f>
        <v>202</v>
      </c>
      <c r="P288" s="1">
        <v>45019</v>
      </c>
      <c r="Q288" s="3">
        <v>0.15069444444444444</v>
      </c>
      <c r="R288" s="3">
        <v>0.19722222222222222</v>
      </c>
      <c r="S288" s="3">
        <f>IF(K288="Ocupada",R288-Q288+Datos!$B$2,R288-Q288)</f>
        <v>4.6527777777777779E-2</v>
      </c>
      <c r="T288" s="3">
        <f t="shared" si="18"/>
        <v>4.6527777777777779E-2</v>
      </c>
      <c r="U288" s="3">
        <f>(SUMIF('Cocina'!A:A,Sala!L288,'Cocina'!H:H))/60/24</f>
        <v>8.4027777777777771E-2</v>
      </c>
      <c r="V288" s="3">
        <f t="shared" si="16"/>
        <v>0</v>
      </c>
      <c r="W288" s="13" t="str">
        <f t="shared" si="19"/>
        <v>No</v>
      </c>
      <c r="X288" s="9">
        <f t="shared" si="17"/>
        <v>1</v>
      </c>
      <c r="Y288" s="13" t="str" cm="1">
        <f t="array" ref="Y288">_xlfn.IFS(X288=1,"Lunes",X288=2,"Martes",X288=3,"Miercoles",X288=4,"Jueves",X288=5,"Viernes",X288=6,"Sabado",X288=7,"Domingo")</f>
        <v>Lunes</v>
      </c>
      <c r="Z288">
        <f>SUMIF('Cocina'!A:A,Sala[[#This Row],[Número de Orden]],'Cocina'!K:K)</f>
        <v>121</v>
      </c>
      <c r="AA288" s="35">
        <f>(Sala[[#This Row],[Tiempo en mesa]]-Sala[[#This Row],[Tiempo de Preparación (Horas)]])*1440</f>
        <v>-53.999999999999986</v>
      </c>
      <c r="AB288" t="str" cm="1">
        <f t="array" ref="AB28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289" spans="1:28" x14ac:dyDescent="0.3">
      <c r="A289" s="9">
        <v>15</v>
      </c>
      <c r="B289" s="13" t="s">
        <v>513</v>
      </c>
      <c r="C289" s="9">
        <v>3</v>
      </c>
      <c r="D289" s="16">
        <v>45019.088888888888</v>
      </c>
      <c r="E289" s="16">
        <v>45019.231249999997</v>
      </c>
      <c r="F289" s="13" t="s">
        <v>25</v>
      </c>
      <c r="G289" s="13" t="s">
        <v>32</v>
      </c>
      <c r="H289" s="13" t="s">
        <v>1134</v>
      </c>
      <c r="I289" s="14">
        <v>13.3</v>
      </c>
      <c r="J289" s="14">
        <f>IF(Sala[[#This Row],[Orden cobrada (Sin tiempo espera)]]="si",Sala[[#This Row],[Propina]],0)</f>
        <v>13.3</v>
      </c>
      <c r="K289" s="13" t="s">
        <v>11</v>
      </c>
      <c r="L289" s="9">
        <v>288</v>
      </c>
      <c r="M289" s="13" t="s">
        <v>44</v>
      </c>
      <c r="N289" s="13" t="s">
        <v>514</v>
      </c>
      <c r="O289" s="14">
        <f>SUMIF('Cocina'!A:A,Sala!L289,'Cocina'!M:M)</f>
        <v>86</v>
      </c>
      <c r="P289" s="1">
        <v>45019</v>
      </c>
      <c r="Q289" s="3">
        <v>8.8888888888888892E-2</v>
      </c>
      <c r="R289" s="3">
        <v>0.23125000000000001</v>
      </c>
      <c r="S289" s="3">
        <f>IF(K289="Ocupada",R289-Q289+Datos!$B$2,R289-Q289)</f>
        <v>0.1423611111111111</v>
      </c>
      <c r="T289" s="3">
        <f t="shared" si="18"/>
        <v>0.1423611111111111</v>
      </c>
      <c r="U289" s="3">
        <f>(SUMIF('Cocina'!A:A,Sala!L289,'Cocina'!H:H))/60/24</f>
        <v>2.6388888888888889E-2</v>
      </c>
      <c r="V289" s="3">
        <f t="shared" si="16"/>
        <v>0.11597222222222221</v>
      </c>
      <c r="W289" s="13" t="str">
        <f t="shared" si="19"/>
        <v>Si</v>
      </c>
      <c r="X289" s="9">
        <f t="shared" si="17"/>
        <v>1</v>
      </c>
      <c r="Y289" s="13" t="str" cm="1">
        <f t="array" ref="Y289">_xlfn.IFS(X289=1,"Lunes",X289=2,"Martes",X289=3,"Miercoles",X289=4,"Jueves",X289=5,"Viernes",X289=6,"Sabado",X289=7,"Domingo")</f>
        <v>Lunes</v>
      </c>
      <c r="Z289">
        <f>SUMIF('Cocina'!A:A,Sala[[#This Row],[Número de Orden]],'Cocina'!K:K)</f>
        <v>50</v>
      </c>
      <c r="AA289" s="35">
        <f>(Sala[[#This Row],[Tiempo en mesa]]-Sala[[#This Row],[Tiempo de Preparación (Horas)]])*1440</f>
        <v>167</v>
      </c>
      <c r="AB289" t="str" cm="1">
        <f t="array" ref="AB28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90" spans="1:28" x14ac:dyDescent="0.3">
      <c r="A290" s="9">
        <v>15</v>
      </c>
      <c r="B290" s="13" t="s">
        <v>515</v>
      </c>
      <c r="C290" s="9">
        <v>5</v>
      </c>
      <c r="D290" s="16">
        <v>45019.130555555559</v>
      </c>
      <c r="E290" s="16">
        <v>45019.265972222223</v>
      </c>
      <c r="F290" s="13" t="s">
        <v>25</v>
      </c>
      <c r="G290" s="13" t="s">
        <v>10</v>
      </c>
      <c r="H290" s="13" t="s">
        <v>1136</v>
      </c>
      <c r="I290" s="14">
        <v>26.56</v>
      </c>
      <c r="J290" s="14">
        <f>IF(Sala[[#This Row],[Orden cobrada (Sin tiempo espera)]]="si",Sala[[#This Row],[Propina]],0)</f>
        <v>26.56</v>
      </c>
      <c r="K290" s="13" t="s">
        <v>21</v>
      </c>
      <c r="L290" s="9">
        <v>289</v>
      </c>
      <c r="M290" s="13" t="s">
        <v>1137</v>
      </c>
      <c r="N290" s="13" t="s">
        <v>516</v>
      </c>
      <c r="O290" s="14">
        <f>SUMIF('Cocina'!A:A,Sala!L290,'Cocina'!M:M)</f>
        <v>138</v>
      </c>
      <c r="P290" s="1">
        <v>45019</v>
      </c>
      <c r="Q290" s="3">
        <v>0.13055555555555556</v>
      </c>
      <c r="R290" s="3">
        <v>0.26597222222222222</v>
      </c>
      <c r="S290" s="3">
        <f>IF(K290="Ocupada",R290-Q290+Datos!$B$2,R290-Q290)</f>
        <v>0.13541666666666666</v>
      </c>
      <c r="T290" s="3">
        <f t="shared" si="18"/>
        <v>0.13541666666666666</v>
      </c>
      <c r="U290" s="3">
        <f>(SUMIF('Cocina'!A:A,Sala!L290,'Cocina'!H:H))/60/24</f>
        <v>4.7222222222222221E-2</v>
      </c>
      <c r="V290" s="3">
        <f t="shared" si="16"/>
        <v>8.8194444444444436E-2</v>
      </c>
      <c r="W290" s="13" t="str">
        <f t="shared" si="19"/>
        <v>Si</v>
      </c>
      <c r="X290" s="9">
        <f t="shared" si="17"/>
        <v>1</v>
      </c>
      <c r="Y290" s="13" t="str" cm="1">
        <f t="array" ref="Y290">_xlfn.IFS(X290=1,"Lunes",X290=2,"Martes",X290=3,"Miercoles",X290=4,"Jueves",X290=5,"Viernes",X290=6,"Sabado",X290=7,"Domingo")</f>
        <v>Lunes</v>
      </c>
      <c r="Z290">
        <f>SUMIF('Cocina'!A:A,Sala[[#This Row],[Número de Orden]],'Cocina'!K:K)</f>
        <v>81</v>
      </c>
      <c r="AA290" s="35">
        <f>(Sala[[#This Row],[Tiempo en mesa]]-Sala[[#This Row],[Tiempo de Preparación (Horas)]])*1440</f>
        <v>126.99999999999999</v>
      </c>
      <c r="AB290" t="str" cm="1">
        <f t="array" ref="AB29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91" spans="1:28" x14ac:dyDescent="0.3">
      <c r="A291" s="9">
        <v>19</v>
      </c>
      <c r="B291" s="13" t="s">
        <v>275</v>
      </c>
      <c r="C291" s="9">
        <v>3</v>
      </c>
      <c r="D291" s="16">
        <v>45019.087500000001</v>
      </c>
      <c r="E291" s="16">
        <v>45019.189583333333</v>
      </c>
      <c r="F291" s="13" t="s">
        <v>9</v>
      </c>
      <c r="G291" s="13" t="s">
        <v>10</v>
      </c>
      <c r="H291" s="13" t="s">
        <v>1134</v>
      </c>
      <c r="I291" s="14">
        <v>14.59</v>
      </c>
      <c r="J291" s="14">
        <f>IF(Sala[[#This Row],[Orden cobrada (Sin tiempo espera)]]="si",Sala[[#This Row],[Propina]],0)</f>
        <v>14.59</v>
      </c>
      <c r="K291" s="13" t="s">
        <v>35</v>
      </c>
      <c r="L291" s="9">
        <v>290</v>
      </c>
      <c r="M291" s="13" t="s">
        <v>1137</v>
      </c>
      <c r="N291" s="13" t="s">
        <v>65</v>
      </c>
      <c r="O291" s="14">
        <f>SUMIF('Cocina'!A:A,Sala!L291,'Cocina'!M:M)</f>
        <v>40</v>
      </c>
      <c r="P291" s="1">
        <v>45019</v>
      </c>
      <c r="Q291" s="3">
        <v>8.7499999999999994E-2</v>
      </c>
      <c r="R291" s="3">
        <v>0.18958333333333333</v>
      </c>
      <c r="S291" s="3">
        <f>IF(K291="Ocupada",R291-Q291+Datos!$B$2,R291-Q291)</f>
        <v>0.1125</v>
      </c>
      <c r="T291" s="3">
        <f t="shared" si="18"/>
        <v>0.10208333333333333</v>
      </c>
      <c r="U291" s="3">
        <f>(SUMIF('Cocina'!A:A,Sala!L291,'Cocina'!H:H))/60/24</f>
        <v>3.9583333333333331E-2</v>
      </c>
      <c r="V291" s="3">
        <f t="shared" si="16"/>
        <v>7.2916666666666671E-2</v>
      </c>
      <c r="W291" s="13" t="str">
        <f t="shared" si="19"/>
        <v>Si</v>
      </c>
      <c r="X291" s="9">
        <f t="shared" si="17"/>
        <v>1</v>
      </c>
      <c r="Y291" s="13" t="str" cm="1">
        <f t="array" ref="Y291">_xlfn.IFS(X291=1,"Lunes",X291=2,"Martes",X291=3,"Miercoles",X291=4,"Jueves",X291=5,"Viernes",X291=6,"Sabado",X291=7,"Domingo")</f>
        <v>Lunes</v>
      </c>
      <c r="Z291">
        <f>SUMIF('Cocina'!A:A,Sala[[#This Row],[Número de Orden]],'Cocina'!K:K)</f>
        <v>25</v>
      </c>
      <c r="AA291" s="35">
        <f>(Sala[[#This Row],[Tiempo en mesa]]-Sala[[#This Row],[Tiempo de Preparación (Horas)]])*1440</f>
        <v>90</v>
      </c>
      <c r="AB291" t="str" cm="1">
        <f t="array" ref="AB29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92" spans="1:28" x14ac:dyDescent="0.3">
      <c r="A292" s="9">
        <v>2</v>
      </c>
      <c r="B292" s="13" t="s">
        <v>517</v>
      </c>
      <c r="C292" s="9">
        <v>6</v>
      </c>
      <c r="D292" s="16">
        <v>45019.137499999997</v>
      </c>
      <c r="E292" s="16">
        <v>45019.256249999999</v>
      </c>
      <c r="F292" s="13" t="s">
        <v>20</v>
      </c>
      <c r="G292" s="13" t="s">
        <v>15</v>
      </c>
      <c r="H292" s="13" t="s">
        <v>16</v>
      </c>
      <c r="I292" s="14">
        <v>15.44</v>
      </c>
      <c r="J292" s="14">
        <f>IF(Sala[[#This Row],[Orden cobrada (Sin tiempo espera)]]="si",Sala[[#This Row],[Propina]],0)</f>
        <v>15.44</v>
      </c>
      <c r="K292" s="13" t="s">
        <v>35</v>
      </c>
      <c r="L292" s="9">
        <v>291</v>
      </c>
      <c r="M292" s="13" t="s">
        <v>41</v>
      </c>
      <c r="N292" s="13" t="s">
        <v>518</v>
      </c>
      <c r="O292" s="14">
        <f>SUMIF('Cocina'!A:A,Sala!L292,'Cocina'!M:M)</f>
        <v>260</v>
      </c>
      <c r="P292" s="1">
        <v>45019</v>
      </c>
      <c r="Q292" s="3">
        <v>0.13750000000000001</v>
      </c>
      <c r="R292" s="3">
        <v>0.25624999999999998</v>
      </c>
      <c r="S292" s="3">
        <f>IF(K292="Ocupada",R292-Q292+Datos!$B$2,R292-Q292)</f>
        <v>0.12916666666666662</v>
      </c>
      <c r="T292" s="3">
        <f t="shared" si="18"/>
        <v>0.11874999999999997</v>
      </c>
      <c r="U292" s="3">
        <f>(SUMIF('Cocina'!A:A,Sala!L292,'Cocina'!H:H))/60/24</f>
        <v>6.5972222222222224E-2</v>
      </c>
      <c r="V292" s="3">
        <f t="shared" si="16"/>
        <v>6.31944444444444E-2</v>
      </c>
      <c r="W292" s="13" t="str">
        <f t="shared" si="19"/>
        <v>Si</v>
      </c>
      <c r="X292" s="9">
        <f t="shared" si="17"/>
        <v>1</v>
      </c>
      <c r="Y292" s="13" t="str" cm="1">
        <f t="array" ref="Y292">_xlfn.IFS(X292=1,"Lunes",X292=2,"Martes",X292=3,"Miercoles",X292=4,"Jueves",X292=5,"Viernes",X292=6,"Sabado",X292=7,"Domingo")</f>
        <v>Lunes</v>
      </c>
      <c r="Z292">
        <f>SUMIF('Cocina'!A:A,Sala[[#This Row],[Número de Orden]],'Cocina'!K:K)</f>
        <v>156</v>
      </c>
      <c r="AA292" s="35">
        <f>(Sala[[#This Row],[Tiempo en mesa]]-Sala[[#This Row],[Tiempo de Preparación (Horas)]])*1440</f>
        <v>75.999999999999943</v>
      </c>
      <c r="AB292" t="str" cm="1">
        <f t="array" ref="AB29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93" spans="1:28" x14ac:dyDescent="0.3">
      <c r="A293" s="9">
        <v>10</v>
      </c>
      <c r="B293" s="13" t="s">
        <v>519</v>
      </c>
      <c r="C293" s="9">
        <v>3</v>
      </c>
      <c r="D293" s="16">
        <v>45019.006249999999</v>
      </c>
      <c r="E293" s="16">
        <v>45019.07708333333</v>
      </c>
      <c r="F293" s="13" t="s">
        <v>9</v>
      </c>
      <c r="G293" s="13" t="s">
        <v>32</v>
      </c>
      <c r="H293" s="13" t="s">
        <v>1136</v>
      </c>
      <c r="I293" s="14">
        <v>29.72</v>
      </c>
      <c r="J293" s="14">
        <f>IF(Sala[[#This Row],[Orden cobrada (Sin tiempo espera)]]="si",Sala[[#This Row],[Propina]],0)</f>
        <v>29.72</v>
      </c>
      <c r="K293" s="13" t="s">
        <v>11</v>
      </c>
      <c r="L293" s="9">
        <v>292</v>
      </c>
      <c r="M293" s="13" t="s">
        <v>83</v>
      </c>
      <c r="N293" s="13" t="s">
        <v>57</v>
      </c>
      <c r="O293" s="14">
        <f>SUMIF('Cocina'!A:A,Sala!L293,'Cocina'!M:M)</f>
        <v>84</v>
      </c>
      <c r="P293" s="1">
        <v>45019</v>
      </c>
      <c r="Q293" s="3">
        <v>6.2500000000000003E-3</v>
      </c>
      <c r="R293" s="3">
        <v>7.7083333333333337E-2</v>
      </c>
      <c r="S293" s="3">
        <f>IF(K293="Ocupada",R293-Q293+Datos!$B$2,R293-Q293)</f>
        <v>7.0833333333333331E-2</v>
      </c>
      <c r="T293" s="3">
        <f t="shared" si="18"/>
        <v>7.0833333333333331E-2</v>
      </c>
      <c r="U293" s="3">
        <f>(SUMIF('Cocina'!A:A,Sala!L293,'Cocina'!H:H))/60/24</f>
        <v>1.5972222222222224E-2</v>
      </c>
      <c r="V293" s="3">
        <f t="shared" si="16"/>
        <v>5.486111111111111E-2</v>
      </c>
      <c r="W293" s="13" t="str">
        <f t="shared" si="19"/>
        <v>Si</v>
      </c>
      <c r="X293" s="9">
        <f t="shared" si="17"/>
        <v>1</v>
      </c>
      <c r="Y293" s="13" t="str" cm="1">
        <f t="array" ref="Y293">_xlfn.IFS(X293=1,"Lunes",X293=2,"Martes",X293=3,"Miercoles",X293=4,"Jueves",X293=5,"Viernes",X293=6,"Sabado",X293=7,"Domingo")</f>
        <v>Lunes</v>
      </c>
      <c r="Z293">
        <f>SUMIF('Cocina'!A:A,Sala[[#This Row],[Número de Orden]],'Cocina'!K:K)</f>
        <v>48</v>
      </c>
      <c r="AA293" s="35">
        <f>(Sala[[#This Row],[Tiempo en mesa]]-Sala[[#This Row],[Tiempo de Preparación (Horas)]])*1440</f>
        <v>79</v>
      </c>
      <c r="AB293" t="str" cm="1">
        <f t="array" ref="AB29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94" spans="1:28" x14ac:dyDescent="0.3">
      <c r="A294" s="9">
        <v>16</v>
      </c>
      <c r="B294" s="13" t="s">
        <v>520</v>
      </c>
      <c r="C294" s="9">
        <v>4</v>
      </c>
      <c r="D294" s="16">
        <v>45019.121527777781</v>
      </c>
      <c r="E294" s="16">
        <v>45019.190972222219</v>
      </c>
      <c r="F294" s="13" t="s">
        <v>9</v>
      </c>
      <c r="G294" s="13" t="s">
        <v>10</v>
      </c>
      <c r="H294" s="13" t="s">
        <v>1136</v>
      </c>
      <c r="I294" s="14">
        <v>33.11</v>
      </c>
      <c r="J294" s="14">
        <f>IF(Sala[[#This Row],[Orden cobrada (Sin tiempo espera)]]="si",Sala[[#This Row],[Propina]],0)</f>
        <v>0</v>
      </c>
      <c r="K294" s="13" t="s">
        <v>11</v>
      </c>
      <c r="L294" s="9">
        <v>293</v>
      </c>
      <c r="M294" s="13" t="s">
        <v>83</v>
      </c>
      <c r="N294" s="13" t="s">
        <v>521</v>
      </c>
      <c r="O294" s="14">
        <f>SUMIF('Cocina'!A:A,Sala!L294,'Cocina'!M:M)</f>
        <v>216</v>
      </c>
      <c r="P294" s="1">
        <v>45019</v>
      </c>
      <c r="Q294" s="3">
        <v>0.12152777777777778</v>
      </c>
      <c r="R294" s="3">
        <v>0.19097222222222221</v>
      </c>
      <c r="S294" s="3">
        <f>IF(K294="Ocupada",R294-Q294+Datos!$B$2,R294-Q294)</f>
        <v>6.9444444444444434E-2</v>
      </c>
      <c r="T294" s="3">
        <f t="shared" si="18"/>
        <v>6.9444444444444434E-2</v>
      </c>
      <c r="U294" s="3">
        <f>(SUMIF('Cocina'!A:A,Sala!L294,'Cocina'!H:H))/60/24</f>
        <v>8.3333333333333329E-2</v>
      </c>
      <c r="V294" s="3">
        <f t="shared" si="16"/>
        <v>0</v>
      </c>
      <c r="W294" s="13" t="str">
        <f t="shared" si="19"/>
        <v>No</v>
      </c>
      <c r="X294" s="9">
        <f t="shared" si="17"/>
        <v>1</v>
      </c>
      <c r="Y294" s="13" t="str" cm="1">
        <f t="array" ref="Y294">_xlfn.IFS(X294=1,"Lunes",X294=2,"Martes",X294=3,"Miercoles",X294=4,"Jueves",X294=5,"Viernes",X294=6,"Sabado",X294=7,"Domingo")</f>
        <v>Lunes</v>
      </c>
      <c r="Z294">
        <f>SUMIF('Cocina'!A:A,Sala[[#This Row],[Número de Orden]],'Cocina'!K:K)</f>
        <v>128</v>
      </c>
      <c r="AA294" s="35">
        <f>(Sala[[#This Row],[Tiempo en mesa]]-Sala[[#This Row],[Tiempo de Preparación (Horas)]])*1440</f>
        <v>-20.000000000000007</v>
      </c>
      <c r="AB294" t="str" cm="1">
        <f t="array" ref="AB29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295" spans="1:28" x14ac:dyDescent="0.3">
      <c r="A295" s="9">
        <v>17</v>
      </c>
      <c r="B295" s="13" t="s">
        <v>394</v>
      </c>
      <c r="C295" s="9">
        <v>6</v>
      </c>
      <c r="D295" s="16">
        <v>45019.018055555556</v>
      </c>
      <c r="E295" s="16">
        <v>45019.164583333331</v>
      </c>
      <c r="F295" s="13" t="s">
        <v>20</v>
      </c>
      <c r="G295" s="13" t="s">
        <v>15</v>
      </c>
      <c r="H295" s="13" t="s">
        <v>1134</v>
      </c>
      <c r="I295" s="14">
        <v>20.36</v>
      </c>
      <c r="J295" s="14">
        <f>IF(Sala[[#This Row],[Orden cobrada (Sin tiempo espera)]]="si",Sala[[#This Row],[Propina]],0)</f>
        <v>20.36</v>
      </c>
      <c r="K295" s="13" t="s">
        <v>21</v>
      </c>
      <c r="L295" s="9">
        <v>294</v>
      </c>
      <c r="M295" s="13" t="s">
        <v>17</v>
      </c>
      <c r="N295" s="13" t="s">
        <v>522</v>
      </c>
      <c r="O295" s="14">
        <f>SUMIF('Cocina'!A:A,Sala!L295,'Cocina'!M:M)</f>
        <v>326</v>
      </c>
      <c r="P295" s="1">
        <v>45019</v>
      </c>
      <c r="Q295" s="3">
        <v>1.8055555555555554E-2</v>
      </c>
      <c r="R295" s="3">
        <v>0.16458333333333333</v>
      </c>
      <c r="S295" s="3">
        <f>IF(K295="Ocupada",R295-Q295+Datos!$B$2,R295-Q295)</f>
        <v>0.14652777777777778</v>
      </c>
      <c r="T295" s="3">
        <f t="shared" si="18"/>
        <v>0.14652777777777778</v>
      </c>
      <c r="U295" s="3">
        <f>(SUMIF('Cocina'!A:A,Sala!L295,'Cocina'!H:H))/60/24</f>
        <v>5.9722222222222225E-2</v>
      </c>
      <c r="V295" s="3">
        <f t="shared" si="16"/>
        <v>8.6805555555555552E-2</v>
      </c>
      <c r="W295" s="13" t="str">
        <f t="shared" si="19"/>
        <v>Si</v>
      </c>
      <c r="X295" s="9">
        <f t="shared" si="17"/>
        <v>1</v>
      </c>
      <c r="Y295" s="13" t="str" cm="1">
        <f t="array" ref="Y295">_xlfn.IFS(X295=1,"Lunes",X295=2,"Martes",X295=3,"Miercoles",X295=4,"Jueves",X295=5,"Viernes",X295=6,"Sabado",X295=7,"Domingo")</f>
        <v>Lunes</v>
      </c>
      <c r="Z295">
        <f>SUMIF('Cocina'!A:A,Sala[[#This Row],[Número de Orden]],'Cocina'!K:K)</f>
        <v>194</v>
      </c>
      <c r="AA295" s="35">
        <f>(Sala[[#This Row],[Tiempo en mesa]]-Sala[[#This Row],[Tiempo de Preparación (Horas)]])*1440</f>
        <v>125</v>
      </c>
      <c r="AB295" t="str" cm="1">
        <f t="array" ref="AB29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96" spans="1:28" x14ac:dyDescent="0.3">
      <c r="A296" s="9">
        <v>3</v>
      </c>
      <c r="B296" s="13" t="s">
        <v>523</v>
      </c>
      <c r="C296" s="9">
        <v>1</v>
      </c>
      <c r="D296" s="16">
        <v>45019.006944444445</v>
      </c>
      <c r="E296" s="16">
        <v>45019.084027777775</v>
      </c>
      <c r="F296" s="13" t="s">
        <v>20</v>
      </c>
      <c r="G296" s="13" t="s">
        <v>10</v>
      </c>
      <c r="H296" s="13" t="s">
        <v>1134</v>
      </c>
      <c r="I296" s="14">
        <v>46.42</v>
      </c>
      <c r="J296" s="14">
        <f>IF(Sala[[#This Row],[Orden cobrada (Sin tiempo espera)]]="si",Sala[[#This Row],[Propina]],0)</f>
        <v>0</v>
      </c>
      <c r="K296" s="13" t="s">
        <v>11</v>
      </c>
      <c r="L296" s="9">
        <v>295</v>
      </c>
      <c r="M296" s="13" t="s">
        <v>44</v>
      </c>
      <c r="N296" s="13" t="s">
        <v>524</v>
      </c>
      <c r="O296" s="14">
        <f>SUMIF('Cocina'!A:A,Sala!L296,'Cocina'!M:M)</f>
        <v>247</v>
      </c>
      <c r="P296" s="1">
        <v>45019</v>
      </c>
      <c r="Q296" s="3">
        <v>6.9444444444444441E-3</v>
      </c>
      <c r="R296" s="3">
        <v>8.4027777777777785E-2</v>
      </c>
      <c r="S296" s="3">
        <f>IF(K296="Ocupada",R296-Q296+Datos!$B$2,R296-Q296)</f>
        <v>7.7083333333333337E-2</v>
      </c>
      <c r="T296" s="3">
        <f t="shared" si="18"/>
        <v>7.7083333333333337E-2</v>
      </c>
      <c r="U296" s="3">
        <f>(SUMIF('Cocina'!A:A,Sala!L296,'Cocina'!H:H))/60/24</f>
        <v>0.12291666666666667</v>
      </c>
      <c r="V296" s="3">
        <f t="shared" si="16"/>
        <v>0</v>
      </c>
      <c r="W296" s="13" t="str">
        <f t="shared" si="19"/>
        <v>No</v>
      </c>
      <c r="X296" s="9">
        <f t="shared" si="17"/>
        <v>1</v>
      </c>
      <c r="Y296" s="13" t="str" cm="1">
        <f t="array" ref="Y296">_xlfn.IFS(X296=1,"Lunes",X296=2,"Martes",X296=3,"Miercoles",X296=4,"Jueves",X296=5,"Viernes",X296=6,"Sabado",X296=7,"Domingo")</f>
        <v>Lunes</v>
      </c>
      <c r="Z296">
        <f>SUMIF('Cocina'!A:A,Sala[[#This Row],[Número de Orden]],'Cocina'!K:K)</f>
        <v>150</v>
      </c>
      <c r="AA296" s="35">
        <f>(Sala[[#This Row],[Tiempo en mesa]]-Sala[[#This Row],[Tiempo de Preparación (Horas)]])*1440</f>
        <v>-66</v>
      </c>
      <c r="AB296" t="str" cm="1">
        <f t="array" ref="AB29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297" spans="1:28" x14ac:dyDescent="0.3">
      <c r="A297" s="9">
        <v>14</v>
      </c>
      <c r="B297" s="13" t="s">
        <v>525</v>
      </c>
      <c r="C297" s="9">
        <v>1</v>
      </c>
      <c r="D297" s="16">
        <v>45019.117361111108</v>
      </c>
      <c r="E297" s="16">
        <v>45019.248611111114</v>
      </c>
      <c r="F297" s="13" t="s">
        <v>20</v>
      </c>
      <c r="G297" s="13" t="s">
        <v>32</v>
      </c>
      <c r="H297" s="13" t="s">
        <v>1134</v>
      </c>
      <c r="I297" s="14">
        <v>29.07</v>
      </c>
      <c r="J297" s="14">
        <f>IF(Sala[[#This Row],[Orden cobrada (Sin tiempo espera)]]="si",Sala[[#This Row],[Propina]],0)</f>
        <v>29.07</v>
      </c>
      <c r="K297" s="13" t="s">
        <v>35</v>
      </c>
      <c r="L297" s="9">
        <v>296</v>
      </c>
      <c r="M297" s="13" t="s">
        <v>1137</v>
      </c>
      <c r="N297" s="13" t="s">
        <v>526</v>
      </c>
      <c r="O297" s="14">
        <f>SUMIF('Cocina'!A:A,Sala!L297,'Cocina'!M:M)</f>
        <v>59</v>
      </c>
      <c r="P297" s="1">
        <v>45019</v>
      </c>
      <c r="Q297" s="3">
        <v>0.11736111111111111</v>
      </c>
      <c r="R297" s="3">
        <v>0.24861111111111112</v>
      </c>
      <c r="S297" s="3">
        <f>IF(K297="Ocupada",R297-Q297+Datos!$B$2,R297-Q297)</f>
        <v>0.14166666666666666</v>
      </c>
      <c r="T297" s="3">
        <f t="shared" si="18"/>
        <v>0.13125000000000001</v>
      </c>
      <c r="U297" s="3">
        <f>(SUMIF('Cocina'!A:A,Sala!L297,'Cocina'!H:H))/60/24</f>
        <v>3.1944444444444449E-2</v>
      </c>
      <c r="V297" s="3">
        <f t="shared" si="16"/>
        <v>0.10972222222222222</v>
      </c>
      <c r="W297" s="13" t="str">
        <f t="shared" si="19"/>
        <v>Si</v>
      </c>
      <c r="X297" s="9">
        <f t="shared" si="17"/>
        <v>1</v>
      </c>
      <c r="Y297" s="13" t="str" cm="1">
        <f t="array" ref="Y297">_xlfn.IFS(X297=1,"Lunes",X297=2,"Martes",X297=3,"Miercoles",X297=4,"Jueves",X297=5,"Viernes",X297=6,"Sabado",X297=7,"Domingo")</f>
        <v>Lunes</v>
      </c>
      <c r="Z297">
        <f>SUMIF('Cocina'!A:A,Sala[[#This Row],[Número de Orden]],'Cocina'!K:K)</f>
        <v>36</v>
      </c>
      <c r="AA297" s="35">
        <f>(Sala[[#This Row],[Tiempo en mesa]]-Sala[[#This Row],[Tiempo de Preparación (Horas)]])*1440</f>
        <v>143</v>
      </c>
      <c r="AB297" t="str" cm="1">
        <f t="array" ref="AB29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98" spans="1:28" x14ac:dyDescent="0.3">
      <c r="A298" s="9">
        <v>4</v>
      </c>
      <c r="B298" s="13" t="s">
        <v>50</v>
      </c>
      <c r="C298" s="9">
        <v>3</v>
      </c>
      <c r="D298" s="16">
        <v>45019.043749999997</v>
      </c>
      <c r="E298" s="16">
        <v>45019.185416666667</v>
      </c>
      <c r="F298" s="13" t="s">
        <v>14</v>
      </c>
      <c r="G298" s="13" t="s">
        <v>10</v>
      </c>
      <c r="H298" s="13" t="s">
        <v>1134</v>
      </c>
      <c r="I298" s="14">
        <v>43.46</v>
      </c>
      <c r="J298" s="14">
        <f>IF(Sala[[#This Row],[Orden cobrada (Sin tiempo espera)]]="si",Sala[[#This Row],[Propina]],0)</f>
        <v>43.46</v>
      </c>
      <c r="K298" s="13" t="s">
        <v>35</v>
      </c>
      <c r="L298" s="9">
        <v>297</v>
      </c>
      <c r="M298" s="13" t="s">
        <v>1137</v>
      </c>
      <c r="N298" s="13" t="s">
        <v>527</v>
      </c>
      <c r="O298" s="14">
        <f>SUMIF('Cocina'!A:A,Sala!L298,'Cocina'!M:M)</f>
        <v>175</v>
      </c>
      <c r="P298" s="1">
        <v>45019</v>
      </c>
      <c r="Q298" s="3">
        <v>4.3749999999999997E-2</v>
      </c>
      <c r="R298" s="3">
        <v>0.18541666666666667</v>
      </c>
      <c r="S298" s="3">
        <f>IF(K298="Ocupada",R298-Q298+Datos!$B$2,R298-Q298)</f>
        <v>0.15208333333333332</v>
      </c>
      <c r="T298" s="3">
        <f t="shared" si="18"/>
        <v>0.14166666666666666</v>
      </c>
      <c r="U298" s="3">
        <f>(SUMIF('Cocina'!A:A,Sala!L298,'Cocina'!H:H))/60/24</f>
        <v>7.7777777777777779E-2</v>
      </c>
      <c r="V298" s="3">
        <f t="shared" si="16"/>
        <v>7.4305555555555541E-2</v>
      </c>
      <c r="W298" s="13" t="str">
        <f t="shared" si="19"/>
        <v>Si</v>
      </c>
      <c r="X298" s="9">
        <f t="shared" si="17"/>
        <v>1</v>
      </c>
      <c r="Y298" s="13" t="str" cm="1">
        <f t="array" ref="Y298">_xlfn.IFS(X298=1,"Lunes",X298=2,"Martes",X298=3,"Miercoles",X298=4,"Jueves",X298=5,"Viernes",X298=6,"Sabado",X298=7,"Domingo")</f>
        <v>Lunes</v>
      </c>
      <c r="Z298">
        <f>SUMIF('Cocina'!A:A,Sala[[#This Row],[Número de Orden]],'Cocina'!K:K)</f>
        <v>103</v>
      </c>
      <c r="AA298" s="35">
        <f>(Sala[[#This Row],[Tiempo en mesa]]-Sala[[#This Row],[Tiempo de Preparación (Horas)]])*1440</f>
        <v>92</v>
      </c>
      <c r="AB298" t="str" cm="1">
        <f t="array" ref="AB29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299" spans="1:28" x14ac:dyDescent="0.3">
      <c r="A299" s="9">
        <v>11</v>
      </c>
      <c r="B299" s="13" t="s">
        <v>528</v>
      </c>
      <c r="C299" s="9">
        <v>4</v>
      </c>
      <c r="D299" s="16">
        <v>45019.134722222225</v>
      </c>
      <c r="E299" s="16">
        <v>45019.228472222225</v>
      </c>
      <c r="F299" s="13" t="s">
        <v>25</v>
      </c>
      <c r="G299" s="13" t="s">
        <v>15</v>
      </c>
      <c r="H299" s="13" t="s">
        <v>1134</v>
      </c>
      <c r="I299" s="14">
        <v>23.24</v>
      </c>
      <c r="J299" s="14">
        <f>IF(Sala[[#This Row],[Orden cobrada (Sin tiempo espera)]]="si",Sala[[#This Row],[Propina]],0)</f>
        <v>0</v>
      </c>
      <c r="K299" s="13" t="s">
        <v>11</v>
      </c>
      <c r="L299" s="9">
        <v>298</v>
      </c>
      <c r="M299" s="13" t="s">
        <v>41</v>
      </c>
      <c r="N299" s="13" t="s">
        <v>529</v>
      </c>
      <c r="O299" s="14">
        <f>SUMIF('Cocina'!A:A,Sala!L299,'Cocina'!M:M)</f>
        <v>255</v>
      </c>
      <c r="P299" s="1">
        <v>45019</v>
      </c>
      <c r="Q299" s="3">
        <v>0.13472222222222222</v>
      </c>
      <c r="R299" s="3">
        <v>0.22847222222222222</v>
      </c>
      <c r="S299" s="3">
        <f>IF(K299="Ocupada",R299-Q299+Datos!$B$2,R299-Q299)</f>
        <v>9.375E-2</v>
      </c>
      <c r="T299" s="3">
        <f t="shared" si="18"/>
        <v>9.375E-2</v>
      </c>
      <c r="U299" s="3">
        <f>(SUMIF('Cocina'!A:A,Sala!L299,'Cocina'!H:H))/60/24</f>
        <v>9.7916666666666666E-2</v>
      </c>
      <c r="V299" s="3">
        <f t="shared" si="16"/>
        <v>0</v>
      </c>
      <c r="W299" s="13" t="str">
        <f t="shared" si="19"/>
        <v>No</v>
      </c>
      <c r="X299" s="9">
        <f t="shared" si="17"/>
        <v>1</v>
      </c>
      <c r="Y299" s="13" t="str" cm="1">
        <f t="array" ref="Y299">_xlfn.IFS(X299=1,"Lunes",X299=2,"Martes",X299=3,"Miercoles",X299=4,"Jueves",X299=5,"Viernes",X299=6,"Sabado",X299=7,"Domingo")</f>
        <v>Lunes</v>
      </c>
      <c r="Z299">
        <f>SUMIF('Cocina'!A:A,Sala[[#This Row],[Número de Orden]],'Cocina'!K:K)</f>
        <v>153</v>
      </c>
      <c r="AA299" s="35">
        <f>(Sala[[#This Row],[Tiempo en mesa]]-Sala[[#This Row],[Tiempo de Preparación (Horas)]])*1440</f>
        <v>-5.9999999999999982</v>
      </c>
      <c r="AB299" t="str" cm="1">
        <f t="array" ref="AB29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300" spans="1:28" x14ac:dyDescent="0.3">
      <c r="A300" s="9">
        <v>6</v>
      </c>
      <c r="B300" s="13" t="s">
        <v>530</v>
      </c>
      <c r="C300" s="9">
        <v>1</v>
      </c>
      <c r="D300" s="16">
        <v>45019.054861111108</v>
      </c>
      <c r="E300" s="16">
        <v>45019.114583333336</v>
      </c>
      <c r="F300" s="13" t="s">
        <v>25</v>
      </c>
      <c r="G300" s="13" t="s">
        <v>32</v>
      </c>
      <c r="H300" s="13" t="s">
        <v>16</v>
      </c>
      <c r="I300" s="14">
        <v>29.68</v>
      </c>
      <c r="J300" s="14">
        <f>IF(Sala[[#This Row],[Orden cobrada (Sin tiempo espera)]]="si",Sala[[#This Row],[Propina]],0)</f>
        <v>0</v>
      </c>
      <c r="K300" s="13" t="s">
        <v>35</v>
      </c>
      <c r="L300" s="9">
        <v>299</v>
      </c>
      <c r="M300" s="13" t="s">
        <v>44</v>
      </c>
      <c r="N300" s="13" t="s">
        <v>531</v>
      </c>
      <c r="O300" s="14">
        <f>SUMIF('Cocina'!A:A,Sala!L300,'Cocina'!M:M)</f>
        <v>182</v>
      </c>
      <c r="P300" s="1">
        <v>45019</v>
      </c>
      <c r="Q300" s="3">
        <v>5.486111111111111E-2</v>
      </c>
      <c r="R300" s="3">
        <v>0.11458333333333333</v>
      </c>
      <c r="S300" s="3">
        <f>IF(K300="Ocupada",R300-Q300+Datos!$B$2,R300-Q300)</f>
        <v>7.013888888888889E-2</v>
      </c>
      <c r="T300" s="3">
        <f t="shared" si="18"/>
        <v>5.9722222222222218E-2</v>
      </c>
      <c r="U300" s="3">
        <f>(SUMIF('Cocina'!A:A,Sala!L300,'Cocina'!H:H))/60/24</f>
        <v>7.8472222222222221E-2</v>
      </c>
      <c r="V300" s="3">
        <f t="shared" si="16"/>
        <v>0</v>
      </c>
      <c r="W300" s="13" t="str">
        <f t="shared" si="19"/>
        <v>No</v>
      </c>
      <c r="X300" s="9">
        <f t="shared" si="17"/>
        <v>1</v>
      </c>
      <c r="Y300" s="13" t="str" cm="1">
        <f t="array" ref="Y300">_xlfn.IFS(X300=1,"Lunes",X300=2,"Martes",X300=3,"Miercoles",X300=4,"Jueves",X300=5,"Viernes",X300=6,"Sabado",X300=7,"Domingo")</f>
        <v>Lunes</v>
      </c>
      <c r="Z300">
        <f>SUMIF('Cocina'!A:A,Sala[[#This Row],[Número de Orden]],'Cocina'!K:K)</f>
        <v>108</v>
      </c>
      <c r="AA300" s="35">
        <f>(Sala[[#This Row],[Tiempo en mesa]]-Sala[[#This Row],[Tiempo de Preparación (Horas)]])*1440</f>
        <v>-27.000000000000004</v>
      </c>
      <c r="AB300" t="str" cm="1">
        <f t="array" ref="AB30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301" spans="1:28" x14ac:dyDescent="0.3">
      <c r="A301" s="9">
        <v>18</v>
      </c>
      <c r="B301" s="13" t="s">
        <v>264</v>
      </c>
      <c r="C301" s="9">
        <v>6</v>
      </c>
      <c r="D301" s="16">
        <v>45019.095138888886</v>
      </c>
      <c r="E301" s="16">
        <v>45019.179861111108</v>
      </c>
      <c r="F301" s="13" t="s">
        <v>20</v>
      </c>
      <c r="G301" s="13" t="s">
        <v>15</v>
      </c>
      <c r="H301" s="13" t="s">
        <v>1134</v>
      </c>
      <c r="I301" s="14">
        <v>38.380000000000003</v>
      </c>
      <c r="J301" s="14">
        <f>IF(Sala[[#This Row],[Orden cobrada (Sin tiempo espera)]]="si",Sala[[#This Row],[Propina]],0)</f>
        <v>38.380000000000003</v>
      </c>
      <c r="K301" s="13" t="s">
        <v>11</v>
      </c>
      <c r="L301" s="9">
        <v>300</v>
      </c>
      <c r="M301" s="13" t="s">
        <v>26</v>
      </c>
      <c r="N301" s="13" t="s">
        <v>532</v>
      </c>
      <c r="O301" s="14">
        <f>SUMIF('Cocina'!A:A,Sala!L301,'Cocina'!M:M)</f>
        <v>290</v>
      </c>
      <c r="P301" s="1">
        <v>45019</v>
      </c>
      <c r="Q301" s="3">
        <v>9.5138888888888884E-2</v>
      </c>
      <c r="R301" s="3">
        <v>0.17986111111111111</v>
      </c>
      <c r="S301" s="3">
        <f>IF(K301="Ocupada",R301-Q301+Datos!$B$2,R301-Q301)</f>
        <v>8.4722222222222227E-2</v>
      </c>
      <c r="T301" s="3">
        <f t="shared" si="18"/>
        <v>8.4722222222222227E-2</v>
      </c>
      <c r="U301" s="3">
        <f>(SUMIF('Cocina'!A:A,Sala!L301,'Cocina'!H:H))/60/24</f>
        <v>8.1944444444444445E-2</v>
      </c>
      <c r="V301" s="3">
        <f t="shared" si="16"/>
        <v>2.7777777777777818E-3</v>
      </c>
      <c r="W301" s="13" t="str">
        <f t="shared" si="19"/>
        <v>Si</v>
      </c>
      <c r="X301" s="9">
        <f t="shared" si="17"/>
        <v>1</v>
      </c>
      <c r="Y301" s="13" t="str" cm="1">
        <f t="array" ref="Y301">_xlfn.IFS(X301=1,"Lunes",X301=2,"Martes",X301=3,"Miercoles",X301=4,"Jueves",X301=5,"Viernes",X301=6,"Sabado",X301=7,"Domingo")</f>
        <v>Lunes</v>
      </c>
      <c r="Z301">
        <f>SUMIF('Cocina'!A:A,Sala[[#This Row],[Número de Orden]],'Cocina'!K:K)</f>
        <v>174</v>
      </c>
      <c r="AA301" s="35">
        <f>(Sala[[#This Row],[Tiempo en mesa]]-Sala[[#This Row],[Tiempo de Preparación (Horas)]])*1440</f>
        <v>4.0000000000000053</v>
      </c>
      <c r="AB301" t="str" cm="1">
        <f t="array" ref="AB30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02" spans="1:28" x14ac:dyDescent="0.3">
      <c r="A302" s="9">
        <v>8</v>
      </c>
      <c r="B302" s="13" t="s">
        <v>533</v>
      </c>
      <c r="C302" s="9">
        <v>6</v>
      </c>
      <c r="D302" s="16">
        <v>45019.093055555553</v>
      </c>
      <c r="E302" s="16">
        <v>45019.172222222223</v>
      </c>
      <c r="F302" s="13" t="s">
        <v>25</v>
      </c>
      <c r="G302" s="13" t="s">
        <v>10</v>
      </c>
      <c r="H302" s="13" t="s">
        <v>1134</v>
      </c>
      <c r="I302" s="14">
        <v>16.52</v>
      </c>
      <c r="J302" s="14">
        <f>IF(Sala[[#This Row],[Orden cobrada (Sin tiempo espera)]]="si",Sala[[#This Row],[Propina]],0)</f>
        <v>0</v>
      </c>
      <c r="K302" s="13" t="s">
        <v>11</v>
      </c>
      <c r="L302" s="9">
        <v>301</v>
      </c>
      <c r="M302" s="13" t="s">
        <v>44</v>
      </c>
      <c r="N302" s="13" t="s">
        <v>534</v>
      </c>
      <c r="O302" s="14">
        <f>SUMIF('Cocina'!A:A,Sala!L302,'Cocina'!M:M)</f>
        <v>223</v>
      </c>
      <c r="P302" s="1">
        <v>45019</v>
      </c>
      <c r="Q302" s="3">
        <v>9.3055555555555558E-2</v>
      </c>
      <c r="R302" s="3">
        <v>0.17222222222222222</v>
      </c>
      <c r="S302" s="3">
        <f>IF(K302="Ocupada",R302-Q302+Datos!$B$2,R302-Q302)</f>
        <v>7.9166666666666663E-2</v>
      </c>
      <c r="T302" s="3">
        <f t="shared" si="18"/>
        <v>7.9166666666666663E-2</v>
      </c>
      <c r="U302" s="3">
        <f>(SUMIF('Cocina'!A:A,Sala!L302,'Cocina'!H:H))/60/24</f>
        <v>0.12708333333333333</v>
      </c>
      <c r="V302" s="3">
        <f t="shared" si="16"/>
        <v>0</v>
      </c>
      <c r="W302" s="13" t="str">
        <f t="shared" si="19"/>
        <v>No</v>
      </c>
      <c r="X302" s="9">
        <f t="shared" si="17"/>
        <v>1</v>
      </c>
      <c r="Y302" s="13" t="str" cm="1">
        <f t="array" ref="Y302">_xlfn.IFS(X302=1,"Lunes",X302=2,"Martes",X302=3,"Miercoles",X302=4,"Jueves",X302=5,"Viernes",X302=6,"Sabado",X302=7,"Domingo")</f>
        <v>Lunes</v>
      </c>
      <c r="Z302">
        <f>SUMIF('Cocina'!A:A,Sala[[#This Row],[Número de Orden]],'Cocina'!K:K)</f>
        <v>133</v>
      </c>
      <c r="AA302" s="35">
        <f>(Sala[[#This Row],[Tiempo en mesa]]-Sala[[#This Row],[Tiempo de Preparación (Horas)]])*1440</f>
        <v>-69</v>
      </c>
      <c r="AB302" t="str" cm="1">
        <f t="array" ref="AB30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303" spans="1:28" x14ac:dyDescent="0.3">
      <c r="A303" s="9">
        <v>5</v>
      </c>
      <c r="B303" s="13" t="s">
        <v>124</v>
      </c>
      <c r="C303" s="9">
        <v>2</v>
      </c>
      <c r="D303" s="16">
        <v>45019.055555555555</v>
      </c>
      <c r="E303" s="16">
        <v>45019.205555555556</v>
      </c>
      <c r="F303" s="13" t="s">
        <v>14</v>
      </c>
      <c r="G303" s="13" t="s">
        <v>15</v>
      </c>
      <c r="H303" s="13" t="s">
        <v>1134</v>
      </c>
      <c r="I303" s="14">
        <v>39.89</v>
      </c>
      <c r="J303" s="14">
        <f>IF(Sala[[#This Row],[Orden cobrada (Sin tiempo espera)]]="si",Sala[[#This Row],[Propina]],0)</f>
        <v>39.89</v>
      </c>
      <c r="K303" s="13" t="s">
        <v>11</v>
      </c>
      <c r="L303" s="9">
        <v>302</v>
      </c>
      <c r="M303" s="13" t="s">
        <v>17</v>
      </c>
      <c r="N303" s="13" t="s">
        <v>414</v>
      </c>
      <c r="O303" s="14">
        <f>SUMIF('Cocina'!A:A,Sala!L303,'Cocina'!M:M)</f>
        <v>96</v>
      </c>
      <c r="P303" s="1">
        <v>45019</v>
      </c>
      <c r="Q303" s="3">
        <v>5.5555555555555552E-2</v>
      </c>
      <c r="R303" s="3">
        <v>0.20555555555555555</v>
      </c>
      <c r="S303" s="3">
        <f>IF(K303="Ocupada",R303-Q303+Datos!$B$2,R303-Q303)</f>
        <v>0.15</v>
      </c>
      <c r="T303" s="3">
        <f t="shared" si="18"/>
        <v>0.15</v>
      </c>
      <c r="U303" s="3">
        <f>(SUMIF('Cocina'!A:A,Sala!L303,'Cocina'!H:H))/60/24</f>
        <v>1.0416666666666666E-2</v>
      </c>
      <c r="V303" s="3">
        <f t="shared" si="16"/>
        <v>0.13958333333333334</v>
      </c>
      <c r="W303" s="13" t="str">
        <f t="shared" si="19"/>
        <v>Si</v>
      </c>
      <c r="X303" s="9">
        <f t="shared" si="17"/>
        <v>1</v>
      </c>
      <c r="Y303" s="13" t="str" cm="1">
        <f t="array" ref="Y303">_xlfn.IFS(X303=1,"Lunes",X303=2,"Martes",X303=3,"Miercoles",X303=4,"Jueves",X303=5,"Viernes",X303=6,"Sabado",X303=7,"Domingo")</f>
        <v>Lunes</v>
      </c>
      <c r="Z303">
        <f>SUMIF('Cocina'!A:A,Sala[[#This Row],[Número de Orden]],'Cocina'!K:K)</f>
        <v>57</v>
      </c>
      <c r="AA303" s="35">
        <f>(Sala[[#This Row],[Tiempo en mesa]]-Sala[[#This Row],[Tiempo de Preparación (Horas)]])*1440</f>
        <v>201</v>
      </c>
      <c r="AB303" t="str" cm="1">
        <f t="array" ref="AB30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04" spans="1:28" x14ac:dyDescent="0.3">
      <c r="A304" s="9">
        <v>14</v>
      </c>
      <c r="B304" s="13" t="s">
        <v>535</v>
      </c>
      <c r="C304" s="9">
        <v>5</v>
      </c>
      <c r="D304" s="16">
        <v>45019.151388888888</v>
      </c>
      <c r="E304" s="16">
        <v>45019.26666666667</v>
      </c>
      <c r="F304" s="13" t="s">
        <v>25</v>
      </c>
      <c r="G304" s="13" t="s">
        <v>15</v>
      </c>
      <c r="H304" s="13" t="s">
        <v>1136</v>
      </c>
      <c r="I304" s="14">
        <v>16.489999999999998</v>
      </c>
      <c r="J304" s="14">
        <f>IF(Sala[[#This Row],[Orden cobrada (Sin tiempo espera)]]="si",Sala[[#This Row],[Propina]],0)</f>
        <v>16.489999999999998</v>
      </c>
      <c r="K304" s="13" t="s">
        <v>35</v>
      </c>
      <c r="L304" s="9">
        <v>303</v>
      </c>
      <c r="M304" s="13" t="s">
        <v>22</v>
      </c>
      <c r="N304" s="13" t="s">
        <v>536</v>
      </c>
      <c r="O304" s="14">
        <f>SUMIF('Cocina'!A:A,Sala!L304,'Cocina'!M:M)</f>
        <v>210</v>
      </c>
      <c r="P304" s="1">
        <v>45019</v>
      </c>
      <c r="Q304" s="3">
        <v>0.15138888888888888</v>
      </c>
      <c r="R304" s="3">
        <v>0.26666666666666666</v>
      </c>
      <c r="S304" s="3">
        <f>IF(K304="Ocupada",R304-Q304+Datos!$B$2,R304-Q304)</f>
        <v>0.12569444444444444</v>
      </c>
      <c r="T304" s="3">
        <f t="shared" si="18"/>
        <v>0.11527777777777778</v>
      </c>
      <c r="U304" s="3">
        <f>(SUMIF('Cocina'!A:A,Sala!L304,'Cocina'!H:H))/60/24</f>
        <v>6.3888888888888898E-2</v>
      </c>
      <c r="V304" s="3">
        <f t="shared" si="16"/>
        <v>6.1805555555555544E-2</v>
      </c>
      <c r="W304" s="13" t="str">
        <f t="shared" si="19"/>
        <v>Si</v>
      </c>
      <c r="X304" s="9">
        <f t="shared" si="17"/>
        <v>1</v>
      </c>
      <c r="Y304" s="13" t="str" cm="1">
        <f t="array" ref="Y304">_xlfn.IFS(X304=1,"Lunes",X304=2,"Martes",X304=3,"Miercoles",X304=4,"Jueves",X304=5,"Viernes",X304=6,"Sabado",X304=7,"Domingo")</f>
        <v>Lunes</v>
      </c>
      <c r="Z304">
        <f>SUMIF('Cocina'!A:A,Sala[[#This Row],[Número de Orden]],'Cocina'!K:K)</f>
        <v>128</v>
      </c>
      <c r="AA304" s="35">
        <f>(Sala[[#This Row],[Tiempo en mesa]]-Sala[[#This Row],[Tiempo de Preparación (Horas)]])*1440</f>
        <v>74</v>
      </c>
      <c r="AB304" t="str" cm="1">
        <f t="array" ref="AB30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05" spans="1:28" x14ac:dyDescent="0.3">
      <c r="A305" s="9">
        <v>6</v>
      </c>
      <c r="B305" s="13" t="s">
        <v>537</v>
      </c>
      <c r="C305" s="9">
        <v>4</v>
      </c>
      <c r="D305" s="16">
        <v>45019.14166666667</v>
      </c>
      <c r="E305" s="16">
        <v>45019.194444444445</v>
      </c>
      <c r="F305" s="13" t="s">
        <v>14</v>
      </c>
      <c r="G305" s="13" t="s">
        <v>10</v>
      </c>
      <c r="H305" s="13" t="s">
        <v>1134</v>
      </c>
      <c r="I305" s="14">
        <v>22.05</v>
      </c>
      <c r="J305" s="14">
        <f>IF(Sala[[#This Row],[Orden cobrada (Sin tiempo espera)]]="si",Sala[[#This Row],[Propina]],0)</f>
        <v>0</v>
      </c>
      <c r="K305" s="13" t="s">
        <v>11</v>
      </c>
      <c r="L305" s="9">
        <v>304</v>
      </c>
      <c r="M305" s="13" t="s">
        <v>17</v>
      </c>
      <c r="N305" s="13" t="s">
        <v>538</v>
      </c>
      <c r="O305" s="14">
        <f>SUMIF('Cocina'!A:A,Sala!L305,'Cocina'!M:M)</f>
        <v>279</v>
      </c>
      <c r="P305" s="1">
        <v>45019</v>
      </c>
      <c r="Q305" s="3">
        <v>0.14166666666666666</v>
      </c>
      <c r="R305" s="3">
        <v>0.19444444444444445</v>
      </c>
      <c r="S305" s="3">
        <f>IF(K305="Ocupada",R305-Q305+Datos!$B$2,R305-Q305)</f>
        <v>5.2777777777777785E-2</v>
      </c>
      <c r="T305" s="3">
        <f t="shared" si="18"/>
        <v>5.2777777777777785E-2</v>
      </c>
      <c r="U305" s="3">
        <f>(SUMIF('Cocina'!A:A,Sala!L305,'Cocina'!H:H))/60/24</f>
        <v>5.9027777777777783E-2</v>
      </c>
      <c r="V305" s="3">
        <f t="shared" si="16"/>
        <v>0</v>
      </c>
      <c r="W305" s="13" t="str">
        <f t="shared" si="19"/>
        <v>No</v>
      </c>
      <c r="X305" s="9">
        <f t="shared" si="17"/>
        <v>1</v>
      </c>
      <c r="Y305" s="13" t="str" cm="1">
        <f t="array" ref="Y305">_xlfn.IFS(X305=1,"Lunes",X305=2,"Martes",X305=3,"Miercoles",X305=4,"Jueves",X305=5,"Viernes",X305=6,"Sabado",X305=7,"Domingo")</f>
        <v>Lunes</v>
      </c>
      <c r="Z305">
        <f>SUMIF('Cocina'!A:A,Sala[[#This Row],[Número de Orden]],'Cocina'!K:K)</f>
        <v>171</v>
      </c>
      <c r="AA305" s="35">
        <f>(Sala[[#This Row],[Tiempo en mesa]]-Sala[[#This Row],[Tiempo de Preparación (Horas)]])*1440</f>
        <v>-8.9999999999999982</v>
      </c>
      <c r="AB305" t="str" cm="1">
        <f t="array" ref="AB30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306" spans="1:28" x14ac:dyDescent="0.3">
      <c r="A306" s="9">
        <v>1</v>
      </c>
      <c r="B306" s="13" t="s">
        <v>539</v>
      </c>
      <c r="C306" s="9">
        <v>2</v>
      </c>
      <c r="D306" s="16">
        <v>45019.03125</v>
      </c>
      <c r="E306" s="16">
        <v>45019.175694444442</v>
      </c>
      <c r="F306" s="13" t="s">
        <v>14</v>
      </c>
      <c r="G306" s="13" t="s">
        <v>10</v>
      </c>
      <c r="H306" s="13" t="s">
        <v>1134</v>
      </c>
      <c r="I306" s="14">
        <v>37.92</v>
      </c>
      <c r="J306" s="14">
        <f>IF(Sala[[#This Row],[Orden cobrada (Sin tiempo espera)]]="si",Sala[[#This Row],[Propina]],0)</f>
        <v>37.92</v>
      </c>
      <c r="K306" s="13" t="s">
        <v>11</v>
      </c>
      <c r="L306" s="9">
        <v>305</v>
      </c>
      <c r="M306" s="13" t="s">
        <v>64</v>
      </c>
      <c r="N306" s="13" t="s">
        <v>540</v>
      </c>
      <c r="O306" s="14">
        <f>SUMIF('Cocina'!A:A,Sala!L306,'Cocina'!M:M)</f>
        <v>128</v>
      </c>
      <c r="P306" s="1">
        <v>45019</v>
      </c>
      <c r="Q306" s="3">
        <v>3.125E-2</v>
      </c>
      <c r="R306" s="3">
        <v>0.17569444444444443</v>
      </c>
      <c r="S306" s="3">
        <f>IF(K306="Ocupada",R306-Q306+Datos!$B$2,R306-Q306)</f>
        <v>0.14444444444444443</v>
      </c>
      <c r="T306" s="3">
        <f t="shared" si="18"/>
        <v>0.14444444444444443</v>
      </c>
      <c r="U306" s="3">
        <f>(SUMIF('Cocina'!A:A,Sala!L306,'Cocina'!H:H))/60/24</f>
        <v>4.5138888888888888E-2</v>
      </c>
      <c r="V306" s="3">
        <f t="shared" si="16"/>
        <v>9.9305555555555536E-2</v>
      </c>
      <c r="W306" s="13" t="str">
        <f t="shared" si="19"/>
        <v>Si</v>
      </c>
      <c r="X306" s="9">
        <f t="shared" si="17"/>
        <v>1</v>
      </c>
      <c r="Y306" s="13" t="str" cm="1">
        <f t="array" ref="Y306">_xlfn.IFS(X306=1,"Lunes",X306=2,"Martes",X306=3,"Miercoles",X306=4,"Jueves",X306=5,"Viernes",X306=6,"Sabado",X306=7,"Domingo")</f>
        <v>Lunes</v>
      </c>
      <c r="Z306">
        <f>SUMIF('Cocina'!A:A,Sala[[#This Row],[Número de Orden]],'Cocina'!K:K)</f>
        <v>77</v>
      </c>
      <c r="AA306" s="35">
        <f>(Sala[[#This Row],[Tiempo en mesa]]-Sala[[#This Row],[Tiempo de Preparación (Horas)]])*1440</f>
        <v>142.99999999999997</v>
      </c>
      <c r="AB306" t="str" cm="1">
        <f t="array" ref="AB30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07" spans="1:28" x14ac:dyDescent="0.3">
      <c r="A307" s="9">
        <v>7</v>
      </c>
      <c r="B307" s="13" t="s">
        <v>541</v>
      </c>
      <c r="C307" s="9">
        <v>4</v>
      </c>
      <c r="D307" s="16">
        <v>45019.002083333333</v>
      </c>
      <c r="E307" s="16">
        <v>45019.105555555558</v>
      </c>
      <c r="F307" s="13" t="s">
        <v>25</v>
      </c>
      <c r="G307" s="13" t="s">
        <v>10</v>
      </c>
      <c r="H307" s="13" t="s">
        <v>1134</v>
      </c>
      <c r="I307" s="14">
        <v>16.96</v>
      </c>
      <c r="J307" s="14">
        <f>IF(Sala[[#This Row],[Orden cobrada (Sin tiempo espera)]]="si",Sala[[#This Row],[Propina]],0)</f>
        <v>16.96</v>
      </c>
      <c r="K307" s="13" t="s">
        <v>35</v>
      </c>
      <c r="L307" s="9">
        <v>306</v>
      </c>
      <c r="M307" s="13" t="s">
        <v>64</v>
      </c>
      <c r="N307" s="13" t="s">
        <v>414</v>
      </c>
      <c r="O307" s="14">
        <f>SUMIF('Cocina'!A:A,Sala!L307,'Cocina'!M:M)</f>
        <v>32</v>
      </c>
      <c r="P307" s="1">
        <v>45019</v>
      </c>
      <c r="Q307" s="3">
        <v>2.0833333333333333E-3</v>
      </c>
      <c r="R307" s="3">
        <v>0.10555555555555556</v>
      </c>
      <c r="S307" s="3">
        <f>IF(K307="Ocupada",R307-Q307+Datos!$B$2,R307-Q307)</f>
        <v>0.11388888888888889</v>
      </c>
      <c r="T307" s="3">
        <f t="shared" si="18"/>
        <v>0.10347222222222222</v>
      </c>
      <c r="U307" s="3">
        <f>(SUMIF('Cocina'!A:A,Sala!L307,'Cocina'!H:H))/60/24</f>
        <v>1.4583333333333332E-2</v>
      </c>
      <c r="V307" s="3">
        <f t="shared" si="16"/>
        <v>9.930555555555555E-2</v>
      </c>
      <c r="W307" s="13" t="str">
        <f t="shared" si="19"/>
        <v>Si</v>
      </c>
      <c r="X307" s="9">
        <f t="shared" si="17"/>
        <v>1</v>
      </c>
      <c r="Y307" s="13" t="str" cm="1">
        <f t="array" ref="Y307">_xlfn.IFS(X307=1,"Lunes",X307=2,"Martes",X307=3,"Miercoles",X307=4,"Jueves",X307=5,"Viernes",X307=6,"Sabado",X307=7,"Domingo")</f>
        <v>Lunes</v>
      </c>
      <c r="Z307">
        <f>SUMIF('Cocina'!A:A,Sala[[#This Row],[Número de Orden]],'Cocina'!K:K)</f>
        <v>19</v>
      </c>
      <c r="AA307" s="35">
        <f>(Sala[[#This Row],[Tiempo en mesa]]-Sala[[#This Row],[Tiempo de Preparación (Horas)]])*1440</f>
        <v>127.99999999999999</v>
      </c>
      <c r="AB307" t="str" cm="1">
        <f t="array" ref="AB30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08" spans="1:28" x14ac:dyDescent="0.3">
      <c r="A308" s="9">
        <v>20</v>
      </c>
      <c r="B308" s="13" t="s">
        <v>56</v>
      </c>
      <c r="C308" s="9">
        <v>5</v>
      </c>
      <c r="D308" s="16">
        <v>45019.131249999999</v>
      </c>
      <c r="E308" s="16">
        <v>45019.23541666667</v>
      </c>
      <c r="F308" s="13" t="s">
        <v>14</v>
      </c>
      <c r="G308" s="13" t="s">
        <v>10</v>
      </c>
      <c r="H308" s="13" t="s">
        <v>16</v>
      </c>
      <c r="I308" s="14">
        <v>31.66</v>
      </c>
      <c r="J308" s="14">
        <f>IF(Sala[[#This Row],[Orden cobrada (Sin tiempo espera)]]="si",Sala[[#This Row],[Propina]],0)</f>
        <v>31.66</v>
      </c>
      <c r="K308" s="13" t="s">
        <v>21</v>
      </c>
      <c r="L308" s="9">
        <v>307</v>
      </c>
      <c r="M308" s="13" t="s">
        <v>1135</v>
      </c>
      <c r="N308" s="13" t="s">
        <v>102</v>
      </c>
      <c r="O308" s="14">
        <f>SUMIF('Cocina'!A:A,Sala!L308,'Cocina'!M:M)</f>
        <v>63</v>
      </c>
      <c r="P308" s="1">
        <v>45019</v>
      </c>
      <c r="Q308" s="3">
        <v>0.13125000000000001</v>
      </c>
      <c r="R308" s="3">
        <v>0.23541666666666666</v>
      </c>
      <c r="S308" s="3">
        <f>IF(K308="Ocupada",R308-Q308+Datos!$B$2,R308-Q308)</f>
        <v>0.10416666666666666</v>
      </c>
      <c r="T308" s="3">
        <f t="shared" si="18"/>
        <v>0.10416666666666666</v>
      </c>
      <c r="U308" s="3">
        <f>(SUMIF('Cocina'!A:A,Sala!L308,'Cocina'!H:H))/60/24</f>
        <v>2.7083333333333334E-2</v>
      </c>
      <c r="V308" s="3">
        <f t="shared" si="16"/>
        <v>7.7083333333333323E-2</v>
      </c>
      <c r="W308" s="13" t="str">
        <f t="shared" si="19"/>
        <v>Si</v>
      </c>
      <c r="X308" s="9">
        <f t="shared" si="17"/>
        <v>1</v>
      </c>
      <c r="Y308" s="13" t="str" cm="1">
        <f t="array" ref="Y308">_xlfn.IFS(X308=1,"Lunes",X308=2,"Martes",X308=3,"Miercoles",X308=4,"Jueves",X308=5,"Viernes",X308=6,"Sabado",X308=7,"Domingo")</f>
        <v>Lunes</v>
      </c>
      <c r="Z308">
        <f>SUMIF('Cocina'!A:A,Sala[[#This Row],[Número de Orden]],'Cocina'!K:K)</f>
        <v>39</v>
      </c>
      <c r="AA308" s="35">
        <f>(Sala[[#This Row],[Tiempo en mesa]]-Sala[[#This Row],[Tiempo de Preparación (Horas)]])*1440</f>
        <v>110.99999999999999</v>
      </c>
      <c r="AB308" t="str" cm="1">
        <f t="array" ref="AB30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09" spans="1:28" x14ac:dyDescent="0.3">
      <c r="A309" s="9">
        <v>14</v>
      </c>
      <c r="B309" s="13" t="s">
        <v>542</v>
      </c>
      <c r="C309" s="9">
        <v>6</v>
      </c>
      <c r="D309" s="16">
        <v>45019.079861111109</v>
      </c>
      <c r="E309" s="16">
        <v>45019.193749999999</v>
      </c>
      <c r="F309" s="13" t="s">
        <v>20</v>
      </c>
      <c r="G309" s="13" t="s">
        <v>10</v>
      </c>
      <c r="H309" s="13" t="s">
        <v>1134</v>
      </c>
      <c r="I309" s="14">
        <v>33.79</v>
      </c>
      <c r="J309" s="14">
        <f>IF(Sala[[#This Row],[Orden cobrada (Sin tiempo espera)]]="si",Sala[[#This Row],[Propina]],0)</f>
        <v>0</v>
      </c>
      <c r="K309" s="13" t="s">
        <v>11</v>
      </c>
      <c r="L309" s="9">
        <v>308</v>
      </c>
      <c r="M309" s="13" t="s">
        <v>44</v>
      </c>
      <c r="N309" s="13" t="s">
        <v>543</v>
      </c>
      <c r="O309" s="14">
        <f>SUMIF('Cocina'!A:A,Sala!L309,'Cocina'!M:M)</f>
        <v>222</v>
      </c>
      <c r="P309" s="1">
        <v>45019</v>
      </c>
      <c r="Q309" s="3">
        <v>7.9861111111111105E-2</v>
      </c>
      <c r="R309" s="3">
        <v>0.19375000000000001</v>
      </c>
      <c r="S309" s="3">
        <f>IF(K309="Ocupada",R309-Q309+Datos!$B$2,R309-Q309)</f>
        <v>0.1138888888888889</v>
      </c>
      <c r="T309" s="3">
        <f t="shared" si="18"/>
        <v>0.1138888888888889</v>
      </c>
      <c r="U309" s="3">
        <f>(SUMIF('Cocina'!A:A,Sala!L309,'Cocina'!H:H))/60/24</f>
        <v>0.12916666666666668</v>
      </c>
      <c r="V309" s="3">
        <f t="shared" si="16"/>
        <v>0</v>
      </c>
      <c r="W309" s="13" t="str">
        <f t="shared" si="19"/>
        <v>No</v>
      </c>
      <c r="X309" s="9">
        <f t="shared" si="17"/>
        <v>1</v>
      </c>
      <c r="Y309" s="13" t="str" cm="1">
        <f t="array" ref="Y309">_xlfn.IFS(X309=1,"Lunes",X309=2,"Martes",X309=3,"Miercoles",X309=4,"Jueves",X309=5,"Viernes",X309=6,"Sabado",X309=7,"Domingo")</f>
        <v>Lunes</v>
      </c>
      <c r="Z309">
        <f>SUMIF('Cocina'!A:A,Sala[[#This Row],[Número de Orden]],'Cocina'!K:K)</f>
        <v>132</v>
      </c>
      <c r="AA309" s="35">
        <f>(Sala[[#This Row],[Tiempo en mesa]]-Sala[[#This Row],[Tiempo de Preparación (Horas)]])*1440</f>
        <v>-22</v>
      </c>
      <c r="AB309" t="str" cm="1">
        <f t="array" ref="AB30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310" spans="1:28" x14ac:dyDescent="0.3">
      <c r="A310" s="9">
        <v>9</v>
      </c>
      <c r="B310" s="13" t="s">
        <v>544</v>
      </c>
      <c r="C310" s="9">
        <v>3</v>
      </c>
      <c r="D310" s="16">
        <v>45019.019444444442</v>
      </c>
      <c r="E310" s="16">
        <v>45019.170138888891</v>
      </c>
      <c r="F310" s="13" t="s">
        <v>14</v>
      </c>
      <c r="G310" s="13" t="s">
        <v>10</v>
      </c>
      <c r="H310" s="13" t="s">
        <v>1134</v>
      </c>
      <c r="I310" s="14">
        <v>36.090000000000003</v>
      </c>
      <c r="J310" s="14">
        <f>IF(Sala[[#This Row],[Orden cobrada (Sin tiempo espera)]]="si",Sala[[#This Row],[Propina]],0)</f>
        <v>36.090000000000003</v>
      </c>
      <c r="K310" s="13" t="s">
        <v>11</v>
      </c>
      <c r="L310" s="9">
        <v>309</v>
      </c>
      <c r="M310" s="13" t="s">
        <v>83</v>
      </c>
      <c r="N310" s="13" t="s">
        <v>545</v>
      </c>
      <c r="O310" s="14">
        <f>SUMIF('Cocina'!A:A,Sala!L310,'Cocina'!M:M)</f>
        <v>172</v>
      </c>
      <c r="P310" s="1">
        <v>45019</v>
      </c>
      <c r="Q310" s="3">
        <v>1.9444444444444445E-2</v>
      </c>
      <c r="R310" s="3">
        <v>0.1701388888888889</v>
      </c>
      <c r="S310" s="3">
        <f>IF(K310="Ocupada",R310-Q310+Datos!$B$2,R310-Q310)</f>
        <v>0.15069444444444446</v>
      </c>
      <c r="T310" s="3">
        <f t="shared" si="18"/>
        <v>0.15069444444444446</v>
      </c>
      <c r="U310" s="3">
        <f>(SUMIF('Cocina'!A:A,Sala!L310,'Cocina'!H:H))/60/24</f>
        <v>8.5416666666666655E-2</v>
      </c>
      <c r="V310" s="3">
        <f t="shared" si="16"/>
        <v>6.527777777777781E-2</v>
      </c>
      <c r="W310" s="13" t="str">
        <f t="shared" si="19"/>
        <v>Si</v>
      </c>
      <c r="X310" s="9">
        <f t="shared" si="17"/>
        <v>1</v>
      </c>
      <c r="Y310" s="13" t="str" cm="1">
        <f t="array" ref="Y310">_xlfn.IFS(X310=1,"Lunes",X310=2,"Martes",X310=3,"Miercoles",X310=4,"Jueves",X310=5,"Viernes",X310=6,"Sabado",X310=7,"Domingo")</f>
        <v>Lunes</v>
      </c>
      <c r="Z310">
        <f>SUMIF('Cocina'!A:A,Sala[[#This Row],[Número de Orden]],'Cocina'!K:K)</f>
        <v>105</v>
      </c>
      <c r="AA310" s="35">
        <f>(Sala[[#This Row],[Tiempo en mesa]]-Sala[[#This Row],[Tiempo de Preparación (Horas)]])*1440</f>
        <v>94.000000000000043</v>
      </c>
      <c r="AB310" t="str" cm="1">
        <f t="array" ref="AB31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11" spans="1:28" x14ac:dyDescent="0.3">
      <c r="A311" s="9">
        <v>17</v>
      </c>
      <c r="B311" s="13" t="s">
        <v>546</v>
      </c>
      <c r="C311" s="9">
        <v>3</v>
      </c>
      <c r="D311" s="16">
        <v>45019.12777777778</v>
      </c>
      <c r="E311" s="16">
        <v>45019.265972222223</v>
      </c>
      <c r="F311" s="13" t="s">
        <v>25</v>
      </c>
      <c r="G311" s="13" t="s">
        <v>32</v>
      </c>
      <c r="H311" s="13" t="s">
        <v>1134</v>
      </c>
      <c r="I311" s="14">
        <v>11.47</v>
      </c>
      <c r="J311" s="14">
        <f>IF(Sala[[#This Row],[Orden cobrada (Sin tiempo espera)]]="si",Sala[[#This Row],[Propina]],0)</f>
        <v>11.47</v>
      </c>
      <c r="K311" s="13" t="s">
        <v>21</v>
      </c>
      <c r="L311" s="9">
        <v>310</v>
      </c>
      <c r="M311" s="13" t="s">
        <v>44</v>
      </c>
      <c r="N311" s="13" t="s">
        <v>547</v>
      </c>
      <c r="O311" s="14">
        <f>SUMIF('Cocina'!A:A,Sala!L311,'Cocina'!M:M)</f>
        <v>138</v>
      </c>
      <c r="P311" s="1">
        <v>45019</v>
      </c>
      <c r="Q311" s="3">
        <v>0.12777777777777777</v>
      </c>
      <c r="R311" s="3">
        <v>0.26597222222222222</v>
      </c>
      <c r="S311" s="3">
        <f>IF(K311="Ocupada",R311-Q311+Datos!$B$2,R311-Q311)</f>
        <v>0.13819444444444445</v>
      </c>
      <c r="T311" s="3">
        <f t="shared" si="18"/>
        <v>0.13819444444444445</v>
      </c>
      <c r="U311" s="3">
        <f>(SUMIF('Cocina'!A:A,Sala!L311,'Cocina'!H:H))/60/24</f>
        <v>6.7361111111111108E-2</v>
      </c>
      <c r="V311" s="3">
        <f t="shared" si="16"/>
        <v>7.0833333333333345E-2</v>
      </c>
      <c r="W311" s="13" t="str">
        <f t="shared" si="19"/>
        <v>Si</v>
      </c>
      <c r="X311" s="9">
        <f t="shared" si="17"/>
        <v>1</v>
      </c>
      <c r="Y311" s="13" t="str" cm="1">
        <f t="array" ref="Y311">_xlfn.IFS(X311=1,"Lunes",X311=2,"Martes",X311=3,"Miercoles",X311=4,"Jueves",X311=5,"Viernes",X311=6,"Sabado",X311=7,"Domingo")</f>
        <v>Lunes</v>
      </c>
      <c r="Z311">
        <f>SUMIF('Cocina'!A:A,Sala[[#This Row],[Número de Orden]],'Cocina'!K:K)</f>
        <v>81</v>
      </c>
      <c r="AA311" s="35">
        <f>(Sala[[#This Row],[Tiempo en mesa]]-Sala[[#This Row],[Tiempo de Preparación (Horas)]])*1440</f>
        <v>102.00000000000001</v>
      </c>
      <c r="AB311" t="str" cm="1">
        <f t="array" ref="AB31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12" spans="1:28" x14ac:dyDescent="0.3">
      <c r="A312" s="9">
        <v>6</v>
      </c>
      <c r="B312" s="13" t="s">
        <v>548</v>
      </c>
      <c r="C312" s="9">
        <v>4</v>
      </c>
      <c r="D312" s="16">
        <v>45019.069444444445</v>
      </c>
      <c r="E312" s="16">
        <v>45019.113194444442</v>
      </c>
      <c r="F312" s="13" t="s">
        <v>9</v>
      </c>
      <c r="G312" s="13" t="s">
        <v>15</v>
      </c>
      <c r="H312" s="13" t="s">
        <v>16</v>
      </c>
      <c r="I312" s="14">
        <v>39.270000000000003</v>
      </c>
      <c r="J312" s="14">
        <f>IF(Sala[[#This Row],[Orden cobrada (Sin tiempo espera)]]="si",Sala[[#This Row],[Propina]],0)</f>
        <v>0</v>
      </c>
      <c r="K312" s="13" t="s">
        <v>35</v>
      </c>
      <c r="L312" s="9">
        <v>311</v>
      </c>
      <c r="M312" s="13" t="s">
        <v>26</v>
      </c>
      <c r="N312" s="13" t="s">
        <v>549</v>
      </c>
      <c r="O312" s="14">
        <f>SUMIF('Cocina'!A:A,Sala!L312,'Cocina'!M:M)</f>
        <v>53</v>
      </c>
      <c r="P312" s="1">
        <v>45019</v>
      </c>
      <c r="Q312" s="3">
        <v>6.9444444444444448E-2</v>
      </c>
      <c r="R312" s="3">
        <v>0.11319444444444444</v>
      </c>
      <c r="S312" s="3">
        <f>IF(K312="Ocupada",R312-Q312+Datos!$B$2,R312-Q312)</f>
        <v>5.4166666666666662E-2</v>
      </c>
      <c r="T312" s="3">
        <f t="shared" si="18"/>
        <v>4.3749999999999997E-2</v>
      </c>
      <c r="U312" s="3">
        <f>(SUMIF('Cocina'!A:A,Sala!L312,'Cocina'!H:H))/60/24</f>
        <v>5.1388888888888894E-2</v>
      </c>
      <c r="V312" s="3">
        <f t="shared" si="16"/>
        <v>0</v>
      </c>
      <c r="W312" s="13" t="str">
        <f t="shared" si="19"/>
        <v>No</v>
      </c>
      <c r="X312" s="9">
        <f t="shared" si="17"/>
        <v>1</v>
      </c>
      <c r="Y312" s="13" t="str" cm="1">
        <f t="array" ref="Y312">_xlfn.IFS(X312=1,"Lunes",X312=2,"Martes",X312=3,"Miercoles",X312=4,"Jueves",X312=5,"Viernes",X312=6,"Sabado",X312=7,"Domingo")</f>
        <v>Lunes</v>
      </c>
      <c r="Z312">
        <f>SUMIF('Cocina'!A:A,Sala[[#This Row],[Número de Orden]],'Cocina'!K:K)</f>
        <v>31</v>
      </c>
      <c r="AA312" s="35">
        <f>(Sala[[#This Row],[Tiempo en mesa]]-Sala[[#This Row],[Tiempo de Preparación (Horas)]])*1440</f>
        <v>-11.000000000000011</v>
      </c>
      <c r="AB312" t="str" cm="1">
        <f t="array" ref="AB31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313" spans="1:28" x14ac:dyDescent="0.3">
      <c r="A313" s="9">
        <v>2</v>
      </c>
      <c r="B313" s="13" t="s">
        <v>550</v>
      </c>
      <c r="C313" s="9">
        <v>4</v>
      </c>
      <c r="D313" s="16">
        <v>45019.129861111112</v>
      </c>
      <c r="E313" s="16">
        <v>45019.258333333331</v>
      </c>
      <c r="F313" s="13" t="s">
        <v>9</v>
      </c>
      <c r="G313" s="13" t="s">
        <v>10</v>
      </c>
      <c r="H313" s="13" t="s">
        <v>1134</v>
      </c>
      <c r="I313" s="14">
        <v>30.89</v>
      </c>
      <c r="J313" s="14">
        <f>IF(Sala[[#This Row],[Orden cobrada (Sin tiempo espera)]]="si",Sala[[#This Row],[Propina]],0)</f>
        <v>30.89</v>
      </c>
      <c r="K313" s="13" t="s">
        <v>11</v>
      </c>
      <c r="L313" s="9">
        <v>312</v>
      </c>
      <c r="M313" s="13" t="s">
        <v>44</v>
      </c>
      <c r="N313" s="13" t="s">
        <v>551</v>
      </c>
      <c r="O313" s="14">
        <f>SUMIF('Cocina'!A:A,Sala!L313,'Cocina'!M:M)</f>
        <v>134</v>
      </c>
      <c r="P313" s="1">
        <v>45019</v>
      </c>
      <c r="Q313" s="3">
        <v>0.12986111111111112</v>
      </c>
      <c r="R313" s="3">
        <v>0.25833333333333336</v>
      </c>
      <c r="S313" s="3">
        <f>IF(K313="Ocupada",R313-Q313+Datos!$B$2,R313-Q313)</f>
        <v>0.12847222222222224</v>
      </c>
      <c r="T313" s="3">
        <f t="shared" si="18"/>
        <v>0.12847222222222224</v>
      </c>
      <c r="U313" s="3">
        <f>(SUMIF('Cocina'!A:A,Sala!L313,'Cocina'!H:H))/60/24</f>
        <v>3.8194444444444441E-2</v>
      </c>
      <c r="V313" s="3">
        <f t="shared" si="16"/>
        <v>9.027777777777779E-2</v>
      </c>
      <c r="W313" s="13" t="str">
        <f t="shared" si="19"/>
        <v>Si</v>
      </c>
      <c r="X313" s="9">
        <f t="shared" si="17"/>
        <v>1</v>
      </c>
      <c r="Y313" s="13" t="str" cm="1">
        <f t="array" ref="Y313">_xlfn.IFS(X313=1,"Lunes",X313=2,"Martes",X313=3,"Miercoles",X313=4,"Jueves",X313=5,"Viernes",X313=6,"Sabado",X313=7,"Domingo")</f>
        <v>Lunes</v>
      </c>
      <c r="Z313">
        <f>SUMIF('Cocina'!A:A,Sala[[#This Row],[Número de Orden]],'Cocina'!K:K)</f>
        <v>80</v>
      </c>
      <c r="AA313" s="35">
        <f>(Sala[[#This Row],[Tiempo en mesa]]-Sala[[#This Row],[Tiempo de Preparación (Horas)]])*1440</f>
        <v>130.00000000000003</v>
      </c>
      <c r="AB313" t="str" cm="1">
        <f t="array" ref="AB31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14" spans="1:28" x14ac:dyDescent="0.3">
      <c r="A314" s="9">
        <v>10</v>
      </c>
      <c r="B314" s="13" t="s">
        <v>38</v>
      </c>
      <c r="C314" s="9">
        <v>3</v>
      </c>
      <c r="D314" s="16">
        <v>45019.099305555559</v>
      </c>
      <c r="E314" s="16">
        <v>45019.240277777775</v>
      </c>
      <c r="F314" s="13" t="s">
        <v>14</v>
      </c>
      <c r="G314" s="13" t="s">
        <v>15</v>
      </c>
      <c r="H314" s="13" t="s">
        <v>1136</v>
      </c>
      <c r="I314" s="14">
        <v>43.14</v>
      </c>
      <c r="J314" s="14">
        <f>IF(Sala[[#This Row],[Orden cobrada (Sin tiempo espera)]]="si",Sala[[#This Row],[Propina]],0)</f>
        <v>43.14</v>
      </c>
      <c r="K314" s="13" t="s">
        <v>11</v>
      </c>
      <c r="L314" s="9">
        <v>313</v>
      </c>
      <c r="M314" s="13" t="s">
        <v>1137</v>
      </c>
      <c r="N314" s="13" t="s">
        <v>552</v>
      </c>
      <c r="O314" s="14">
        <f>SUMIF('Cocina'!A:A,Sala!L314,'Cocina'!M:M)</f>
        <v>232</v>
      </c>
      <c r="P314" s="1">
        <v>45019</v>
      </c>
      <c r="Q314" s="3">
        <v>9.930555555555555E-2</v>
      </c>
      <c r="R314" s="3">
        <v>0.24027777777777778</v>
      </c>
      <c r="S314" s="3">
        <f>IF(K314="Ocupada",R314-Q314+Datos!$B$2,R314-Q314)</f>
        <v>0.14097222222222222</v>
      </c>
      <c r="T314" s="3">
        <f t="shared" si="18"/>
        <v>0.14097222222222222</v>
      </c>
      <c r="U314" s="3">
        <f>(SUMIF('Cocina'!A:A,Sala!L314,'Cocina'!H:H))/60/24</f>
        <v>7.3611111111111113E-2</v>
      </c>
      <c r="V314" s="3">
        <f t="shared" si="16"/>
        <v>6.7361111111111108E-2</v>
      </c>
      <c r="W314" s="13" t="str">
        <f t="shared" si="19"/>
        <v>Si</v>
      </c>
      <c r="X314" s="9">
        <f t="shared" si="17"/>
        <v>1</v>
      </c>
      <c r="Y314" s="13" t="str" cm="1">
        <f t="array" ref="Y314">_xlfn.IFS(X314=1,"Lunes",X314=2,"Martes",X314=3,"Miercoles",X314=4,"Jueves",X314=5,"Viernes",X314=6,"Sabado",X314=7,"Domingo")</f>
        <v>Lunes</v>
      </c>
      <c r="Z314">
        <f>SUMIF('Cocina'!A:A,Sala[[#This Row],[Número de Orden]],'Cocina'!K:K)</f>
        <v>140</v>
      </c>
      <c r="AA314" s="35">
        <f>(Sala[[#This Row],[Tiempo en mesa]]-Sala[[#This Row],[Tiempo de Preparación (Horas)]])*1440</f>
        <v>97</v>
      </c>
      <c r="AB314" t="str" cm="1">
        <f t="array" ref="AB31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15" spans="1:28" x14ac:dyDescent="0.3">
      <c r="A315" s="9">
        <v>20</v>
      </c>
      <c r="B315" s="13" t="s">
        <v>553</v>
      </c>
      <c r="C315" s="9">
        <v>5</v>
      </c>
      <c r="D315" s="16">
        <v>45019.031944444447</v>
      </c>
      <c r="E315" s="16">
        <v>45019.161805555559</v>
      </c>
      <c r="F315" s="13" t="s">
        <v>29</v>
      </c>
      <c r="G315" s="13" t="s">
        <v>10</v>
      </c>
      <c r="H315" s="13" t="s">
        <v>1136</v>
      </c>
      <c r="I315" s="14">
        <v>32.18</v>
      </c>
      <c r="J315" s="14">
        <f>IF(Sala[[#This Row],[Orden cobrada (Sin tiempo espera)]]="si",Sala[[#This Row],[Propina]],0)</f>
        <v>32.18</v>
      </c>
      <c r="K315" s="13" t="s">
        <v>35</v>
      </c>
      <c r="L315" s="9">
        <v>314</v>
      </c>
      <c r="M315" s="13" t="s">
        <v>64</v>
      </c>
      <c r="N315" s="13" t="s">
        <v>170</v>
      </c>
      <c r="O315" s="14">
        <f>SUMIF('Cocina'!A:A,Sala!L315,'Cocina'!M:M)</f>
        <v>27</v>
      </c>
      <c r="P315" s="1">
        <v>45019</v>
      </c>
      <c r="Q315" s="3">
        <v>3.1944444444444442E-2</v>
      </c>
      <c r="R315" s="3">
        <v>0.16180555555555556</v>
      </c>
      <c r="S315" s="3">
        <f>IF(K315="Ocupada",R315-Q315+Datos!$B$2,R315-Q315)</f>
        <v>0.14027777777777778</v>
      </c>
      <c r="T315" s="3">
        <f t="shared" si="18"/>
        <v>0.12986111111111112</v>
      </c>
      <c r="U315" s="3">
        <f>(SUMIF('Cocina'!A:A,Sala!L315,'Cocina'!H:H))/60/24</f>
        <v>3.472222222222222E-3</v>
      </c>
      <c r="V315" s="3">
        <f t="shared" si="16"/>
        <v>0.13680555555555557</v>
      </c>
      <c r="W315" s="13" t="str">
        <f t="shared" si="19"/>
        <v>Si</v>
      </c>
      <c r="X315" s="9">
        <f t="shared" si="17"/>
        <v>1</v>
      </c>
      <c r="Y315" s="13" t="str" cm="1">
        <f t="array" ref="Y315">_xlfn.IFS(X315=1,"Lunes",X315=2,"Martes",X315=3,"Miercoles",X315=4,"Jueves",X315=5,"Viernes",X315=6,"Sabado",X315=7,"Domingo")</f>
        <v>Lunes</v>
      </c>
      <c r="Z315">
        <f>SUMIF('Cocina'!A:A,Sala[[#This Row],[Número de Orden]],'Cocina'!K:K)</f>
        <v>16</v>
      </c>
      <c r="AA315" s="35">
        <f>(Sala[[#This Row],[Tiempo en mesa]]-Sala[[#This Row],[Tiempo de Preparación (Horas)]])*1440</f>
        <v>182.00000000000003</v>
      </c>
      <c r="AB315" t="str" cm="1">
        <f t="array" ref="AB31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16" spans="1:28" x14ac:dyDescent="0.3">
      <c r="A316" s="9">
        <v>14</v>
      </c>
      <c r="B316" s="13" t="s">
        <v>554</v>
      </c>
      <c r="C316" s="9">
        <v>1</v>
      </c>
      <c r="D316" s="16">
        <v>45019.008333333331</v>
      </c>
      <c r="E316" s="16">
        <v>45019.145138888889</v>
      </c>
      <c r="F316" s="13" t="s">
        <v>20</v>
      </c>
      <c r="G316" s="13" t="s">
        <v>10</v>
      </c>
      <c r="H316" s="13" t="s">
        <v>1134</v>
      </c>
      <c r="I316" s="14">
        <v>20.6</v>
      </c>
      <c r="J316" s="14">
        <f>IF(Sala[[#This Row],[Orden cobrada (Sin tiempo espera)]]="si",Sala[[#This Row],[Propina]],0)</f>
        <v>20.6</v>
      </c>
      <c r="K316" s="13" t="s">
        <v>21</v>
      </c>
      <c r="L316" s="9">
        <v>315</v>
      </c>
      <c r="M316" s="13" t="s">
        <v>64</v>
      </c>
      <c r="N316" s="13" t="s">
        <v>555</v>
      </c>
      <c r="O316" s="14">
        <f>SUMIF('Cocina'!A:A,Sala!L316,'Cocina'!M:M)</f>
        <v>161</v>
      </c>
      <c r="P316" s="1">
        <v>45019</v>
      </c>
      <c r="Q316" s="3">
        <v>8.3333333333333332E-3</v>
      </c>
      <c r="R316" s="3">
        <v>0.1451388888888889</v>
      </c>
      <c r="S316" s="3">
        <f>IF(K316="Ocupada",R316-Q316+Datos!$B$2,R316-Q316)</f>
        <v>0.13680555555555557</v>
      </c>
      <c r="T316" s="3">
        <f t="shared" si="18"/>
        <v>0.13680555555555557</v>
      </c>
      <c r="U316" s="3">
        <f>(SUMIF('Cocina'!A:A,Sala!L316,'Cocina'!H:H))/60/24</f>
        <v>8.7500000000000008E-2</v>
      </c>
      <c r="V316" s="3">
        <f t="shared" si="16"/>
        <v>4.9305555555555561E-2</v>
      </c>
      <c r="W316" s="13" t="str">
        <f t="shared" si="19"/>
        <v>Si</v>
      </c>
      <c r="X316" s="9">
        <f t="shared" si="17"/>
        <v>1</v>
      </c>
      <c r="Y316" s="13" t="str" cm="1">
        <f t="array" ref="Y316">_xlfn.IFS(X316=1,"Lunes",X316=2,"Martes",X316=3,"Miercoles",X316=4,"Jueves",X316=5,"Viernes",X316=6,"Sabado",X316=7,"Domingo")</f>
        <v>Lunes</v>
      </c>
      <c r="Z316">
        <f>SUMIF('Cocina'!A:A,Sala[[#This Row],[Número de Orden]],'Cocina'!K:K)</f>
        <v>95</v>
      </c>
      <c r="AA316" s="35">
        <f>(Sala[[#This Row],[Tiempo en mesa]]-Sala[[#This Row],[Tiempo de Preparación (Horas)]])*1440</f>
        <v>71.000000000000014</v>
      </c>
      <c r="AB316" t="str" cm="1">
        <f t="array" ref="AB31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17" spans="1:28" x14ac:dyDescent="0.3">
      <c r="A317" s="9">
        <v>2</v>
      </c>
      <c r="B317" s="13" t="s">
        <v>556</v>
      </c>
      <c r="C317" s="9">
        <v>2</v>
      </c>
      <c r="D317" s="16">
        <v>45019.068055555559</v>
      </c>
      <c r="E317" s="16">
        <v>45019.230555555558</v>
      </c>
      <c r="F317" s="13" t="s">
        <v>25</v>
      </c>
      <c r="G317" s="13" t="s">
        <v>15</v>
      </c>
      <c r="H317" s="13" t="s">
        <v>1134</v>
      </c>
      <c r="I317" s="14">
        <v>31.13</v>
      </c>
      <c r="J317" s="14">
        <f>IF(Sala[[#This Row],[Orden cobrada (Sin tiempo espera)]]="si",Sala[[#This Row],[Propina]],0)</f>
        <v>31.13</v>
      </c>
      <c r="K317" s="13" t="s">
        <v>11</v>
      </c>
      <c r="L317" s="9">
        <v>316</v>
      </c>
      <c r="M317" s="13" t="s">
        <v>1135</v>
      </c>
      <c r="N317" s="13" t="s">
        <v>557</v>
      </c>
      <c r="O317" s="14">
        <f>SUMIF('Cocina'!A:A,Sala!L317,'Cocina'!M:M)</f>
        <v>160</v>
      </c>
      <c r="P317" s="1">
        <v>45019</v>
      </c>
      <c r="Q317" s="3">
        <v>6.805555555555555E-2</v>
      </c>
      <c r="R317" s="3">
        <v>0.23055555555555557</v>
      </c>
      <c r="S317" s="3">
        <f>IF(K317="Ocupada",R317-Q317+Datos!$B$2,R317-Q317)</f>
        <v>0.16250000000000003</v>
      </c>
      <c r="T317" s="3">
        <f t="shared" si="18"/>
        <v>0.16250000000000003</v>
      </c>
      <c r="U317" s="3">
        <f>(SUMIF('Cocina'!A:A,Sala!L317,'Cocina'!H:H))/60/24</f>
        <v>0.10972222222222222</v>
      </c>
      <c r="V317" s="3">
        <f t="shared" si="16"/>
        <v>5.2777777777777812E-2</v>
      </c>
      <c r="W317" s="13" t="str">
        <f t="shared" si="19"/>
        <v>Si</v>
      </c>
      <c r="X317" s="9">
        <f t="shared" si="17"/>
        <v>1</v>
      </c>
      <c r="Y317" s="13" t="str" cm="1">
        <f t="array" ref="Y317">_xlfn.IFS(X317=1,"Lunes",X317=2,"Martes",X317=3,"Miercoles",X317=4,"Jueves",X317=5,"Viernes",X317=6,"Sabado",X317=7,"Domingo")</f>
        <v>Lunes</v>
      </c>
      <c r="Z317">
        <f>SUMIF('Cocina'!A:A,Sala[[#This Row],[Número de Orden]],'Cocina'!K:K)</f>
        <v>96</v>
      </c>
      <c r="AA317" s="35">
        <f>(Sala[[#This Row],[Tiempo en mesa]]-Sala[[#This Row],[Tiempo de Preparación (Horas)]])*1440</f>
        <v>76.000000000000057</v>
      </c>
      <c r="AB317" t="str" cm="1">
        <f t="array" ref="AB31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18" spans="1:28" x14ac:dyDescent="0.3">
      <c r="A318" s="9">
        <v>17</v>
      </c>
      <c r="B318" s="13" t="s">
        <v>165</v>
      </c>
      <c r="C318" s="9">
        <v>2</v>
      </c>
      <c r="D318" s="16">
        <v>45019.100694444445</v>
      </c>
      <c r="E318" s="16">
        <v>45019.261111111111</v>
      </c>
      <c r="F318" s="13" t="s">
        <v>20</v>
      </c>
      <c r="G318" s="13" t="s">
        <v>15</v>
      </c>
      <c r="H318" s="13" t="s">
        <v>16</v>
      </c>
      <c r="I318" s="14">
        <v>24.55</v>
      </c>
      <c r="J318" s="14">
        <f>IF(Sala[[#This Row],[Orden cobrada (Sin tiempo espera)]]="si",Sala[[#This Row],[Propina]],0)</f>
        <v>24.55</v>
      </c>
      <c r="K318" s="13" t="s">
        <v>21</v>
      </c>
      <c r="L318" s="9">
        <v>317</v>
      </c>
      <c r="M318" s="13" t="s">
        <v>44</v>
      </c>
      <c r="N318" s="13" t="s">
        <v>558</v>
      </c>
      <c r="O318" s="14">
        <f>SUMIF('Cocina'!A:A,Sala!L318,'Cocina'!M:M)</f>
        <v>178</v>
      </c>
      <c r="P318" s="1">
        <v>45019</v>
      </c>
      <c r="Q318" s="3">
        <v>0.10069444444444445</v>
      </c>
      <c r="R318" s="3">
        <v>0.26111111111111113</v>
      </c>
      <c r="S318" s="3">
        <f>IF(K318="Ocupada",R318-Q318+Datos!$B$2,R318-Q318)</f>
        <v>0.16041666666666668</v>
      </c>
      <c r="T318" s="3">
        <f t="shared" si="18"/>
        <v>0.16041666666666668</v>
      </c>
      <c r="U318" s="3">
        <f>(SUMIF('Cocina'!A:A,Sala!L318,'Cocina'!H:H))/60/24</f>
        <v>6.1111111111111109E-2</v>
      </c>
      <c r="V318" s="3">
        <f t="shared" si="16"/>
        <v>9.9305555555555564E-2</v>
      </c>
      <c r="W318" s="13" t="str">
        <f t="shared" si="19"/>
        <v>Si</v>
      </c>
      <c r="X318" s="9">
        <f t="shared" si="17"/>
        <v>1</v>
      </c>
      <c r="Y318" s="13" t="str" cm="1">
        <f t="array" ref="Y318">_xlfn.IFS(X318=1,"Lunes",X318=2,"Martes",X318=3,"Miercoles",X318=4,"Jueves",X318=5,"Viernes",X318=6,"Sabado",X318=7,"Domingo")</f>
        <v>Lunes</v>
      </c>
      <c r="Z318">
        <f>SUMIF('Cocina'!A:A,Sala[[#This Row],[Número de Orden]],'Cocina'!K:K)</f>
        <v>105</v>
      </c>
      <c r="AA318" s="35">
        <f>(Sala[[#This Row],[Tiempo en mesa]]-Sala[[#This Row],[Tiempo de Preparación (Horas)]])*1440</f>
        <v>143</v>
      </c>
      <c r="AB318" t="str" cm="1">
        <f t="array" ref="AB31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19" spans="1:28" x14ac:dyDescent="0.3">
      <c r="A319" s="9">
        <v>13</v>
      </c>
      <c r="B319" s="13" t="s">
        <v>559</v>
      </c>
      <c r="C319" s="9">
        <v>3</v>
      </c>
      <c r="D319" s="16">
        <v>45019.147916666669</v>
      </c>
      <c r="E319" s="16">
        <v>45019.214583333334</v>
      </c>
      <c r="F319" s="13" t="s">
        <v>9</v>
      </c>
      <c r="G319" s="13" t="s">
        <v>32</v>
      </c>
      <c r="H319" s="13" t="s">
        <v>1134</v>
      </c>
      <c r="I319" s="14">
        <v>10.08</v>
      </c>
      <c r="J319" s="14">
        <f>IF(Sala[[#This Row],[Orden cobrada (Sin tiempo espera)]]="si",Sala[[#This Row],[Propina]],0)</f>
        <v>10.08</v>
      </c>
      <c r="K319" s="13" t="s">
        <v>11</v>
      </c>
      <c r="L319" s="9">
        <v>318</v>
      </c>
      <c r="M319" s="13" t="s">
        <v>36</v>
      </c>
      <c r="N319" s="13" t="s">
        <v>51</v>
      </c>
      <c r="O319" s="14">
        <f>SUMIF('Cocina'!A:A,Sala!L319,'Cocina'!M:M)</f>
        <v>29</v>
      </c>
      <c r="P319" s="1">
        <v>45019</v>
      </c>
      <c r="Q319" s="3">
        <v>0.14791666666666667</v>
      </c>
      <c r="R319" s="3">
        <v>0.21458333333333332</v>
      </c>
      <c r="S319" s="3">
        <f>IF(K319="Ocupada",R319-Q319+Datos!$B$2,R319-Q319)</f>
        <v>6.6666666666666652E-2</v>
      </c>
      <c r="T319" s="3">
        <f t="shared" si="18"/>
        <v>6.6666666666666652E-2</v>
      </c>
      <c r="U319" s="3">
        <f>(SUMIF('Cocina'!A:A,Sala!L319,'Cocina'!H:H))/60/24</f>
        <v>2.7083333333333334E-2</v>
      </c>
      <c r="V319" s="3">
        <f t="shared" si="16"/>
        <v>3.9583333333333318E-2</v>
      </c>
      <c r="W319" s="13" t="str">
        <f t="shared" si="19"/>
        <v>Si</v>
      </c>
      <c r="X319" s="9">
        <f t="shared" si="17"/>
        <v>1</v>
      </c>
      <c r="Y319" s="13" t="str" cm="1">
        <f t="array" ref="Y319">_xlfn.IFS(X319=1,"Lunes",X319=2,"Martes",X319=3,"Miercoles",X319=4,"Jueves",X319=5,"Viernes",X319=6,"Sabado",X319=7,"Domingo")</f>
        <v>Lunes</v>
      </c>
      <c r="Z319">
        <f>SUMIF('Cocina'!A:A,Sala[[#This Row],[Número de Orden]],'Cocina'!K:K)</f>
        <v>17</v>
      </c>
      <c r="AA319" s="35">
        <f>(Sala[[#This Row],[Tiempo en mesa]]-Sala[[#This Row],[Tiempo de Preparación (Horas)]])*1440</f>
        <v>56.999999999999979</v>
      </c>
      <c r="AB319" t="str" cm="1">
        <f t="array" ref="AB31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0" spans="1:28" x14ac:dyDescent="0.3">
      <c r="A320" s="9">
        <v>1</v>
      </c>
      <c r="B320" s="13" t="s">
        <v>560</v>
      </c>
      <c r="C320" s="9">
        <v>1</v>
      </c>
      <c r="D320" s="16">
        <v>45019.033333333333</v>
      </c>
      <c r="E320" s="16">
        <v>45019.165972222225</v>
      </c>
      <c r="F320" s="13" t="s">
        <v>14</v>
      </c>
      <c r="G320" s="13" t="s">
        <v>10</v>
      </c>
      <c r="H320" s="13" t="s">
        <v>16</v>
      </c>
      <c r="I320" s="14">
        <v>30.05</v>
      </c>
      <c r="J320" s="14">
        <f>IF(Sala[[#This Row],[Orden cobrada (Sin tiempo espera)]]="si",Sala[[#This Row],[Propina]],0)</f>
        <v>30.05</v>
      </c>
      <c r="K320" s="13" t="s">
        <v>21</v>
      </c>
      <c r="L320" s="9">
        <v>319</v>
      </c>
      <c r="M320" s="13" t="s">
        <v>41</v>
      </c>
      <c r="N320" s="13" t="s">
        <v>561</v>
      </c>
      <c r="O320" s="14">
        <f>SUMIF('Cocina'!A:A,Sala!L320,'Cocina'!M:M)</f>
        <v>268</v>
      </c>
      <c r="P320" s="1">
        <v>45019</v>
      </c>
      <c r="Q320" s="3">
        <v>3.3333333333333333E-2</v>
      </c>
      <c r="R320" s="3">
        <v>0.16597222222222222</v>
      </c>
      <c r="S320" s="3">
        <f>IF(K320="Ocupada",R320-Q320+Datos!$B$2,R320-Q320)</f>
        <v>0.13263888888888889</v>
      </c>
      <c r="T320" s="3">
        <f t="shared" si="18"/>
        <v>0.13263888888888889</v>
      </c>
      <c r="U320" s="3">
        <f>(SUMIF('Cocina'!A:A,Sala!L320,'Cocina'!H:H))/60/24</f>
        <v>8.7500000000000008E-2</v>
      </c>
      <c r="V320" s="3">
        <f t="shared" si="16"/>
        <v>4.5138888888888881E-2</v>
      </c>
      <c r="W320" s="13" t="str">
        <f t="shared" si="19"/>
        <v>Si</v>
      </c>
      <c r="X320" s="9">
        <f t="shared" si="17"/>
        <v>1</v>
      </c>
      <c r="Y320" s="13" t="str" cm="1">
        <f t="array" ref="Y320">_xlfn.IFS(X320=1,"Lunes",X320=2,"Martes",X320=3,"Miercoles",X320=4,"Jueves",X320=5,"Viernes",X320=6,"Sabado",X320=7,"Domingo")</f>
        <v>Lunes</v>
      </c>
      <c r="Z320">
        <f>SUMIF('Cocina'!A:A,Sala[[#This Row],[Número de Orden]],'Cocina'!K:K)</f>
        <v>162</v>
      </c>
      <c r="AA320" s="35">
        <f>(Sala[[#This Row],[Tiempo en mesa]]-Sala[[#This Row],[Tiempo de Preparación (Horas)]])*1440</f>
        <v>64.999999999999986</v>
      </c>
      <c r="AB320" t="str" cm="1">
        <f t="array" ref="AB32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1" spans="1:28" x14ac:dyDescent="0.3">
      <c r="A321" s="9">
        <v>9</v>
      </c>
      <c r="B321" s="13" t="s">
        <v>562</v>
      </c>
      <c r="C321" s="9">
        <v>1</v>
      </c>
      <c r="D321" s="16">
        <v>45019.0625</v>
      </c>
      <c r="E321" s="16">
        <v>45019.178472222222</v>
      </c>
      <c r="F321" s="13" t="s">
        <v>9</v>
      </c>
      <c r="G321" s="13" t="s">
        <v>10</v>
      </c>
      <c r="H321" s="13" t="s">
        <v>1136</v>
      </c>
      <c r="I321" s="14">
        <v>44.02</v>
      </c>
      <c r="J321" s="14">
        <f>IF(Sala[[#This Row],[Orden cobrada (Sin tiempo espera)]]="si",Sala[[#This Row],[Propina]],0)</f>
        <v>44.02</v>
      </c>
      <c r="K321" s="13" t="s">
        <v>11</v>
      </c>
      <c r="L321" s="9">
        <v>320</v>
      </c>
      <c r="M321" s="13" t="s">
        <v>1137</v>
      </c>
      <c r="N321" s="13" t="s">
        <v>563</v>
      </c>
      <c r="O321" s="14">
        <f>SUMIF('Cocina'!A:A,Sala!L321,'Cocina'!M:M)</f>
        <v>98</v>
      </c>
      <c r="P321" s="1">
        <v>45019</v>
      </c>
      <c r="Q321" s="3">
        <v>6.25E-2</v>
      </c>
      <c r="R321" s="3">
        <v>0.17847222222222223</v>
      </c>
      <c r="S321" s="3">
        <f>IF(K321="Ocupada",R321-Q321+Datos!$B$2,R321-Q321)</f>
        <v>0.11597222222222223</v>
      </c>
      <c r="T321" s="3">
        <f t="shared" si="18"/>
        <v>0.11597222222222223</v>
      </c>
      <c r="U321" s="3">
        <f>(SUMIF('Cocina'!A:A,Sala!L321,'Cocina'!H:H))/60/24</f>
        <v>9.0277777777777776E-2</v>
      </c>
      <c r="V321" s="3">
        <f t="shared" si="16"/>
        <v>2.569444444444445E-2</v>
      </c>
      <c r="W321" s="13" t="str">
        <f t="shared" si="19"/>
        <v>Si</v>
      </c>
      <c r="X321" s="9">
        <f t="shared" si="17"/>
        <v>1</v>
      </c>
      <c r="Y321" s="13" t="str" cm="1">
        <f t="array" ref="Y321">_xlfn.IFS(X321=1,"Lunes",X321=2,"Martes",X321=3,"Miercoles",X321=4,"Jueves",X321=5,"Viernes",X321=6,"Sabado",X321=7,"Domingo")</f>
        <v>Lunes</v>
      </c>
      <c r="Z321">
        <f>SUMIF('Cocina'!A:A,Sala[[#This Row],[Número de Orden]],'Cocina'!K:K)</f>
        <v>59</v>
      </c>
      <c r="AA321" s="35">
        <f>(Sala[[#This Row],[Tiempo en mesa]]-Sala[[#This Row],[Tiempo de Preparación (Horas)]])*1440</f>
        <v>37.000000000000007</v>
      </c>
      <c r="AB321" t="str" cm="1">
        <f t="array" ref="AB32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2" spans="1:28" x14ac:dyDescent="0.3">
      <c r="A322" s="9">
        <v>18</v>
      </c>
      <c r="B322" s="13" t="s">
        <v>564</v>
      </c>
      <c r="C322" s="9">
        <v>5</v>
      </c>
      <c r="D322" s="16">
        <v>45019.086111111108</v>
      </c>
      <c r="E322" s="16">
        <v>45019.179166666669</v>
      </c>
      <c r="F322" s="13" t="s">
        <v>14</v>
      </c>
      <c r="G322" s="13" t="s">
        <v>10</v>
      </c>
      <c r="H322" s="13" t="s">
        <v>1134</v>
      </c>
      <c r="I322" s="14">
        <v>23.59</v>
      </c>
      <c r="J322" s="14">
        <f>IF(Sala[[#This Row],[Orden cobrada (Sin tiempo espera)]]="si",Sala[[#This Row],[Propina]],0)</f>
        <v>23.59</v>
      </c>
      <c r="K322" s="13" t="s">
        <v>21</v>
      </c>
      <c r="L322" s="9">
        <v>321</v>
      </c>
      <c r="M322" s="13" t="s">
        <v>36</v>
      </c>
      <c r="N322" s="13" t="s">
        <v>565</v>
      </c>
      <c r="O322" s="14">
        <f>SUMIF('Cocina'!A:A,Sala!L322,'Cocina'!M:M)</f>
        <v>141</v>
      </c>
      <c r="P322" s="1">
        <v>45019</v>
      </c>
      <c r="Q322" s="3">
        <v>8.611111111111111E-2</v>
      </c>
      <c r="R322" s="3">
        <v>0.17916666666666667</v>
      </c>
      <c r="S322" s="3">
        <f>IF(K322="Ocupada",R322-Q322+Datos!$B$2,R322-Q322)</f>
        <v>9.3055555555555558E-2</v>
      </c>
      <c r="T322" s="3">
        <f t="shared" si="18"/>
        <v>9.3055555555555558E-2</v>
      </c>
      <c r="U322" s="3">
        <f>(SUMIF('Cocina'!A:A,Sala!L322,'Cocina'!H:H))/60/24</f>
        <v>6.5972222222222224E-2</v>
      </c>
      <c r="V322" s="3">
        <f t="shared" ref="V322:V385" si="20">IF(U322&gt;T322,0,S322-U322)</f>
        <v>2.7083333333333334E-2</v>
      </c>
      <c r="W322" s="13" t="str">
        <f t="shared" si="19"/>
        <v>Si</v>
      </c>
      <c r="X322" s="9">
        <f t="shared" ref="X322:X385" si="21">WEEKDAY(P322,2)</f>
        <v>1</v>
      </c>
      <c r="Y322" s="13" t="str" cm="1">
        <f t="array" ref="Y322">_xlfn.IFS(X322=1,"Lunes",X322=2,"Martes",X322=3,"Miercoles",X322=4,"Jueves",X322=5,"Viernes",X322=6,"Sabado",X322=7,"Domingo")</f>
        <v>Lunes</v>
      </c>
      <c r="Z322">
        <f>SUMIF('Cocina'!A:A,Sala[[#This Row],[Número de Orden]],'Cocina'!K:K)</f>
        <v>84</v>
      </c>
      <c r="AA322" s="35">
        <f>(Sala[[#This Row],[Tiempo en mesa]]-Sala[[#This Row],[Tiempo de Preparación (Horas)]])*1440</f>
        <v>39</v>
      </c>
      <c r="AB322" t="str" cm="1">
        <f t="array" ref="AB32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3" spans="1:28" x14ac:dyDescent="0.3">
      <c r="A323" s="9">
        <v>12</v>
      </c>
      <c r="B323" s="13" t="s">
        <v>566</v>
      </c>
      <c r="C323" s="9">
        <v>1</v>
      </c>
      <c r="D323" s="16">
        <v>45019.15347222222</v>
      </c>
      <c r="E323" s="16">
        <v>45019.240972222222</v>
      </c>
      <c r="F323" s="13" t="s">
        <v>20</v>
      </c>
      <c r="G323" s="13" t="s">
        <v>32</v>
      </c>
      <c r="H323" s="13" t="s">
        <v>1134</v>
      </c>
      <c r="I323" s="14">
        <v>24.69</v>
      </c>
      <c r="J323" s="14">
        <f>IF(Sala[[#This Row],[Orden cobrada (Sin tiempo espera)]]="si",Sala[[#This Row],[Propina]],0)</f>
        <v>24.69</v>
      </c>
      <c r="K323" s="13" t="s">
        <v>35</v>
      </c>
      <c r="L323" s="9">
        <v>322</v>
      </c>
      <c r="M323" s="13" t="s">
        <v>59</v>
      </c>
      <c r="N323" s="13" t="s">
        <v>567</v>
      </c>
      <c r="O323" s="14">
        <f>SUMIF('Cocina'!A:A,Sala!L323,'Cocina'!M:M)</f>
        <v>85</v>
      </c>
      <c r="P323" s="1">
        <v>45019</v>
      </c>
      <c r="Q323" s="3">
        <v>0.15347222222222223</v>
      </c>
      <c r="R323" s="3">
        <v>0.24097222222222223</v>
      </c>
      <c r="S323" s="3">
        <f>IF(K323="Ocupada",R323-Q323+Datos!$B$2,R323-Q323)</f>
        <v>9.7916666666666666E-2</v>
      </c>
      <c r="T323" s="3">
        <f t="shared" ref="T323:T386" si="22">R323-Q323</f>
        <v>8.7499999999999994E-2</v>
      </c>
      <c r="U323" s="3">
        <f>(SUMIF('Cocina'!A:A,Sala!L323,'Cocina'!H:H))/60/24</f>
        <v>4.1666666666666664E-2</v>
      </c>
      <c r="V323" s="3">
        <f t="shared" si="20"/>
        <v>5.6250000000000001E-2</v>
      </c>
      <c r="W323" s="13" t="str">
        <f t="shared" ref="W323:W386" si="23">IF(V323=0,"No","Si")</f>
        <v>Si</v>
      </c>
      <c r="X323" s="9">
        <f t="shared" si="21"/>
        <v>1</v>
      </c>
      <c r="Y323" s="13" t="str" cm="1">
        <f t="array" ref="Y323">_xlfn.IFS(X323=1,"Lunes",X323=2,"Martes",X323=3,"Miercoles",X323=4,"Jueves",X323=5,"Viernes",X323=6,"Sabado",X323=7,"Domingo")</f>
        <v>Lunes</v>
      </c>
      <c r="Z323">
        <f>SUMIF('Cocina'!A:A,Sala[[#This Row],[Número de Orden]],'Cocina'!K:K)</f>
        <v>51</v>
      </c>
      <c r="AA323" s="35">
        <f>(Sala[[#This Row],[Tiempo en mesa]]-Sala[[#This Row],[Tiempo de Preparación (Horas)]])*1440</f>
        <v>66</v>
      </c>
      <c r="AB323" t="str" cm="1">
        <f t="array" ref="AB32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4" spans="1:28" x14ac:dyDescent="0.3">
      <c r="A324" s="9">
        <v>8</v>
      </c>
      <c r="B324" s="13" t="s">
        <v>568</v>
      </c>
      <c r="C324" s="9">
        <v>1</v>
      </c>
      <c r="D324" s="16">
        <v>45019.057638888888</v>
      </c>
      <c r="E324" s="16">
        <v>45019.179861111108</v>
      </c>
      <c r="F324" s="13" t="s">
        <v>25</v>
      </c>
      <c r="G324" s="13" t="s">
        <v>15</v>
      </c>
      <c r="H324" s="13" t="s">
        <v>16</v>
      </c>
      <c r="I324" s="14">
        <v>44.3</v>
      </c>
      <c r="J324" s="14">
        <f>IF(Sala[[#This Row],[Orden cobrada (Sin tiempo espera)]]="si",Sala[[#This Row],[Propina]],0)</f>
        <v>44.3</v>
      </c>
      <c r="K324" s="13" t="s">
        <v>21</v>
      </c>
      <c r="L324" s="9">
        <v>323</v>
      </c>
      <c r="M324" s="13" t="s">
        <v>64</v>
      </c>
      <c r="N324" s="13" t="s">
        <v>569</v>
      </c>
      <c r="O324" s="14">
        <f>SUMIF('Cocina'!A:A,Sala!L324,'Cocina'!M:M)</f>
        <v>208</v>
      </c>
      <c r="P324" s="1">
        <v>45019</v>
      </c>
      <c r="Q324" s="3">
        <v>5.7638888888888892E-2</v>
      </c>
      <c r="R324" s="3">
        <v>0.17986111111111111</v>
      </c>
      <c r="S324" s="3">
        <f>IF(K324="Ocupada",R324-Q324+Datos!$B$2,R324-Q324)</f>
        <v>0.12222222222222222</v>
      </c>
      <c r="T324" s="3">
        <f t="shared" si="22"/>
        <v>0.12222222222222222</v>
      </c>
      <c r="U324" s="3">
        <f>(SUMIF('Cocina'!A:A,Sala!L324,'Cocina'!H:H))/60/24</f>
        <v>8.4722222222222213E-2</v>
      </c>
      <c r="V324" s="3">
        <f t="shared" si="20"/>
        <v>3.7500000000000006E-2</v>
      </c>
      <c r="W324" s="13" t="str">
        <f t="shared" si="23"/>
        <v>Si</v>
      </c>
      <c r="X324" s="9">
        <f t="shared" si="21"/>
        <v>1</v>
      </c>
      <c r="Y324" s="13" t="str" cm="1">
        <f t="array" ref="Y324">_xlfn.IFS(X324=1,"Lunes",X324=2,"Martes",X324=3,"Miercoles",X324=4,"Jueves",X324=5,"Viernes",X324=6,"Sabado",X324=7,"Domingo")</f>
        <v>Lunes</v>
      </c>
      <c r="Z324">
        <f>SUMIF('Cocina'!A:A,Sala[[#This Row],[Número de Orden]],'Cocina'!K:K)</f>
        <v>121</v>
      </c>
      <c r="AA324" s="35">
        <f>(Sala[[#This Row],[Tiempo en mesa]]-Sala[[#This Row],[Tiempo de Preparación (Horas)]])*1440</f>
        <v>54.000000000000007</v>
      </c>
      <c r="AB324" t="str" cm="1">
        <f t="array" ref="AB32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5" spans="1:28" x14ac:dyDescent="0.3">
      <c r="A325" s="9">
        <v>9</v>
      </c>
      <c r="B325" s="13" t="s">
        <v>570</v>
      </c>
      <c r="C325" s="9">
        <v>6</v>
      </c>
      <c r="D325" s="16">
        <v>45019.029861111114</v>
      </c>
      <c r="E325" s="16">
        <v>45019.07708333333</v>
      </c>
      <c r="F325" s="13" t="s">
        <v>14</v>
      </c>
      <c r="G325" s="13" t="s">
        <v>32</v>
      </c>
      <c r="H325" s="13" t="s">
        <v>1134</v>
      </c>
      <c r="I325" s="14">
        <v>21.6</v>
      </c>
      <c r="J325" s="14">
        <f>IF(Sala[[#This Row],[Orden cobrada (Sin tiempo espera)]]="si",Sala[[#This Row],[Propina]],0)</f>
        <v>0</v>
      </c>
      <c r="K325" s="13" t="s">
        <v>21</v>
      </c>
      <c r="L325" s="9">
        <v>324</v>
      </c>
      <c r="M325" s="13" t="s">
        <v>1135</v>
      </c>
      <c r="N325" s="13" t="s">
        <v>571</v>
      </c>
      <c r="O325" s="14">
        <f>SUMIF('Cocina'!A:A,Sala!L325,'Cocina'!M:M)</f>
        <v>137</v>
      </c>
      <c r="P325" s="1">
        <v>45019</v>
      </c>
      <c r="Q325" s="3">
        <v>2.9861111111111113E-2</v>
      </c>
      <c r="R325" s="3">
        <v>7.7083333333333337E-2</v>
      </c>
      <c r="S325" s="3">
        <f>IF(K325="Ocupada",R325-Q325+Datos!$B$2,R325-Q325)</f>
        <v>4.7222222222222221E-2</v>
      </c>
      <c r="T325" s="3">
        <f t="shared" si="22"/>
        <v>4.7222222222222221E-2</v>
      </c>
      <c r="U325" s="3">
        <f>(SUMIF('Cocina'!A:A,Sala!L325,'Cocina'!H:H))/60/24</f>
        <v>6.25E-2</v>
      </c>
      <c r="V325" s="3">
        <f t="shared" si="20"/>
        <v>0</v>
      </c>
      <c r="W325" s="13" t="str">
        <f t="shared" si="23"/>
        <v>No</v>
      </c>
      <c r="X325" s="9">
        <f t="shared" si="21"/>
        <v>1</v>
      </c>
      <c r="Y325" s="13" t="str" cm="1">
        <f t="array" ref="Y325">_xlfn.IFS(X325=1,"Lunes",X325=2,"Martes",X325=3,"Miercoles",X325=4,"Jueves",X325=5,"Viernes",X325=6,"Sabado",X325=7,"Domingo")</f>
        <v>Lunes</v>
      </c>
      <c r="Z325">
        <f>SUMIF('Cocina'!A:A,Sala[[#This Row],[Número de Orden]],'Cocina'!K:K)</f>
        <v>81</v>
      </c>
      <c r="AA325" s="35">
        <f>(Sala[[#This Row],[Tiempo en mesa]]-Sala[[#This Row],[Tiempo de Preparación (Horas)]])*1440</f>
        <v>-22</v>
      </c>
      <c r="AB325" t="str" cm="1">
        <f t="array" ref="AB32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326" spans="1:28" x14ac:dyDescent="0.3">
      <c r="A326" s="9">
        <v>18</v>
      </c>
      <c r="B326" s="13" t="s">
        <v>572</v>
      </c>
      <c r="C326" s="9">
        <v>1</v>
      </c>
      <c r="D326" s="16">
        <v>45019.041666666664</v>
      </c>
      <c r="E326" s="16">
        <v>45019.095833333333</v>
      </c>
      <c r="F326" s="13" t="s">
        <v>20</v>
      </c>
      <c r="G326" s="13" t="s">
        <v>10</v>
      </c>
      <c r="H326" s="13" t="s">
        <v>1134</v>
      </c>
      <c r="I326" s="14">
        <v>32.5</v>
      </c>
      <c r="J326" s="14">
        <f>IF(Sala[[#This Row],[Orden cobrada (Sin tiempo espera)]]="si",Sala[[#This Row],[Propina]],0)</f>
        <v>32.5</v>
      </c>
      <c r="K326" s="13" t="s">
        <v>11</v>
      </c>
      <c r="L326" s="9">
        <v>325</v>
      </c>
      <c r="M326" s="13" t="s">
        <v>1135</v>
      </c>
      <c r="N326" s="13" t="s">
        <v>573</v>
      </c>
      <c r="O326" s="14">
        <f>SUMIF('Cocina'!A:A,Sala!L326,'Cocina'!M:M)</f>
        <v>154</v>
      </c>
      <c r="P326" s="1">
        <v>45019</v>
      </c>
      <c r="Q326" s="3">
        <v>4.1666666666666664E-2</v>
      </c>
      <c r="R326" s="3">
        <v>9.583333333333334E-2</v>
      </c>
      <c r="S326" s="3">
        <f>IF(K326="Ocupada",R326-Q326+Datos!$B$2,R326-Q326)</f>
        <v>5.4166666666666675E-2</v>
      </c>
      <c r="T326" s="3">
        <f t="shared" si="22"/>
        <v>5.4166666666666675E-2</v>
      </c>
      <c r="U326" s="3">
        <f>(SUMIF('Cocina'!A:A,Sala!L326,'Cocina'!H:H))/60/24</f>
        <v>4.9305555555555554E-2</v>
      </c>
      <c r="V326" s="3">
        <f t="shared" si="20"/>
        <v>4.8611111111111216E-3</v>
      </c>
      <c r="W326" s="13" t="str">
        <f t="shared" si="23"/>
        <v>Si</v>
      </c>
      <c r="X326" s="9">
        <f t="shared" si="21"/>
        <v>1</v>
      </c>
      <c r="Y326" s="13" t="str" cm="1">
        <f t="array" ref="Y326">_xlfn.IFS(X326=1,"Lunes",X326=2,"Martes",X326=3,"Miercoles",X326=4,"Jueves",X326=5,"Viernes",X326=6,"Sabado",X326=7,"Domingo")</f>
        <v>Lunes</v>
      </c>
      <c r="Z326">
        <f>SUMIF('Cocina'!A:A,Sala[[#This Row],[Número de Orden]],'Cocina'!K:K)</f>
        <v>93</v>
      </c>
      <c r="AA326" s="35">
        <f>(Sala[[#This Row],[Tiempo en mesa]]-Sala[[#This Row],[Tiempo de Preparación (Horas)]])*1440</f>
        <v>7.0000000000000151</v>
      </c>
      <c r="AB326" t="str" cm="1">
        <f t="array" ref="AB32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7" spans="1:28" x14ac:dyDescent="0.3">
      <c r="A327" s="9">
        <v>14</v>
      </c>
      <c r="B327" s="13" t="s">
        <v>574</v>
      </c>
      <c r="C327" s="9">
        <v>4</v>
      </c>
      <c r="D327" s="16">
        <v>45020.068749999999</v>
      </c>
      <c r="E327" s="16">
        <v>45020.231944444444</v>
      </c>
      <c r="F327" s="13" t="s">
        <v>14</v>
      </c>
      <c r="G327" s="13" t="s">
        <v>15</v>
      </c>
      <c r="H327" s="13" t="s">
        <v>1136</v>
      </c>
      <c r="I327" s="14">
        <v>13.85</v>
      </c>
      <c r="J327" s="14">
        <f>IF(Sala[[#This Row],[Orden cobrada (Sin tiempo espera)]]="si",Sala[[#This Row],[Propina]],0)</f>
        <v>13.85</v>
      </c>
      <c r="K327" s="13" t="s">
        <v>35</v>
      </c>
      <c r="L327" s="9">
        <v>326</v>
      </c>
      <c r="M327" s="13" t="s">
        <v>1135</v>
      </c>
      <c r="N327" s="13" t="s">
        <v>575</v>
      </c>
      <c r="O327" s="14">
        <f>SUMIF('Cocina'!A:A,Sala!L327,'Cocina'!M:M)</f>
        <v>81</v>
      </c>
      <c r="P327" s="1">
        <v>45020</v>
      </c>
      <c r="Q327" s="3">
        <v>6.8750000000000006E-2</v>
      </c>
      <c r="R327" s="3">
        <v>0.23194444444444445</v>
      </c>
      <c r="S327" s="3">
        <f>IF(K327="Ocupada",R327-Q327+Datos!$B$2,R327-Q327)</f>
        <v>0.1736111111111111</v>
      </c>
      <c r="T327" s="3">
        <f t="shared" si="22"/>
        <v>0.16319444444444445</v>
      </c>
      <c r="U327" s="3">
        <f>(SUMIF('Cocina'!A:A,Sala!L327,'Cocina'!H:H))/60/24</f>
        <v>6.3194444444444442E-2</v>
      </c>
      <c r="V327" s="3">
        <f t="shared" si="20"/>
        <v>0.11041666666666666</v>
      </c>
      <c r="W327" s="13" t="str">
        <f t="shared" si="23"/>
        <v>Si</v>
      </c>
      <c r="X327" s="9">
        <f t="shared" si="21"/>
        <v>2</v>
      </c>
      <c r="Y327" s="13" t="str" cm="1">
        <f t="array" ref="Y327">_xlfn.IFS(X327=1,"Lunes",X327=2,"Martes",X327=3,"Miercoles",X327=4,"Jueves",X327=5,"Viernes",X327=6,"Sabado",X327=7,"Domingo")</f>
        <v>Martes</v>
      </c>
      <c r="Z327">
        <f>SUMIF('Cocina'!A:A,Sala[[#This Row],[Número de Orden]],'Cocina'!K:K)</f>
        <v>47</v>
      </c>
      <c r="AA327" s="35">
        <f>(Sala[[#This Row],[Tiempo en mesa]]-Sala[[#This Row],[Tiempo de Preparación (Horas)]])*1440</f>
        <v>144</v>
      </c>
      <c r="AB327" t="str" cm="1">
        <f t="array" ref="AB32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8" spans="1:28" x14ac:dyDescent="0.3">
      <c r="A328" s="9">
        <v>12</v>
      </c>
      <c r="B328" s="13" t="s">
        <v>379</v>
      </c>
      <c r="C328" s="9">
        <v>5</v>
      </c>
      <c r="D328" s="16">
        <v>45020.124305555553</v>
      </c>
      <c r="E328" s="16">
        <v>45020.191666666666</v>
      </c>
      <c r="F328" s="13" t="s">
        <v>25</v>
      </c>
      <c r="G328" s="13" t="s">
        <v>32</v>
      </c>
      <c r="H328" s="13" t="s">
        <v>1134</v>
      </c>
      <c r="I328" s="14">
        <v>15.08</v>
      </c>
      <c r="J328" s="14">
        <f>IF(Sala[[#This Row],[Orden cobrada (Sin tiempo espera)]]="si",Sala[[#This Row],[Propina]],0)</f>
        <v>15.08</v>
      </c>
      <c r="K328" s="13" t="s">
        <v>11</v>
      </c>
      <c r="L328" s="9">
        <v>327</v>
      </c>
      <c r="M328" s="13" t="s">
        <v>17</v>
      </c>
      <c r="N328" s="13" t="s">
        <v>576</v>
      </c>
      <c r="O328" s="14">
        <f>SUMIF('Cocina'!A:A,Sala!L328,'Cocina'!M:M)</f>
        <v>147</v>
      </c>
      <c r="P328" s="1">
        <v>45020</v>
      </c>
      <c r="Q328" s="3">
        <v>0.12430555555555556</v>
      </c>
      <c r="R328" s="3">
        <v>0.19166666666666668</v>
      </c>
      <c r="S328" s="3">
        <f>IF(K328="Ocupada",R328-Q328+Datos!$B$2,R328-Q328)</f>
        <v>6.7361111111111122E-2</v>
      </c>
      <c r="T328" s="3">
        <f t="shared" si="22"/>
        <v>6.7361111111111122E-2</v>
      </c>
      <c r="U328" s="3">
        <f>(SUMIF('Cocina'!A:A,Sala!L328,'Cocina'!H:H))/60/24</f>
        <v>5.1388888888888894E-2</v>
      </c>
      <c r="V328" s="3">
        <f t="shared" si="20"/>
        <v>1.5972222222222228E-2</v>
      </c>
      <c r="W328" s="13" t="str">
        <f t="shared" si="23"/>
        <v>Si</v>
      </c>
      <c r="X328" s="9">
        <f t="shared" si="21"/>
        <v>2</v>
      </c>
      <c r="Y328" s="13" t="str" cm="1">
        <f t="array" ref="Y328">_xlfn.IFS(X328=1,"Lunes",X328=2,"Martes",X328=3,"Miercoles",X328=4,"Jueves",X328=5,"Viernes",X328=6,"Sabado",X328=7,"Domingo")</f>
        <v>Martes</v>
      </c>
      <c r="Z328">
        <f>SUMIF('Cocina'!A:A,Sala[[#This Row],[Número de Orden]],'Cocina'!K:K)</f>
        <v>86</v>
      </c>
      <c r="AA328" s="35">
        <f>(Sala[[#This Row],[Tiempo en mesa]]-Sala[[#This Row],[Tiempo de Preparación (Horas)]])*1440</f>
        <v>23.000000000000007</v>
      </c>
      <c r="AB328" t="str" cm="1">
        <f t="array" ref="AB32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29" spans="1:28" x14ac:dyDescent="0.3">
      <c r="A329" s="9">
        <v>4</v>
      </c>
      <c r="B329" s="13" t="s">
        <v>577</v>
      </c>
      <c r="C329" s="9">
        <v>3</v>
      </c>
      <c r="D329" s="16">
        <v>45020.072222222225</v>
      </c>
      <c r="E329" s="16">
        <v>45020.171527777777</v>
      </c>
      <c r="F329" s="13" t="s">
        <v>20</v>
      </c>
      <c r="G329" s="13" t="s">
        <v>32</v>
      </c>
      <c r="H329" s="13" t="s">
        <v>1134</v>
      </c>
      <c r="I329" s="14">
        <v>13.85</v>
      </c>
      <c r="J329" s="14">
        <f>IF(Sala[[#This Row],[Orden cobrada (Sin tiempo espera)]]="si",Sala[[#This Row],[Propina]],0)</f>
        <v>13.85</v>
      </c>
      <c r="K329" s="13" t="s">
        <v>11</v>
      </c>
      <c r="L329" s="9">
        <v>328</v>
      </c>
      <c r="M329" s="13" t="s">
        <v>64</v>
      </c>
      <c r="N329" s="13" t="s">
        <v>33</v>
      </c>
      <c r="O329" s="14">
        <f>SUMIF('Cocina'!A:A,Sala!L329,'Cocina'!M:M)</f>
        <v>35</v>
      </c>
      <c r="P329" s="1">
        <v>45020</v>
      </c>
      <c r="Q329" s="3">
        <v>7.2222222222222215E-2</v>
      </c>
      <c r="R329" s="3">
        <v>0.17152777777777778</v>
      </c>
      <c r="S329" s="3">
        <f>IF(K329="Ocupada",R329-Q329+Datos!$B$2,R329-Q329)</f>
        <v>9.9305555555555564E-2</v>
      </c>
      <c r="T329" s="3">
        <f t="shared" si="22"/>
        <v>9.9305555555555564E-2</v>
      </c>
      <c r="U329" s="3">
        <f>(SUMIF('Cocina'!A:A,Sala!L329,'Cocina'!H:H))/60/24</f>
        <v>1.4583333333333332E-2</v>
      </c>
      <c r="V329" s="3">
        <f t="shared" si="20"/>
        <v>8.4722222222222227E-2</v>
      </c>
      <c r="W329" s="13" t="str">
        <f t="shared" si="23"/>
        <v>Si</v>
      </c>
      <c r="X329" s="9">
        <f t="shared" si="21"/>
        <v>2</v>
      </c>
      <c r="Y329" s="13" t="str" cm="1">
        <f t="array" ref="Y329">_xlfn.IFS(X329=1,"Lunes",X329=2,"Martes",X329=3,"Miercoles",X329=4,"Jueves",X329=5,"Viernes",X329=6,"Sabado",X329=7,"Domingo")</f>
        <v>Martes</v>
      </c>
      <c r="Z329">
        <f>SUMIF('Cocina'!A:A,Sala[[#This Row],[Número de Orden]],'Cocina'!K:K)</f>
        <v>21</v>
      </c>
      <c r="AA329" s="35">
        <f>(Sala[[#This Row],[Tiempo en mesa]]-Sala[[#This Row],[Tiempo de Preparación (Horas)]])*1440</f>
        <v>122</v>
      </c>
      <c r="AB329" t="str" cm="1">
        <f t="array" ref="AB32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30" spans="1:28" x14ac:dyDescent="0.3">
      <c r="A330" s="9">
        <v>13</v>
      </c>
      <c r="B330" s="13" t="s">
        <v>578</v>
      </c>
      <c r="C330" s="9">
        <v>1</v>
      </c>
      <c r="D330" s="16">
        <v>45020.018055555556</v>
      </c>
      <c r="E330" s="16">
        <v>45020.111805555556</v>
      </c>
      <c r="F330" s="13" t="s">
        <v>20</v>
      </c>
      <c r="G330" s="13" t="s">
        <v>10</v>
      </c>
      <c r="H330" s="13" t="s">
        <v>1134</v>
      </c>
      <c r="I330" s="14">
        <v>38.89</v>
      </c>
      <c r="J330" s="14">
        <f>IF(Sala[[#This Row],[Orden cobrada (Sin tiempo espera)]]="si",Sala[[#This Row],[Propina]],0)</f>
        <v>0</v>
      </c>
      <c r="K330" s="13" t="s">
        <v>35</v>
      </c>
      <c r="L330" s="9">
        <v>329</v>
      </c>
      <c r="M330" s="13" t="s">
        <v>41</v>
      </c>
      <c r="N330" s="13" t="s">
        <v>579</v>
      </c>
      <c r="O330" s="14">
        <f>SUMIF('Cocina'!A:A,Sala!L330,'Cocina'!M:M)</f>
        <v>207</v>
      </c>
      <c r="P330" s="1">
        <v>45020</v>
      </c>
      <c r="Q330" s="3">
        <v>1.8055555555555554E-2</v>
      </c>
      <c r="R330" s="3">
        <v>0.11180555555555556</v>
      </c>
      <c r="S330" s="3">
        <f>IF(K330="Ocupada",R330-Q330+Datos!$B$2,R330-Q330)</f>
        <v>0.10416666666666667</v>
      </c>
      <c r="T330" s="3">
        <f t="shared" si="22"/>
        <v>9.375E-2</v>
      </c>
      <c r="U330" s="3">
        <f>(SUMIF('Cocina'!A:A,Sala!L330,'Cocina'!H:H))/60/24</f>
        <v>9.6527777777777782E-2</v>
      </c>
      <c r="V330" s="3">
        <f t="shared" si="20"/>
        <v>0</v>
      </c>
      <c r="W330" s="13" t="str">
        <f t="shared" si="23"/>
        <v>No</v>
      </c>
      <c r="X330" s="9">
        <f t="shared" si="21"/>
        <v>2</v>
      </c>
      <c r="Y330" s="13" t="str" cm="1">
        <f t="array" ref="Y330">_xlfn.IFS(X330=1,"Lunes",X330=2,"Martes",X330=3,"Miercoles",X330=4,"Jueves",X330=5,"Viernes",X330=6,"Sabado",X330=7,"Domingo")</f>
        <v>Martes</v>
      </c>
      <c r="Z330">
        <f>SUMIF('Cocina'!A:A,Sala[[#This Row],[Número de Orden]],'Cocina'!K:K)</f>
        <v>128</v>
      </c>
      <c r="AA330" s="35">
        <f>(Sala[[#This Row],[Tiempo en mesa]]-Sala[[#This Row],[Tiempo de Preparación (Horas)]])*1440</f>
        <v>-4.0000000000000053</v>
      </c>
      <c r="AB330" t="str" cm="1">
        <f t="array" ref="AB33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331" spans="1:28" x14ac:dyDescent="0.3">
      <c r="A331" s="9">
        <v>10</v>
      </c>
      <c r="B331" s="13" t="s">
        <v>580</v>
      </c>
      <c r="C331" s="9">
        <v>6</v>
      </c>
      <c r="D331" s="16">
        <v>45020.076388888891</v>
      </c>
      <c r="E331" s="16">
        <v>45020.164583333331</v>
      </c>
      <c r="F331" s="13" t="s">
        <v>9</v>
      </c>
      <c r="G331" s="13" t="s">
        <v>15</v>
      </c>
      <c r="H331" s="13" t="s">
        <v>1134</v>
      </c>
      <c r="I331" s="14">
        <v>32.17</v>
      </c>
      <c r="J331" s="14">
        <f>IF(Sala[[#This Row],[Orden cobrada (Sin tiempo espera)]]="si",Sala[[#This Row],[Propina]],0)</f>
        <v>0</v>
      </c>
      <c r="K331" s="13" t="s">
        <v>35</v>
      </c>
      <c r="L331" s="9">
        <v>330</v>
      </c>
      <c r="M331" s="13" t="s">
        <v>41</v>
      </c>
      <c r="N331" s="13" t="s">
        <v>581</v>
      </c>
      <c r="O331" s="14">
        <f>SUMIF('Cocina'!A:A,Sala!L331,'Cocina'!M:M)</f>
        <v>217</v>
      </c>
      <c r="P331" s="1">
        <v>45020</v>
      </c>
      <c r="Q331" s="3">
        <v>7.6388888888888895E-2</v>
      </c>
      <c r="R331" s="3">
        <v>0.16458333333333333</v>
      </c>
      <c r="S331" s="3">
        <f>IF(K331="Ocupada",R331-Q331+Datos!$B$2,R331-Q331)</f>
        <v>9.8611111111111108E-2</v>
      </c>
      <c r="T331" s="3">
        <f t="shared" si="22"/>
        <v>8.8194444444444436E-2</v>
      </c>
      <c r="U331" s="3">
        <f>(SUMIF('Cocina'!A:A,Sala!L331,'Cocina'!H:H))/60/24</f>
        <v>9.7222222222222224E-2</v>
      </c>
      <c r="V331" s="3">
        <f t="shared" si="20"/>
        <v>0</v>
      </c>
      <c r="W331" s="13" t="str">
        <f t="shared" si="23"/>
        <v>No</v>
      </c>
      <c r="X331" s="9">
        <f t="shared" si="21"/>
        <v>2</v>
      </c>
      <c r="Y331" s="13" t="str" cm="1">
        <f t="array" ref="Y331">_xlfn.IFS(X331=1,"Lunes",X331=2,"Martes",X331=3,"Miercoles",X331=4,"Jueves",X331=5,"Viernes",X331=6,"Sabado",X331=7,"Domingo")</f>
        <v>Martes</v>
      </c>
      <c r="Z331">
        <f>SUMIF('Cocina'!A:A,Sala[[#This Row],[Número de Orden]],'Cocina'!K:K)</f>
        <v>130</v>
      </c>
      <c r="AA331" s="35">
        <f>(Sala[[#This Row],[Tiempo en mesa]]-Sala[[#This Row],[Tiempo de Preparación (Horas)]])*1440</f>
        <v>-13.000000000000014</v>
      </c>
      <c r="AB331" t="str" cm="1">
        <f t="array" ref="AB33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332" spans="1:28" x14ac:dyDescent="0.3">
      <c r="A332" s="9">
        <v>20</v>
      </c>
      <c r="B332" s="13" t="s">
        <v>582</v>
      </c>
      <c r="C332" s="9">
        <v>3</v>
      </c>
      <c r="D332" s="16">
        <v>45020.129166666666</v>
      </c>
      <c r="E332" s="16">
        <v>45020.261805555558</v>
      </c>
      <c r="F332" s="13" t="s">
        <v>29</v>
      </c>
      <c r="G332" s="13" t="s">
        <v>32</v>
      </c>
      <c r="H332" s="13" t="s">
        <v>1136</v>
      </c>
      <c r="I332" s="14">
        <v>36.61</v>
      </c>
      <c r="J332" s="14">
        <f>IF(Sala[[#This Row],[Orden cobrada (Sin tiempo espera)]]="si",Sala[[#This Row],[Propina]],0)</f>
        <v>36.61</v>
      </c>
      <c r="K332" s="13" t="s">
        <v>11</v>
      </c>
      <c r="L332" s="9">
        <v>331</v>
      </c>
      <c r="M332" s="13" t="s">
        <v>26</v>
      </c>
      <c r="N332" s="13" t="s">
        <v>583</v>
      </c>
      <c r="O332" s="14">
        <f>SUMIF('Cocina'!A:A,Sala!L332,'Cocina'!M:M)</f>
        <v>173</v>
      </c>
      <c r="P332" s="1">
        <v>45020</v>
      </c>
      <c r="Q332" s="3">
        <v>0.12916666666666668</v>
      </c>
      <c r="R332" s="3">
        <v>0.26180555555555557</v>
      </c>
      <c r="S332" s="3">
        <f>IF(K332="Ocupada",R332-Q332+Datos!$B$2,R332-Q332)</f>
        <v>0.13263888888888889</v>
      </c>
      <c r="T332" s="3">
        <f t="shared" si="22"/>
        <v>0.13263888888888889</v>
      </c>
      <c r="U332" s="3">
        <f>(SUMIF('Cocina'!A:A,Sala!L332,'Cocina'!H:H))/60/24</f>
        <v>8.4027777777777771E-2</v>
      </c>
      <c r="V332" s="3">
        <f t="shared" si="20"/>
        <v>4.8611111111111119E-2</v>
      </c>
      <c r="W332" s="13" t="str">
        <f t="shared" si="23"/>
        <v>Si</v>
      </c>
      <c r="X332" s="9">
        <f t="shared" si="21"/>
        <v>2</v>
      </c>
      <c r="Y332" s="13" t="str" cm="1">
        <f t="array" ref="Y332">_xlfn.IFS(X332=1,"Lunes",X332=2,"Martes",X332=3,"Miercoles",X332=4,"Jueves",X332=5,"Viernes",X332=6,"Sabado",X332=7,"Domingo")</f>
        <v>Martes</v>
      </c>
      <c r="Z332">
        <f>SUMIF('Cocina'!A:A,Sala[[#This Row],[Número de Orden]],'Cocina'!K:K)</f>
        <v>103</v>
      </c>
      <c r="AA332" s="35">
        <f>(Sala[[#This Row],[Tiempo en mesa]]-Sala[[#This Row],[Tiempo de Preparación (Horas)]])*1440</f>
        <v>70.000000000000014</v>
      </c>
      <c r="AB332" t="str" cm="1">
        <f t="array" ref="AB33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33" spans="1:28" x14ac:dyDescent="0.3">
      <c r="A333" s="9">
        <v>6</v>
      </c>
      <c r="B333" s="13" t="s">
        <v>584</v>
      </c>
      <c r="C333" s="9">
        <v>1</v>
      </c>
      <c r="D333" s="16">
        <v>45020.009722222225</v>
      </c>
      <c r="E333" s="16">
        <v>45020.061805555553</v>
      </c>
      <c r="F333" s="13" t="s">
        <v>20</v>
      </c>
      <c r="G333" s="13" t="s">
        <v>10</v>
      </c>
      <c r="H333" s="13" t="s">
        <v>1136</v>
      </c>
      <c r="I333" s="14">
        <v>25.21</v>
      </c>
      <c r="J333" s="14">
        <f>IF(Sala[[#This Row],[Orden cobrada (Sin tiempo espera)]]="si",Sala[[#This Row],[Propina]],0)</f>
        <v>25.21</v>
      </c>
      <c r="K333" s="13" t="s">
        <v>11</v>
      </c>
      <c r="L333" s="9">
        <v>332</v>
      </c>
      <c r="M333" s="13" t="s">
        <v>83</v>
      </c>
      <c r="N333" s="13" t="s">
        <v>65</v>
      </c>
      <c r="O333" s="14">
        <f>SUMIF('Cocina'!A:A,Sala!L333,'Cocina'!M:M)</f>
        <v>120</v>
      </c>
      <c r="P333" s="1">
        <v>45020</v>
      </c>
      <c r="Q333" s="3">
        <v>9.7222222222222224E-3</v>
      </c>
      <c r="R333" s="3">
        <v>6.1805555555555558E-2</v>
      </c>
      <c r="S333" s="3">
        <f>IF(K333="Ocupada",R333-Q333+Datos!$B$2,R333-Q333)</f>
        <v>5.2083333333333336E-2</v>
      </c>
      <c r="T333" s="3">
        <f t="shared" si="22"/>
        <v>5.2083333333333336E-2</v>
      </c>
      <c r="U333" s="3">
        <f>(SUMIF('Cocina'!A:A,Sala!L333,'Cocina'!H:H))/60/24</f>
        <v>1.1805555555555555E-2</v>
      </c>
      <c r="V333" s="3">
        <f t="shared" si="20"/>
        <v>4.027777777777778E-2</v>
      </c>
      <c r="W333" s="13" t="str">
        <f t="shared" si="23"/>
        <v>Si</v>
      </c>
      <c r="X333" s="9">
        <f t="shared" si="21"/>
        <v>2</v>
      </c>
      <c r="Y333" s="13" t="str" cm="1">
        <f t="array" ref="Y333">_xlfn.IFS(X333=1,"Lunes",X333=2,"Martes",X333=3,"Miercoles",X333=4,"Jueves",X333=5,"Viernes",X333=6,"Sabado",X333=7,"Domingo")</f>
        <v>Martes</v>
      </c>
      <c r="Z333">
        <f>SUMIF('Cocina'!A:A,Sala[[#This Row],[Número de Orden]],'Cocina'!K:K)</f>
        <v>75</v>
      </c>
      <c r="AA333" s="35">
        <f>(Sala[[#This Row],[Tiempo en mesa]]-Sala[[#This Row],[Tiempo de Preparación (Horas)]])*1440</f>
        <v>58.000000000000007</v>
      </c>
      <c r="AB333" t="str" cm="1">
        <f t="array" ref="AB33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34" spans="1:28" x14ac:dyDescent="0.3">
      <c r="A334" s="9">
        <v>6</v>
      </c>
      <c r="B334" s="13" t="s">
        <v>585</v>
      </c>
      <c r="C334" s="9">
        <v>1</v>
      </c>
      <c r="D334" s="16">
        <v>45020.131944444445</v>
      </c>
      <c r="E334" s="16">
        <v>45020.186805555553</v>
      </c>
      <c r="F334" s="13" t="s">
        <v>29</v>
      </c>
      <c r="G334" s="13" t="s">
        <v>32</v>
      </c>
      <c r="H334" s="13" t="s">
        <v>1134</v>
      </c>
      <c r="I334" s="14">
        <v>13.19</v>
      </c>
      <c r="J334" s="14">
        <f>IF(Sala[[#This Row],[Orden cobrada (Sin tiempo espera)]]="si",Sala[[#This Row],[Propina]],0)</f>
        <v>13.19</v>
      </c>
      <c r="K334" s="13" t="s">
        <v>21</v>
      </c>
      <c r="L334" s="9">
        <v>333</v>
      </c>
      <c r="M334" s="13" t="s">
        <v>26</v>
      </c>
      <c r="N334" s="13" t="s">
        <v>310</v>
      </c>
      <c r="O334" s="14">
        <f>SUMIF('Cocina'!A:A,Sala!L334,'Cocina'!M:M)</f>
        <v>72</v>
      </c>
      <c r="P334" s="1">
        <v>45020</v>
      </c>
      <c r="Q334" s="3">
        <v>0.13194444444444445</v>
      </c>
      <c r="R334" s="3">
        <v>0.18680555555555556</v>
      </c>
      <c r="S334" s="3">
        <f>IF(K334="Ocupada",R334-Q334+Datos!$B$2,R334-Q334)</f>
        <v>5.486111111111111E-2</v>
      </c>
      <c r="T334" s="3">
        <f t="shared" si="22"/>
        <v>5.486111111111111E-2</v>
      </c>
      <c r="U334" s="3">
        <f>(SUMIF('Cocina'!A:A,Sala!L334,'Cocina'!H:H))/60/24</f>
        <v>4.2361111111111106E-2</v>
      </c>
      <c r="V334" s="3">
        <f t="shared" si="20"/>
        <v>1.2500000000000004E-2</v>
      </c>
      <c r="W334" s="13" t="str">
        <f t="shared" si="23"/>
        <v>Si</v>
      </c>
      <c r="X334" s="9">
        <f t="shared" si="21"/>
        <v>2</v>
      </c>
      <c r="Y334" s="13" t="str" cm="1">
        <f t="array" ref="Y334">_xlfn.IFS(X334=1,"Lunes",X334=2,"Martes",X334=3,"Miercoles",X334=4,"Jueves",X334=5,"Viernes",X334=6,"Sabado",X334=7,"Domingo")</f>
        <v>Martes</v>
      </c>
      <c r="Z334">
        <f>SUMIF('Cocina'!A:A,Sala[[#This Row],[Número de Orden]],'Cocina'!K:K)</f>
        <v>42</v>
      </c>
      <c r="AA334" s="35">
        <f>(Sala[[#This Row],[Tiempo en mesa]]-Sala[[#This Row],[Tiempo de Preparación (Horas)]])*1440</f>
        <v>18.000000000000007</v>
      </c>
      <c r="AB334" t="str" cm="1">
        <f t="array" ref="AB33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35" spans="1:28" x14ac:dyDescent="0.3">
      <c r="A335" s="9">
        <v>12</v>
      </c>
      <c r="B335" s="13" t="s">
        <v>586</v>
      </c>
      <c r="C335" s="9">
        <v>4</v>
      </c>
      <c r="D335" s="16">
        <v>45020.118750000001</v>
      </c>
      <c r="E335" s="16">
        <v>45020.271527777775</v>
      </c>
      <c r="F335" s="13" t="s">
        <v>14</v>
      </c>
      <c r="G335" s="13" t="s">
        <v>15</v>
      </c>
      <c r="H335" s="13" t="s">
        <v>1134</v>
      </c>
      <c r="I335" s="14">
        <v>17.5</v>
      </c>
      <c r="J335" s="14">
        <f>IF(Sala[[#This Row],[Orden cobrada (Sin tiempo espera)]]="si",Sala[[#This Row],[Propina]],0)</f>
        <v>17.5</v>
      </c>
      <c r="K335" s="13" t="s">
        <v>21</v>
      </c>
      <c r="L335" s="9">
        <v>334</v>
      </c>
      <c r="M335" s="13" t="s">
        <v>83</v>
      </c>
      <c r="N335" s="13" t="s">
        <v>587</v>
      </c>
      <c r="O335" s="14">
        <f>SUMIF('Cocina'!A:A,Sala!L335,'Cocina'!M:M)</f>
        <v>173</v>
      </c>
      <c r="P335" s="1">
        <v>45020</v>
      </c>
      <c r="Q335" s="3">
        <v>0.11874999999999999</v>
      </c>
      <c r="R335" s="3">
        <v>0.27152777777777776</v>
      </c>
      <c r="S335" s="3">
        <f>IF(K335="Ocupada",R335-Q335+Datos!$B$2,R335-Q335)</f>
        <v>0.15277777777777776</v>
      </c>
      <c r="T335" s="3">
        <f t="shared" si="22"/>
        <v>0.15277777777777776</v>
      </c>
      <c r="U335" s="3">
        <f>(SUMIF('Cocina'!A:A,Sala!L335,'Cocina'!H:H))/60/24</f>
        <v>0.10833333333333334</v>
      </c>
      <c r="V335" s="3">
        <f t="shared" si="20"/>
        <v>4.4444444444444425E-2</v>
      </c>
      <c r="W335" s="13" t="str">
        <f t="shared" si="23"/>
        <v>Si</v>
      </c>
      <c r="X335" s="9">
        <f t="shared" si="21"/>
        <v>2</v>
      </c>
      <c r="Y335" s="13" t="str" cm="1">
        <f t="array" ref="Y335">_xlfn.IFS(X335=1,"Lunes",X335=2,"Martes",X335=3,"Miercoles",X335=4,"Jueves",X335=5,"Viernes",X335=6,"Sabado",X335=7,"Domingo")</f>
        <v>Martes</v>
      </c>
      <c r="Z335">
        <f>SUMIF('Cocina'!A:A,Sala[[#This Row],[Número de Orden]],'Cocina'!K:K)</f>
        <v>104</v>
      </c>
      <c r="AA335" s="35">
        <f>(Sala[[#This Row],[Tiempo en mesa]]-Sala[[#This Row],[Tiempo de Preparación (Horas)]])*1440</f>
        <v>63.999999999999972</v>
      </c>
      <c r="AB335" t="str" cm="1">
        <f t="array" ref="AB33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36" spans="1:28" x14ac:dyDescent="0.3">
      <c r="A336" s="9">
        <v>14</v>
      </c>
      <c r="B336" s="13" t="s">
        <v>588</v>
      </c>
      <c r="C336" s="9">
        <v>3</v>
      </c>
      <c r="D336" s="16">
        <v>45020.080555555556</v>
      </c>
      <c r="E336" s="16">
        <v>45020.131249999999</v>
      </c>
      <c r="F336" s="13" t="s">
        <v>29</v>
      </c>
      <c r="G336" s="13" t="s">
        <v>10</v>
      </c>
      <c r="H336" s="13" t="s">
        <v>1136</v>
      </c>
      <c r="I336" s="14">
        <v>41.56</v>
      </c>
      <c r="J336" s="14">
        <f>IF(Sala[[#This Row],[Orden cobrada (Sin tiempo espera)]]="si",Sala[[#This Row],[Propina]],0)</f>
        <v>41.56</v>
      </c>
      <c r="K336" s="13" t="s">
        <v>21</v>
      </c>
      <c r="L336" s="9">
        <v>335</v>
      </c>
      <c r="M336" s="13" t="s">
        <v>22</v>
      </c>
      <c r="N336" s="13" t="s">
        <v>589</v>
      </c>
      <c r="O336" s="14">
        <f>SUMIF('Cocina'!A:A,Sala!L336,'Cocina'!M:M)</f>
        <v>114</v>
      </c>
      <c r="P336" s="1">
        <v>45020</v>
      </c>
      <c r="Q336" s="3">
        <v>8.0555555555555561E-2</v>
      </c>
      <c r="R336" s="3">
        <v>0.13125000000000001</v>
      </c>
      <c r="S336" s="3">
        <f>IF(K336="Ocupada",R336-Q336+Datos!$B$2,R336-Q336)</f>
        <v>5.0694444444444445E-2</v>
      </c>
      <c r="T336" s="3">
        <f t="shared" si="22"/>
        <v>5.0694444444444445E-2</v>
      </c>
      <c r="U336" s="3">
        <f>(SUMIF('Cocina'!A:A,Sala!L336,'Cocina'!H:H))/60/24</f>
        <v>4.7916666666666663E-2</v>
      </c>
      <c r="V336" s="3">
        <f t="shared" si="20"/>
        <v>2.7777777777777818E-3</v>
      </c>
      <c r="W336" s="13" t="str">
        <f t="shared" si="23"/>
        <v>Si</v>
      </c>
      <c r="X336" s="9">
        <f t="shared" si="21"/>
        <v>2</v>
      </c>
      <c r="Y336" s="13" t="str" cm="1">
        <f t="array" ref="Y336">_xlfn.IFS(X336=1,"Lunes",X336=2,"Martes",X336=3,"Miercoles",X336=4,"Jueves",X336=5,"Viernes",X336=6,"Sabado",X336=7,"Domingo")</f>
        <v>Martes</v>
      </c>
      <c r="Z336">
        <f>SUMIF('Cocina'!A:A,Sala[[#This Row],[Número de Orden]],'Cocina'!K:K)</f>
        <v>66</v>
      </c>
      <c r="AA336" s="35">
        <f>(Sala[[#This Row],[Tiempo en mesa]]-Sala[[#This Row],[Tiempo de Preparación (Horas)]])*1440</f>
        <v>4.0000000000000053</v>
      </c>
      <c r="AB336" t="str" cm="1">
        <f t="array" ref="AB33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37" spans="1:28" x14ac:dyDescent="0.3">
      <c r="A337" s="9">
        <v>4</v>
      </c>
      <c r="B337" s="13" t="s">
        <v>590</v>
      </c>
      <c r="C337" s="9">
        <v>5</v>
      </c>
      <c r="D337" s="16">
        <v>45020.065972222219</v>
      </c>
      <c r="E337" s="16">
        <v>45020.20208333333</v>
      </c>
      <c r="F337" s="13" t="s">
        <v>20</v>
      </c>
      <c r="G337" s="13" t="s">
        <v>32</v>
      </c>
      <c r="H337" s="13" t="s">
        <v>1134</v>
      </c>
      <c r="I337" s="14">
        <v>17.93</v>
      </c>
      <c r="J337" s="14">
        <f>IF(Sala[[#This Row],[Orden cobrada (Sin tiempo espera)]]="si",Sala[[#This Row],[Propina]],0)</f>
        <v>17.93</v>
      </c>
      <c r="K337" s="13" t="s">
        <v>21</v>
      </c>
      <c r="L337" s="9">
        <v>336</v>
      </c>
      <c r="M337" s="13" t="s">
        <v>83</v>
      </c>
      <c r="N337" s="13" t="s">
        <v>591</v>
      </c>
      <c r="O337" s="14">
        <f>SUMIF('Cocina'!A:A,Sala!L337,'Cocina'!M:M)</f>
        <v>158</v>
      </c>
      <c r="P337" s="1">
        <v>45020</v>
      </c>
      <c r="Q337" s="3">
        <v>6.5972222222222224E-2</v>
      </c>
      <c r="R337" s="3">
        <v>0.20208333333333334</v>
      </c>
      <c r="S337" s="3">
        <f>IF(K337="Ocupada",R337-Q337+Datos!$B$2,R337-Q337)</f>
        <v>0.13611111111111113</v>
      </c>
      <c r="T337" s="3">
        <f t="shared" si="22"/>
        <v>0.13611111111111113</v>
      </c>
      <c r="U337" s="3">
        <f>(SUMIF('Cocina'!A:A,Sala!L337,'Cocina'!H:H))/60/24</f>
        <v>4.5138888888888888E-2</v>
      </c>
      <c r="V337" s="3">
        <f t="shared" si="20"/>
        <v>9.0972222222222232E-2</v>
      </c>
      <c r="W337" s="13" t="str">
        <f t="shared" si="23"/>
        <v>Si</v>
      </c>
      <c r="X337" s="9">
        <f t="shared" si="21"/>
        <v>2</v>
      </c>
      <c r="Y337" s="13" t="str" cm="1">
        <f t="array" ref="Y337">_xlfn.IFS(X337=1,"Lunes",X337=2,"Martes",X337=3,"Miercoles",X337=4,"Jueves",X337=5,"Viernes",X337=6,"Sabado",X337=7,"Domingo")</f>
        <v>Martes</v>
      </c>
      <c r="Z337">
        <f>SUMIF('Cocina'!A:A,Sala[[#This Row],[Número de Orden]],'Cocina'!K:K)</f>
        <v>93</v>
      </c>
      <c r="AA337" s="35">
        <f>(Sala[[#This Row],[Tiempo en mesa]]-Sala[[#This Row],[Tiempo de Preparación (Horas)]])*1440</f>
        <v>131</v>
      </c>
      <c r="AB337" t="str" cm="1">
        <f t="array" ref="AB33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38" spans="1:28" x14ac:dyDescent="0.3">
      <c r="A338" s="9">
        <v>11</v>
      </c>
      <c r="B338" s="13" t="s">
        <v>592</v>
      </c>
      <c r="C338" s="9">
        <v>2</v>
      </c>
      <c r="D338" s="16">
        <v>45020.068055555559</v>
      </c>
      <c r="E338" s="16">
        <v>45020.188194444447</v>
      </c>
      <c r="F338" s="13" t="s">
        <v>25</v>
      </c>
      <c r="G338" s="13" t="s">
        <v>32</v>
      </c>
      <c r="H338" s="13" t="s">
        <v>1134</v>
      </c>
      <c r="I338" s="14">
        <v>19.28</v>
      </c>
      <c r="J338" s="14">
        <f>IF(Sala[[#This Row],[Orden cobrada (Sin tiempo espera)]]="si",Sala[[#This Row],[Propina]],0)</f>
        <v>19.28</v>
      </c>
      <c r="K338" s="13" t="s">
        <v>11</v>
      </c>
      <c r="L338" s="9">
        <v>337</v>
      </c>
      <c r="M338" s="13" t="s">
        <v>22</v>
      </c>
      <c r="N338" s="13" t="s">
        <v>593</v>
      </c>
      <c r="O338" s="14">
        <f>SUMIF('Cocina'!A:A,Sala!L338,'Cocina'!M:M)</f>
        <v>100</v>
      </c>
      <c r="P338" s="1">
        <v>45020</v>
      </c>
      <c r="Q338" s="3">
        <v>6.805555555555555E-2</v>
      </c>
      <c r="R338" s="3">
        <v>0.18819444444444444</v>
      </c>
      <c r="S338" s="3">
        <f>IF(K338="Ocupada",R338-Q338+Datos!$B$2,R338-Q338)</f>
        <v>0.12013888888888889</v>
      </c>
      <c r="T338" s="3">
        <f t="shared" si="22"/>
        <v>0.12013888888888889</v>
      </c>
      <c r="U338" s="3">
        <f>(SUMIF('Cocina'!A:A,Sala!L338,'Cocina'!H:H))/60/24</f>
        <v>4.027777777777778E-2</v>
      </c>
      <c r="V338" s="3">
        <f t="shared" si="20"/>
        <v>7.9861111111111105E-2</v>
      </c>
      <c r="W338" s="13" t="str">
        <f t="shared" si="23"/>
        <v>Si</v>
      </c>
      <c r="X338" s="9">
        <f t="shared" si="21"/>
        <v>2</v>
      </c>
      <c r="Y338" s="13" t="str" cm="1">
        <f t="array" ref="Y338">_xlfn.IFS(X338=1,"Lunes",X338=2,"Martes",X338=3,"Miercoles",X338=4,"Jueves",X338=5,"Viernes",X338=6,"Sabado",X338=7,"Domingo")</f>
        <v>Martes</v>
      </c>
      <c r="Z338">
        <f>SUMIF('Cocina'!A:A,Sala[[#This Row],[Número de Orden]],'Cocina'!K:K)</f>
        <v>58</v>
      </c>
      <c r="AA338" s="35">
        <f>(Sala[[#This Row],[Tiempo en mesa]]-Sala[[#This Row],[Tiempo de Preparación (Horas)]])*1440</f>
        <v>114.99999999999999</v>
      </c>
      <c r="AB338" t="str" cm="1">
        <f t="array" ref="AB33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39" spans="1:28" x14ac:dyDescent="0.3">
      <c r="A339" s="9">
        <v>18</v>
      </c>
      <c r="B339" s="13" t="s">
        <v>594</v>
      </c>
      <c r="C339" s="9">
        <v>2</v>
      </c>
      <c r="D339" s="16">
        <v>45020.022222222222</v>
      </c>
      <c r="E339" s="16">
        <v>45020.145833333336</v>
      </c>
      <c r="F339" s="13" t="s">
        <v>25</v>
      </c>
      <c r="G339" s="13" t="s">
        <v>10</v>
      </c>
      <c r="H339" s="13" t="s">
        <v>1136</v>
      </c>
      <c r="I339" s="14">
        <v>30.62</v>
      </c>
      <c r="J339" s="14">
        <f>IF(Sala[[#This Row],[Orden cobrada (Sin tiempo espera)]]="si",Sala[[#This Row],[Propina]],0)</f>
        <v>30.62</v>
      </c>
      <c r="K339" s="13" t="s">
        <v>11</v>
      </c>
      <c r="L339" s="9">
        <v>338</v>
      </c>
      <c r="M339" s="13" t="s">
        <v>59</v>
      </c>
      <c r="N339" s="13" t="s">
        <v>595</v>
      </c>
      <c r="O339" s="14">
        <f>SUMIF('Cocina'!A:A,Sala!L339,'Cocina'!M:M)</f>
        <v>279</v>
      </c>
      <c r="P339" s="1">
        <v>45020</v>
      </c>
      <c r="Q339" s="3">
        <v>2.2222222222222223E-2</v>
      </c>
      <c r="R339" s="3">
        <v>0.14583333333333334</v>
      </c>
      <c r="S339" s="3">
        <f>IF(K339="Ocupada",R339-Q339+Datos!$B$2,R339-Q339)</f>
        <v>0.12361111111111112</v>
      </c>
      <c r="T339" s="3">
        <f t="shared" si="22"/>
        <v>0.12361111111111112</v>
      </c>
      <c r="U339" s="3">
        <f>(SUMIF('Cocina'!A:A,Sala!L339,'Cocina'!H:H))/60/24</f>
        <v>9.930555555555555E-2</v>
      </c>
      <c r="V339" s="3">
        <f t="shared" si="20"/>
        <v>2.4305555555555566E-2</v>
      </c>
      <c r="W339" s="13" t="str">
        <f t="shared" si="23"/>
        <v>Si</v>
      </c>
      <c r="X339" s="9">
        <f t="shared" si="21"/>
        <v>2</v>
      </c>
      <c r="Y339" s="13" t="str" cm="1">
        <f t="array" ref="Y339">_xlfn.IFS(X339=1,"Lunes",X339=2,"Martes",X339=3,"Miercoles",X339=4,"Jueves",X339=5,"Viernes",X339=6,"Sabado",X339=7,"Domingo")</f>
        <v>Martes</v>
      </c>
      <c r="Z339">
        <f>SUMIF('Cocina'!A:A,Sala[[#This Row],[Número de Orden]],'Cocina'!K:K)</f>
        <v>166</v>
      </c>
      <c r="AA339" s="35">
        <f>(Sala[[#This Row],[Tiempo en mesa]]-Sala[[#This Row],[Tiempo de Preparación (Horas)]])*1440</f>
        <v>35.000000000000014</v>
      </c>
      <c r="AB339" t="str" cm="1">
        <f t="array" ref="AB33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0" spans="1:28" x14ac:dyDescent="0.3">
      <c r="A340" s="9">
        <v>13</v>
      </c>
      <c r="B340" s="13" t="s">
        <v>596</v>
      </c>
      <c r="C340" s="9">
        <v>2</v>
      </c>
      <c r="D340" s="16">
        <v>45020</v>
      </c>
      <c r="E340" s="16">
        <v>45020.084027777775</v>
      </c>
      <c r="F340" s="13" t="s">
        <v>9</v>
      </c>
      <c r="G340" s="13" t="s">
        <v>15</v>
      </c>
      <c r="H340" s="13" t="s">
        <v>1136</v>
      </c>
      <c r="I340" s="14">
        <v>19.600000000000001</v>
      </c>
      <c r="J340" s="14">
        <f>IF(Sala[[#This Row],[Orden cobrada (Sin tiempo espera)]]="si",Sala[[#This Row],[Propina]],0)</f>
        <v>19.600000000000001</v>
      </c>
      <c r="K340" s="13" t="s">
        <v>11</v>
      </c>
      <c r="L340" s="9">
        <v>339</v>
      </c>
      <c r="M340" s="13" t="s">
        <v>1135</v>
      </c>
      <c r="N340" s="13" t="s">
        <v>597</v>
      </c>
      <c r="O340" s="14">
        <f>SUMIF('Cocina'!A:A,Sala!L340,'Cocina'!M:M)</f>
        <v>104</v>
      </c>
      <c r="P340" s="1">
        <v>45020</v>
      </c>
      <c r="Q340" s="3">
        <v>0</v>
      </c>
      <c r="R340" s="3">
        <v>8.4027777777777785E-2</v>
      </c>
      <c r="S340" s="3">
        <f>IF(K340="Ocupada",R340-Q340+Datos!$B$2,R340-Q340)</f>
        <v>8.4027777777777785E-2</v>
      </c>
      <c r="T340" s="3">
        <f t="shared" si="22"/>
        <v>8.4027777777777785E-2</v>
      </c>
      <c r="U340" s="3">
        <f>(SUMIF('Cocina'!A:A,Sala!L340,'Cocina'!H:H))/60/24</f>
        <v>3.1944444444444449E-2</v>
      </c>
      <c r="V340" s="3">
        <f t="shared" si="20"/>
        <v>5.2083333333333336E-2</v>
      </c>
      <c r="W340" s="13" t="str">
        <f t="shared" si="23"/>
        <v>Si</v>
      </c>
      <c r="X340" s="9">
        <f t="shared" si="21"/>
        <v>2</v>
      </c>
      <c r="Y340" s="13" t="str" cm="1">
        <f t="array" ref="Y340">_xlfn.IFS(X340=1,"Lunes",X340=2,"Martes",X340=3,"Miercoles",X340=4,"Jueves",X340=5,"Viernes",X340=6,"Sabado",X340=7,"Domingo")</f>
        <v>Martes</v>
      </c>
      <c r="Z340">
        <f>SUMIF('Cocina'!A:A,Sala[[#This Row],[Número de Orden]],'Cocina'!K:K)</f>
        <v>62</v>
      </c>
      <c r="AA340" s="35">
        <f>(Sala[[#This Row],[Tiempo en mesa]]-Sala[[#This Row],[Tiempo de Preparación (Horas)]])*1440</f>
        <v>75</v>
      </c>
      <c r="AB340" t="str" cm="1">
        <f t="array" ref="AB34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1" spans="1:28" x14ac:dyDescent="0.3">
      <c r="A341" s="9">
        <v>15</v>
      </c>
      <c r="B341" s="13" t="s">
        <v>598</v>
      </c>
      <c r="C341" s="9">
        <v>1</v>
      </c>
      <c r="D341" s="16">
        <v>45020.05</v>
      </c>
      <c r="E341" s="16">
        <v>45020.193055555559</v>
      </c>
      <c r="F341" s="13" t="s">
        <v>9</v>
      </c>
      <c r="G341" s="13" t="s">
        <v>10</v>
      </c>
      <c r="H341" s="13" t="s">
        <v>1134</v>
      </c>
      <c r="I341" s="14">
        <v>38.520000000000003</v>
      </c>
      <c r="J341" s="14">
        <f>IF(Sala[[#This Row],[Orden cobrada (Sin tiempo espera)]]="si",Sala[[#This Row],[Propina]],0)</f>
        <v>38.520000000000003</v>
      </c>
      <c r="K341" s="13" t="s">
        <v>21</v>
      </c>
      <c r="L341" s="9">
        <v>340</v>
      </c>
      <c r="M341" s="13" t="s">
        <v>1137</v>
      </c>
      <c r="N341" s="13" t="s">
        <v>599</v>
      </c>
      <c r="O341" s="14">
        <f>SUMIF('Cocina'!A:A,Sala!L341,'Cocina'!M:M)</f>
        <v>164</v>
      </c>
      <c r="P341" s="1">
        <v>45020</v>
      </c>
      <c r="Q341" s="3">
        <v>0.05</v>
      </c>
      <c r="R341" s="3">
        <v>0.19305555555555556</v>
      </c>
      <c r="S341" s="3">
        <f>IF(K341="Ocupada",R341-Q341+Datos!$B$2,R341-Q341)</f>
        <v>0.14305555555555555</v>
      </c>
      <c r="T341" s="3">
        <f t="shared" si="22"/>
        <v>0.14305555555555555</v>
      </c>
      <c r="U341" s="3">
        <f>(SUMIF('Cocina'!A:A,Sala!L341,'Cocina'!H:H))/60/24</f>
        <v>6.3194444444444442E-2</v>
      </c>
      <c r="V341" s="3">
        <f t="shared" si="20"/>
        <v>7.9861111111111105E-2</v>
      </c>
      <c r="W341" s="13" t="str">
        <f t="shared" si="23"/>
        <v>Si</v>
      </c>
      <c r="X341" s="9">
        <f t="shared" si="21"/>
        <v>2</v>
      </c>
      <c r="Y341" s="13" t="str" cm="1">
        <f t="array" ref="Y341">_xlfn.IFS(X341=1,"Lunes",X341=2,"Martes",X341=3,"Miercoles",X341=4,"Jueves",X341=5,"Viernes",X341=6,"Sabado",X341=7,"Domingo")</f>
        <v>Martes</v>
      </c>
      <c r="Z341">
        <f>SUMIF('Cocina'!A:A,Sala[[#This Row],[Número de Orden]],'Cocina'!K:K)</f>
        <v>98</v>
      </c>
      <c r="AA341" s="35">
        <f>(Sala[[#This Row],[Tiempo en mesa]]-Sala[[#This Row],[Tiempo de Preparación (Horas)]])*1440</f>
        <v>114.99999999999999</v>
      </c>
      <c r="AB341" t="str" cm="1">
        <f t="array" ref="AB34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2" spans="1:28" x14ac:dyDescent="0.3">
      <c r="A342" s="9">
        <v>14</v>
      </c>
      <c r="B342" s="13" t="s">
        <v>600</v>
      </c>
      <c r="C342" s="9">
        <v>5</v>
      </c>
      <c r="D342" s="16">
        <v>45020.086805555555</v>
      </c>
      <c r="E342" s="16">
        <v>45020.179861111108</v>
      </c>
      <c r="F342" s="13" t="s">
        <v>9</v>
      </c>
      <c r="G342" s="13" t="s">
        <v>15</v>
      </c>
      <c r="H342" s="13" t="s">
        <v>1134</v>
      </c>
      <c r="I342" s="14">
        <v>47.05</v>
      </c>
      <c r="J342" s="14">
        <f>IF(Sala[[#This Row],[Orden cobrada (Sin tiempo espera)]]="si",Sala[[#This Row],[Propina]],0)</f>
        <v>47.05</v>
      </c>
      <c r="K342" s="13" t="s">
        <v>21</v>
      </c>
      <c r="L342" s="9">
        <v>341</v>
      </c>
      <c r="M342" s="13" t="s">
        <v>1135</v>
      </c>
      <c r="N342" s="13" t="s">
        <v>601</v>
      </c>
      <c r="O342" s="14">
        <f>SUMIF('Cocina'!A:A,Sala!L342,'Cocina'!M:M)</f>
        <v>177</v>
      </c>
      <c r="P342" s="1">
        <v>45020</v>
      </c>
      <c r="Q342" s="3">
        <v>8.6805555555555552E-2</v>
      </c>
      <c r="R342" s="3">
        <v>0.17986111111111111</v>
      </c>
      <c r="S342" s="3">
        <f>IF(K342="Ocupada",R342-Q342+Datos!$B$2,R342-Q342)</f>
        <v>9.3055555555555558E-2</v>
      </c>
      <c r="T342" s="3">
        <f t="shared" si="22"/>
        <v>9.3055555555555558E-2</v>
      </c>
      <c r="U342" s="3">
        <f>(SUMIF('Cocina'!A:A,Sala!L342,'Cocina'!H:H))/60/24</f>
        <v>6.1111111111111109E-2</v>
      </c>
      <c r="V342" s="3">
        <f t="shared" si="20"/>
        <v>3.1944444444444449E-2</v>
      </c>
      <c r="W342" s="13" t="str">
        <f t="shared" si="23"/>
        <v>Si</v>
      </c>
      <c r="X342" s="9">
        <f t="shared" si="21"/>
        <v>2</v>
      </c>
      <c r="Y342" s="13" t="str" cm="1">
        <f t="array" ref="Y342">_xlfn.IFS(X342=1,"Lunes",X342=2,"Martes",X342=3,"Miercoles",X342=4,"Jueves",X342=5,"Viernes",X342=6,"Sabado",X342=7,"Domingo")</f>
        <v>Martes</v>
      </c>
      <c r="Z342">
        <f>SUMIF('Cocina'!A:A,Sala[[#This Row],[Número de Orden]],'Cocina'!K:K)</f>
        <v>105</v>
      </c>
      <c r="AA342" s="35">
        <f>(Sala[[#This Row],[Tiempo en mesa]]-Sala[[#This Row],[Tiempo de Preparación (Horas)]])*1440</f>
        <v>46.000000000000007</v>
      </c>
      <c r="AB342" t="str" cm="1">
        <f t="array" ref="AB34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3" spans="1:28" x14ac:dyDescent="0.3">
      <c r="A343" s="9">
        <v>19</v>
      </c>
      <c r="B343" s="13" t="s">
        <v>602</v>
      </c>
      <c r="C343" s="9">
        <v>5</v>
      </c>
      <c r="D343" s="16">
        <v>45020.104166666664</v>
      </c>
      <c r="E343" s="16">
        <v>45020.257638888892</v>
      </c>
      <c r="F343" s="13" t="s">
        <v>9</v>
      </c>
      <c r="G343" s="13" t="s">
        <v>15</v>
      </c>
      <c r="H343" s="13" t="s">
        <v>1134</v>
      </c>
      <c r="I343" s="14">
        <v>20.059999999999999</v>
      </c>
      <c r="J343" s="14">
        <f>IF(Sala[[#This Row],[Orden cobrada (Sin tiempo espera)]]="si",Sala[[#This Row],[Propina]],0)</f>
        <v>20.059999999999999</v>
      </c>
      <c r="K343" s="13" t="s">
        <v>21</v>
      </c>
      <c r="L343" s="9">
        <v>342</v>
      </c>
      <c r="M343" s="13" t="s">
        <v>41</v>
      </c>
      <c r="N343" s="13" t="s">
        <v>421</v>
      </c>
      <c r="O343" s="14">
        <f>SUMIF('Cocina'!A:A,Sala!L343,'Cocina'!M:M)</f>
        <v>102</v>
      </c>
      <c r="P343" s="1">
        <v>45020</v>
      </c>
      <c r="Q343" s="3">
        <v>0.10416666666666667</v>
      </c>
      <c r="R343" s="3">
        <v>0.25763888888888886</v>
      </c>
      <c r="S343" s="3">
        <f>IF(K343="Ocupada",R343-Q343+Datos!$B$2,R343-Q343)</f>
        <v>0.15347222222222218</v>
      </c>
      <c r="T343" s="3">
        <f t="shared" si="22"/>
        <v>0.15347222222222218</v>
      </c>
      <c r="U343" s="3">
        <f>(SUMIF('Cocina'!A:A,Sala!L343,'Cocina'!H:H))/60/24</f>
        <v>3.7499999999999999E-2</v>
      </c>
      <c r="V343" s="3">
        <f t="shared" si="20"/>
        <v>0.11597222222222217</v>
      </c>
      <c r="W343" s="13" t="str">
        <f t="shared" si="23"/>
        <v>Si</v>
      </c>
      <c r="X343" s="9">
        <f t="shared" si="21"/>
        <v>2</v>
      </c>
      <c r="Y343" s="13" t="str" cm="1">
        <f t="array" ref="Y343">_xlfn.IFS(X343=1,"Lunes",X343=2,"Martes",X343=3,"Miercoles",X343=4,"Jueves",X343=5,"Viernes",X343=6,"Sabado",X343=7,"Domingo")</f>
        <v>Martes</v>
      </c>
      <c r="Z343">
        <f>SUMIF('Cocina'!A:A,Sala[[#This Row],[Número de Orden]],'Cocina'!K:K)</f>
        <v>60</v>
      </c>
      <c r="AA343" s="35">
        <f>(Sala[[#This Row],[Tiempo en mesa]]-Sala[[#This Row],[Tiempo de Preparación (Horas)]])*1440</f>
        <v>166.99999999999991</v>
      </c>
      <c r="AB343" t="str" cm="1">
        <f t="array" ref="AB34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4" spans="1:28" x14ac:dyDescent="0.3">
      <c r="A344" s="9">
        <v>12</v>
      </c>
      <c r="B344" s="13" t="s">
        <v>603</v>
      </c>
      <c r="C344" s="9">
        <v>1</v>
      </c>
      <c r="D344" s="16">
        <v>45020.163888888892</v>
      </c>
      <c r="E344" s="16">
        <v>45020.239583333336</v>
      </c>
      <c r="F344" s="13" t="s">
        <v>25</v>
      </c>
      <c r="G344" s="13" t="s">
        <v>10</v>
      </c>
      <c r="H344" s="13" t="s">
        <v>1134</v>
      </c>
      <c r="I344" s="14">
        <v>23.01</v>
      </c>
      <c r="J344" s="14">
        <f>IF(Sala[[#This Row],[Orden cobrada (Sin tiempo espera)]]="si",Sala[[#This Row],[Propina]],0)</f>
        <v>23.01</v>
      </c>
      <c r="K344" s="13" t="s">
        <v>35</v>
      </c>
      <c r="L344" s="9">
        <v>343</v>
      </c>
      <c r="M344" s="13" t="s">
        <v>1135</v>
      </c>
      <c r="N344" s="13" t="s">
        <v>604</v>
      </c>
      <c r="O344" s="14">
        <f>SUMIF('Cocina'!A:A,Sala!L344,'Cocina'!M:M)</f>
        <v>137</v>
      </c>
      <c r="P344" s="1">
        <v>45020</v>
      </c>
      <c r="Q344" s="3">
        <v>0.16388888888888889</v>
      </c>
      <c r="R344" s="3">
        <v>0.23958333333333334</v>
      </c>
      <c r="S344" s="3">
        <f>IF(K344="Ocupada",R344-Q344+Datos!$B$2,R344-Q344)</f>
        <v>8.6111111111111124E-2</v>
      </c>
      <c r="T344" s="3">
        <f t="shared" si="22"/>
        <v>7.5694444444444453E-2</v>
      </c>
      <c r="U344" s="3">
        <f>(SUMIF('Cocina'!A:A,Sala!L344,'Cocina'!H:H))/60/24</f>
        <v>7.013888888888889E-2</v>
      </c>
      <c r="V344" s="3">
        <f t="shared" si="20"/>
        <v>1.5972222222222235E-2</v>
      </c>
      <c r="W344" s="13" t="str">
        <f t="shared" si="23"/>
        <v>Si</v>
      </c>
      <c r="X344" s="9">
        <f t="shared" si="21"/>
        <v>2</v>
      </c>
      <c r="Y344" s="13" t="str" cm="1">
        <f t="array" ref="Y344">_xlfn.IFS(X344=1,"Lunes",X344=2,"Martes",X344=3,"Miercoles",X344=4,"Jueves",X344=5,"Viernes",X344=6,"Sabado",X344=7,"Domingo")</f>
        <v>Martes</v>
      </c>
      <c r="Z344">
        <f>SUMIF('Cocina'!A:A,Sala[[#This Row],[Número de Orden]],'Cocina'!K:K)</f>
        <v>82</v>
      </c>
      <c r="AA344" s="35">
        <f>(Sala[[#This Row],[Tiempo en mesa]]-Sala[[#This Row],[Tiempo de Preparación (Horas)]])*1440</f>
        <v>8.0000000000000107</v>
      </c>
      <c r="AB344" t="str" cm="1">
        <f t="array" ref="AB34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5" spans="1:28" x14ac:dyDescent="0.3">
      <c r="A345" s="9">
        <v>15</v>
      </c>
      <c r="B345" s="13" t="s">
        <v>605</v>
      </c>
      <c r="C345" s="9">
        <v>3</v>
      </c>
      <c r="D345" s="16">
        <v>45020.031944444447</v>
      </c>
      <c r="E345" s="16">
        <v>45020.086111111108</v>
      </c>
      <c r="F345" s="13" t="s">
        <v>20</v>
      </c>
      <c r="G345" s="13" t="s">
        <v>10</v>
      </c>
      <c r="H345" s="13" t="s">
        <v>1134</v>
      </c>
      <c r="I345" s="14">
        <v>33.01</v>
      </c>
      <c r="J345" s="14">
        <f>IF(Sala[[#This Row],[Orden cobrada (Sin tiempo espera)]]="si",Sala[[#This Row],[Propina]],0)</f>
        <v>0</v>
      </c>
      <c r="K345" s="13" t="s">
        <v>35</v>
      </c>
      <c r="L345" s="9">
        <v>344</v>
      </c>
      <c r="M345" s="13" t="s">
        <v>64</v>
      </c>
      <c r="N345" s="13" t="s">
        <v>606</v>
      </c>
      <c r="O345" s="14">
        <f>SUMIF('Cocina'!A:A,Sala!L345,'Cocina'!M:M)</f>
        <v>183</v>
      </c>
      <c r="P345" s="1">
        <v>45020</v>
      </c>
      <c r="Q345" s="3">
        <v>3.1944444444444442E-2</v>
      </c>
      <c r="R345" s="3">
        <v>8.611111111111111E-2</v>
      </c>
      <c r="S345" s="3">
        <f>IF(K345="Ocupada",R345-Q345+Datos!$B$2,R345-Q345)</f>
        <v>6.458333333333334E-2</v>
      </c>
      <c r="T345" s="3">
        <f t="shared" si="22"/>
        <v>5.4166666666666669E-2</v>
      </c>
      <c r="U345" s="3">
        <f>(SUMIF('Cocina'!A:A,Sala!L345,'Cocina'!H:H))/60/24</f>
        <v>5.9722222222222225E-2</v>
      </c>
      <c r="V345" s="3">
        <f t="shared" si="20"/>
        <v>0</v>
      </c>
      <c r="W345" s="13" t="str">
        <f t="shared" si="23"/>
        <v>No</v>
      </c>
      <c r="X345" s="9">
        <f t="shared" si="21"/>
        <v>2</v>
      </c>
      <c r="Y345" s="13" t="str" cm="1">
        <f t="array" ref="Y345">_xlfn.IFS(X345=1,"Lunes",X345=2,"Martes",X345=3,"Miercoles",X345=4,"Jueves",X345=5,"Viernes",X345=6,"Sabado",X345=7,"Domingo")</f>
        <v>Martes</v>
      </c>
      <c r="Z345">
        <f>SUMIF('Cocina'!A:A,Sala[[#This Row],[Número de Orden]],'Cocina'!K:K)</f>
        <v>110</v>
      </c>
      <c r="AA345" s="35">
        <f>(Sala[[#This Row],[Tiempo en mesa]]-Sala[[#This Row],[Tiempo de Preparación (Horas)]])*1440</f>
        <v>-8.0000000000000018</v>
      </c>
      <c r="AB345" t="str" cm="1">
        <f t="array" ref="AB34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346" spans="1:28" x14ac:dyDescent="0.3">
      <c r="A346" s="9">
        <v>16</v>
      </c>
      <c r="B346" s="13" t="s">
        <v>607</v>
      </c>
      <c r="C346" s="9">
        <v>3</v>
      </c>
      <c r="D346" s="16">
        <v>45020.054166666669</v>
      </c>
      <c r="E346" s="16">
        <v>45020.179861111108</v>
      </c>
      <c r="F346" s="13" t="s">
        <v>29</v>
      </c>
      <c r="G346" s="13" t="s">
        <v>10</v>
      </c>
      <c r="H346" s="13" t="s">
        <v>1134</v>
      </c>
      <c r="I346" s="14">
        <v>13.98</v>
      </c>
      <c r="J346" s="14">
        <f>IF(Sala[[#This Row],[Orden cobrada (Sin tiempo espera)]]="si",Sala[[#This Row],[Propina]],0)</f>
        <v>13.98</v>
      </c>
      <c r="K346" s="13" t="s">
        <v>35</v>
      </c>
      <c r="L346" s="9">
        <v>345</v>
      </c>
      <c r="M346" s="13" t="s">
        <v>64</v>
      </c>
      <c r="N346" s="13" t="s">
        <v>180</v>
      </c>
      <c r="O346" s="14">
        <f>SUMIF('Cocina'!A:A,Sala!L346,'Cocina'!M:M)</f>
        <v>38</v>
      </c>
      <c r="P346" s="1">
        <v>45020</v>
      </c>
      <c r="Q346" s="3">
        <v>5.4166666666666669E-2</v>
      </c>
      <c r="R346" s="3">
        <v>0.17986111111111111</v>
      </c>
      <c r="S346" s="3">
        <f>IF(K346="Ocupada",R346-Q346+Datos!$B$2,R346-Q346)</f>
        <v>0.1361111111111111</v>
      </c>
      <c r="T346" s="3">
        <f t="shared" si="22"/>
        <v>0.12569444444444444</v>
      </c>
      <c r="U346" s="3">
        <f>(SUMIF('Cocina'!A:A,Sala!L346,'Cocina'!H:H))/60/24</f>
        <v>1.2499999999999999E-2</v>
      </c>
      <c r="V346" s="3">
        <f t="shared" si="20"/>
        <v>0.1236111111111111</v>
      </c>
      <c r="W346" s="13" t="str">
        <f t="shared" si="23"/>
        <v>Si</v>
      </c>
      <c r="X346" s="9">
        <f t="shared" si="21"/>
        <v>2</v>
      </c>
      <c r="Y346" s="13" t="str" cm="1">
        <f t="array" ref="Y346">_xlfn.IFS(X346=1,"Lunes",X346=2,"Martes",X346=3,"Miercoles",X346=4,"Jueves",X346=5,"Viernes",X346=6,"Sabado",X346=7,"Domingo")</f>
        <v>Martes</v>
      </c>
      <c r="Z346">
        <f>SUMIF('Cocina'!A:A,Sala[[#This Row],[Número de Orden]],'Cocina'!K:K)</f>
        <v>22</v>
      </c>
      <c r="AA346" s="35">
        <f>(Sala[[#This Row],[Tiempo en mesa]]-Sala[[#This Row],[Tiempo de Preparación (Horas)]])*1440</f>
        <v>163</v>
      </c>
      <c r="AB346" t="str" cm="1">
        <f t="array" ref="AB34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7" spans="1:28" x14ac:dyDescent="0.3">
      <c r="A347" s="9">
        <v>1</v>
      </c>
      <c r="B347" s="13" t="s">
        <v>608</v>
      </c>
      <c r="C347" s="9">
        <v>5</v>
      </c>
      <c r="D347" s="16">
        <v>45020.027777777781</v>
      </c>
      <c r="E347" s="16">
        <v>45020.163888888892</v>
      </c>
      <c r="F347" s="13" t="s">
        <v>25</v>
      </c>
      <c r="G347" s="13" t="s">
        <v>10</v>
      </c>
      <c r="H347" s="13" t="s">
        <v>1136</v>
      </c>
      <c r="I347" s="14">
        <v>35.93</v>
      </c>
      <c r="J347" s="14">
        <f>IF(Sala[[#This Row],[Orden cobrada (Sin tiempo espera)]]="si",Sala[[#This Row],[Propina]],0)</f>
        <v>35.93</v>
      </c>
      <c r="K347" s="13" t="s">
        <v>11</v>
      </c>
      <c r="L347" s="9">
        <v>346</v>
      </c>
      <c r="M347" s="13" t="s">
        <v>83</v>
      </c>
      <c r="N347" s="13" t="s">
        <v>106</v>
      </c>
      <c r="O347" s="14">
        <f>SUMIF('Cocina'!A:A,Sala!L347,'Cocina'!M:M)</f>
        <v>72</v>
      </c>
      <c r="P347" s="1">
        <v>45020</v>
      </c>
      <c r="Q347" s="3">
        <v>2.7777777777777776E-2</v>
      </c>
      <c r="R347" s="3">
        <v>0.16388888888888889</v>
      </c>
      <c r="S347" s="3">
        <f>IF(K347="Ocupada",R347-Q347+Datos!$B$2,R347-Q347)</f>
        <v>0.13611111111111113</v>
      </c>
      <c r="T347" s="3">
        <f t="shared" si="22"/>
        <v>0.13611111111111113</v>
      </c>
      <c r="U347" s="3">
        <f>(SUMIF('Cocina'!A:A,Sala!L347,'Cocina'!H:H))/60/24</f>
        <v>1.5277777777777777E-2</v>
      </c>
      <c r="V347" s="3">
        <f t="shared" si="20"/>
        <v>0.12083333333333335</v>
      </c>
      <c r="W347" s="13" t="str">
        <f t="shared" si="23"/>
        <v>Si</v>
      </c>
      <c r="X347" s="9">
        <f t="shared" si="21"/>
        <v>2</v>
      </c>
      <c r="Y347" s="13" t="str" cm="1">
        <f t="array" ref="Y347">_xlfn.IFS(X347=1,"Lunes",X347=2,"Martes",X347=3,"Miercoles",X347=4,"Jueves",X347=5,"Viernes",X347=6,"Sabado",X347=7,"Domingo")</f>
        <v>Martes</v>
      </c>
      <c r="Z347">
        <f>SUMIF('Cocina'!A:A,Sala[[#This Row],[Número de Orden]],'Cocina'!K:K)</f>
        <v>44</v>
      </c>
      <c r="AA347" s="35">
        <f>(Sala[[#This Row],[Tiempo en mesa]]-Sala[[#This Row],[Tiempo de Preparación (Horas)]])*1440</f>
        <v>174.00000000000003</v>
      </c>
      <c r="AB347" t="str" cm="1">
        <f t="array" ref="AB34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8" spans="1:28" x14ac:dyDescent="0.3">
      <c r="A348" s="9">
        <v>7</v>
      </c>
      <c r="B348" s="13" t="s">
        <v>609</v>
      </c>
      <c r="C348" s="9">
        <v>4</v>
      </c>
      <c r="D348" s="16">
        <v>45020.075694444444</v>
      </c>
      <c r="E348" s="16">
        <v>45020.19027777778</v>
      </c>
      <c r="F348" s="13" t="s">
        <v>29</v>
      </c>
      <c r="G348" s="13" t="s">
        <v>10</v>
      </c>
      <c r="H348" s="13" t="s">
        <v>1134</v>
      </c>
      <c r="I348" s="14">
        <v>48.52</v>
      </c>
      <c r="J348" s="14">
        <f>IF(Sala[[#This Row],[Orden cobrada (Sin tiempo espera)]]="si",Sala[[#This Row],[Propina]],0)</f>
        <v>48.52</v>
      </c>
      <c r="K348" s="13" t="s">
        <v>11</v>
      </c>
      <c r="L348" s="9">
        <v>347</v>
      </c>
      <c r="M348" s="13" t="s">
        <v>64</v>
      </c>
      <c r="N348" s="13" t="s">
        <v>33</v>
      </c>
      <c r="O348" s="14">
        <f>SUMIF('Cocina'!A:A,Sala!L348,'Cocina'!M:M)</f>
        <v>70</v>
      </c>
      <c r="P348" s="1">
        <v>45020</v>
      </c>
      <c r="Q348" s="3">
        <v>7.5694444444444439E-2</v>
      </c>
      <c r="R348" s="3">
        <v>0.19027777777777777</v>
      </c>
      <c r="S348" s="3">
        <f>IF(K348="Ocupada",R348-Q348+Datos!$B$2,R348-Q348)</f>
        <v>0.11458333333333333</v>
      </c>
      <c r="T348" s="3">
        <f t="shared" si="22"/>
        <v>0.11458333333333333</v>
      </c>
      <c r="U348" s="3">
        <f>(SUMIF('Cocina'!A:A,Sala!L348,'Cocina'!H:H))/60/24</f>
        <v>3.0555555555555555E-2</v>
      </c>
      <c r="V348" s="3">
        <f t="shared" si="20"/>
        <v>8.4027777777777771E-2</v>
      </c>
      <c r="W348" s="13" t="str">
        <f t="shared" si="23"/>
        <v>Si</v>
      </c>
      <c r="X348" s="9">
        <f t="shared" si="21"/>
        <v>2</v>
      </c>
      <c r="Y348" s="13" t="str" cm="1">
        <f t="array" ref="Y348">_xlfn.IFS(X348=1,"Lunes",X348=2,"Martes",X348=3,"Miercoles",X348=4,"Jueves",X348=5,"Viernes",X348=6,"Sabado",X348=7,"Domingo")</f>
        <v>Martes</v>
      </c>
      <c r="Z348">
        <f>SUMIF('Cocina'!A:A,Sala[[#This Row],[Número de Orden]],'Cocina'!K:K)</f>
        <v>42</v>
      </c>
      <c r="AA348" s="35">
        <f>(Sala[[#This Row],[Tiempo en mesa]]-Sala[[#This Row],[Tiempo de Preparación (Horas)]])*1440</f>
        <v>120.99999999999999</v>
      </c>
      <c r="AB348" t="str" cm="1">
        <f t="array" ref="AB34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49" spans="1:28" x14ac:dyDescent="0.3">
      <c r="A349" s="9">
        <v>16</v>
      </c>
      <c r="B349" s="13" t="s">
        <v>610</v>
      </c>
      <c r="C349" s="9">
        <v>2</v>
      </c>
      <c r="D349" s="16">
        <v>45020.053472222222</v>
      </c>
      <c r="E349" s="16">
        <v>45020.207638888889</v>
      </c>
      <c r="F349" s="13" t="s">
        <v>20</v>
      </c>
      <c r="G349" s="13" t="s">
        <v>10</v>
      </c>
      <c r="H349" s="13" t="s">
        <v>1134</v>
      </c>
      <c r="I349" s="14">
        <v>30.78</v>
      </c>
      <c r="J349" s="14">
        <f>IF(Sala[[#This Row],[Orden cobrada (Sin tiempo espera)]]="si",Sala[[#This Row],[Propina]],0)</f>
        <v>30.78</v>
      </c>
      <c r="K349" s="13" t="s">
        <v>35</v>
      </c>
      <c r="L349" s="9">
        <v>348</v>
      </c>
      <c r="M349" s="13" t="s">
        <v>26</v>
      </c>
      <c r="N349" s="13" t="s">
        <v>88</v>
      </c>
      <c r="O349" s="14">
        <f>SUMIF('Cocina'!A:A,Sala!L349,'Cocina'!M:M)</f>
        <v>86</v>
      </c>
      <c r="P349" s="1">
        <v>45020</v>
      </c>
      <c r="Q349" s="3">
        <v>5.347222222222222E-2</v>
      </c>
      <c r="R349" s="3">
        <v>0.2076388888888889</v>
      </c>
      <c r="S349" s="3">
        <f>IF(K349="Ocupada",R349-Q349+Datos!$B$2,R349-Q349)</f>
        <v>0.16458333333333333</v>
      </c>
      <c r="T349" s="3">
        <f t="shared" si="22"/>
        <v>0.15416666666666667</v>
      </c>
      <c r="U349" s="3">
        <f>(SUMIF('Cocina'!A:A,Sala!L349,'Cocina'!H:H))/60/24</f>
        <v>6.1111111111111109E-2</v>
      </c>
      <c r="V349" s="3">
        <f t="shared" si="20"/>
        <v>0.10347222222222222</v>
      </c>
      <c r="W349" s="13" t="str">
        <f t="shared" si="23"/>
        <v>Si</v>
      </c>
      <c r="X349" s="9">
        <f t="shared" si="21"/>
        <v>2</v>
      </c>
      <c r="Y349" s="13" t="str" cm="1">
        <f t="array" ref="Y349">_xlfn.IFS(X349=1,"Lunes",X349=2,"Martes",X349=3,"Miercoles",X349=4,"Jueves",X349=5,"Viernes",X349=6,"Sabado",X349=7,"Domingo")</f>
        <v>Martes</v>
      </c>
      <c r="Z349">
        <f>SUMIF('Cocina'!A:A,Sala[[#This Row],[Número de Orden]],'Cocina'!K:K)</f>
        <v>51</v>
      </c>
      <c r="AA349" s="35">
        <f>(Sala[[#This Row],[Tiempo en mesa]]-Sala[[#This Row],[Tiempo de Preparación (Horas)]])*1440</f>
        <v>134</v>
      </c>
      <c r="AB349" t="str" cm="1">
        <f t="array" ref="AB34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0" spans="1:28" x14ac:dyDescent="0.3">
      <c r="A350" s="9">
        <v>13</v>
      </c>
      <c r="B350" s="13" t="s">
        <v>611</v>
      </c>
      <c r="C350" s="9">
        <v>1</v>
      </c>
      <c r="D350" s="16">
        <v>45020.158333333333</v>
      </c>
      <c r="E350" s="16">
        <v>45020.313194444447</v>
      </c>
      <c r="F350" s="13" t="s">
        <v>25</v>
      </c>
      <c r="G350" s="13" t="s">
        <v>15</v>
      </c>
      <c r="H350" s="13" t="s">
        <v>1134</v>
      </c>
      <c r="I350" s="14">
        <v>40.630000000000003</v>
      </c>
      <c r="J350" s="14">
        <f>IF(Sala[[#This Row],[Orden cobrada (Sin tiempo espera)]]="si",Sala[[#This Row],[Propina]],0)</f>
        <v>40.630000000000003</v>
      </c>
      <c r="K350" s="13" t="s">
        <v>35</v>
      </c>
      <c r="L350" s="9">
        <v>349</v>
      </c>
      <c r="M350" s="13" t="s">
        <v>22</v>
      </c>
      <c r="N350" s="13" t="s">
        <v>612</v>
      </c>
      <c r="O350" s="14">
        <f>SUMIF('Cocina'!A:A,Sala!L350,'Cocina'!M:M)</f>
        <v>152</v>
      </c>
      <c r="P350" s="1">
        <v>45020</v>
      </c>
      <c r="Q350" s="3">
        <v>0.15833333333333333</v>
      </c>
      <c r="R350" s="3">
        <v>0.31319444444444444</v>
      </c>
      <c r="S350" s="3">
        <f>IF(K350="Ocupada",R350-Q350+Datos!$B$2,R350-Q350)</f>
        <v>0.16527777777777777</v>
      </c>
      <c r="T350" s="3">
        <f t="shared" si="22"/>
        <v>0.15486111111111112</v>
      </c>
      <c r="U350" s="3">
        <f>(SUMIF('Cocina'!A:A,Sala!L350,'Cocina'!H:H))/60/24</f>
        <v>5.9027777777777783E-2</v>
      </c>
      <c r="V350" s="3">
        <f t="shared" si="20"/>
        <v>0.10624999999999998</v>
      </c>
      <c r="W350" s="13" t="str">
        <f t="shared" si="23"/>
        <v>Si</v>
      </c>
      <c r="X350" s="9">
        <f t="shared" si="21"/>
        <v>2</v>
      </c>
      <c r="Y350" s="13" t="str" cm="1">
        <f t="array" ref="Y350">_xlfn.IFS(X350=1,"Lunes",X350=2,"Martes",X350=3,"Miercoles",X350=4,"Jueves",X350=5,"Viernes",X350=6,"Sabado",X350=7,"Domingo")</f>
        <v>Martes</v>
      </c>
      <c r="Z350">
        <f>SUMIF('Cocina'!A:A,Sala[[#This Row],[Número de Orden]],'Cocina'!K:K)</f>
        <v>90</v>
      </c>
      <c r="AA350" s="35">
        <f>(Sala[[#This Row],[Tiempo en mesa]]-Sala[[#This Row],[Tiempo de Preparación (Horas)]])*1440</f>
        <v>138</v>
      </c>
      <c r="AB350" t="str" cm="1">
        <f t="array" ref="AB35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1" spans="1:28" x14ac:dyDescent="0.3">
      <c r="A351" s="9">
        <v>2</v>
      </c>
      <c r="B351" s="13" t="s">
        <v>613</v>
      </c>
      <c r="C351" s="9">
        <v>6</v>
      </c>
      <c r="D351" s="16">
        <v>45020.024305555555</v>
      </c>
      <c r="E351" s="16">
        <v>45020.124305555553</v>
      </c>
      <c r="F351" s="13" t="s">
        <v>25</v>
      </c>
      <c r="G351" s="13" t="s">
        <v>15</v>
      </c>
      <c r="H351" s="13" t="s">
        <v>1136</v>
      </c>
      <c r="I351" s="14">
        <v>36.21</v>
      </c>
      <c r="J351" s="14">
        <f>IF(Sala[[#This Row],[Orden cobrada (Sin tiempo espera)]]="si",Sala[[#This Row],[Propina]],0)</f>
        <v>36.21</v>
      </c>
      <c r="K351" s="13" t="s">
        <v>11</v>
      </c>
      <c r="L351" s="9">
        <v>350</v>
      </c>
      <c r="M351" s="13" t="s">
        <v>17</v>
      </c>
      <c r="N351" s="13" t="s">
        <v>18</v>
      </c>
      <c r="O351" s="14">
        <f>SUMIF('Cocina'!A:A,Sala!L351,'Cocina'!M:M)</f>
        <v>143</v>
      </c>
      <c r="P351" s="1">
        <v>45020</v>
      </c>
      <c r="Q351" s="3">
        <v>2.4305555555555556E-2</v>
      </c>
      <c r="R351" s="3">
        <v>0.12430555555555556</v>
      </c>
      <c r="S351" s="3">
        <f>IF(K351="Ocupada",R351-Q351+Datos!$B$2,R351-Q351)</f>
        <v>0.1</v>
      </c>
      <c r="T351" s="3">
        <f t="shared" si="22"/>
        <v>0.1</v>
      </c>
      <c r="U351" s="3">
        <f>(SUMIF('Cocina'!A:A,Sala!L351,'Cocina'!H:H))/60/24</f>
        <v>7.5694444444444439E-2</v>
      </c>
      <c r="V351" s="3">
        <f t="shared" si="20"/>
        <v>2.4305555555555566E-2</v>
      </c>
      <c r="W351" s="13" t="str">
        <f t="shared" si="23"/>
        <v>Si</v>
      </c>
      <c r="X351" s="9">
        <f t="shared" si="21"/>
        <v>2</v>
      </c>
      <c r="Y351" s="13" t="str" cm="1">
        <f t="array" ref="Y351">_xlfn.IFS(X351=1,"Lunes",X351=2,"Martes",X351=3,"Miercoles",X351=4,"Jueves",X351=5,"Viernes",X351=6,"Sabado",X351=7,"Domingo")</f>
        <v>Martes</v>
      </c>
      <c r="Z351">
        <f>SUMIF('Cocina'!A:A,Sala[[#This Row],[Número de Orden]],'Cocina'!K:K)</f>
        <v>86</v>
      </c>
      <c r="AA351" s="35">
        <f>(Sala[[#This Row],[Tiempo en mesa]]-Sala[[#This Row],[Tiempo de Preparación (Horas)]])*1440</f>
        <v>35.000000000000014</v>
      </c>
      <c r="AB351" t="str" cm="1">
        <f t="array" ref="AB35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2" spans="1:28" x14ac:dyDescent="0.3">
      <c r="A352" s="9">
        <v>1</v>
      </c>
      <c r="B352" s="13" t="s">
        <v>614</v>
      </c>
      <c r="C352" s="9">
        <v>6</v>
      </c>
      <c r="D352" s="16">
        <v>45020.161111111112</v>
      </c>
      <c r="E352" s="16">
        <v>45020.256249999999</v>
      </c>
      <c r="F352" s="13" t="s">
        <v>14</v>
      </c>
      <c r="G352" s="13" t="s">
        <v>15</v>
      </c>
      <c r="H352" s="13" t="s">
        <v>1134</v>
      </c>
      <c r="I352" s="14">
        <v>48.93</v>
      </c>
      <c r="J352" s="14">
        <f>IF(Sala[[#This Row],[Orden cobrada (Sin tiempo espera)]]="si",Sala[[#This Row],[Propina]],0)</f>
        <v>48.93</v>
      </c>
      <c r="K352" s="13" t="s">
        <v>21</v>
      </c>
      <c r="L352" s="9">
        <v>351</v>
      </c>
      <c r="M352" s="13" t="s">
        <v>22</v>
      </c>
      <c r="N352" s="13" t="s">
        <v>551</v>
      </c>
      <c r="O352" s="14">
        <f>SUMIF('Cocina'!A:A,Sala!L352,'Cocina'!M:M)</f>
        <v>201</v>
      </c>
      <c r="P352" s="1">
        <v>45020</v>
      </c>
      <c r="Q352" s="3">
        <v>0.16111111111111112</v>
      </c>
      <c r="R352" s="3">
        <v>0.25624999999999998</v>
      </c>
      <c r="S352" s="3">
        <f>IF(K352="Ocupada",R352-Q352+Datos!$B$2,R352-Q352)</f>
        <v>9.5138888888888856E-2</v>
      </c>
      <c r="T352" s="3">
        <f t="shared" si="22"/>
        <v>9.5138888888888856E-2</v>
      </c>
      <c r="U352" s="3">
        <f>(SUMIF('Cocina'!A:A,Sala!L352,'Cocina'!H:H))/60/24</f>
        <v>1.7361111111111112E-2</v>
      </c>
      <c r="V352" s="3">
        <f t="shared" si="20"/>
        <v>7.7777777777777751E-2</v>
      </c>
      <c r="W352" s="13" t="str">
        <f t="shared" si="23"/>
        <v>Si</v>
      </c>
      <c r="X352" s="9">
        <f t="shared" si="21"/>
        <v>2</v>
      </c>
      <c r="Y352" s="13" t="str" cm="1">
        <f t="array" ref="Y352">_xlfn.IFS(X352=1,"Lunes",X352=2,"Martes",X352=3,"Miercoles",X352=4,"Jueves",X352=5,"Viernes",X352=6,"Sabado",X352=7,"Domingo")</f>
        <v>Martes</v>
      </c>
      <c r="Z352">
        <f>SUMIF('Cocina'!A:A,Sala[[#This Row],[Número de Orden]],'Cocina'!K:K)</f>
        <v>120</v>
      </c>
      <c r="AA352" s="35">
        <f>(Sala[[#This Row],[Tiempo en mesa]]-Sala[[#This Row],[Tiempo de Preparación (Horas)]])*1440</f>
        <v>111.99999999999996</v>
      </c>
      <c r="AB352" t="str" cm="1">
        <f t="array" ref="AB35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3" spans="1:28" x14ac:dyDescent="0.3">
      <c r="A353" s="9">
        <v>1</v>
      </c>
      <c r="B353" s="13" t="s">
        <v>52</v>
      </c>
      <c r="C353" s="9">
        <v>3</v>
      </c>
      <c r="D353" s="16">
        <v>45020.011805555558</v>
      </c>
      <c r="E353" s="16">
        <v>45020.120138888888</v>
      </c>
      <c r="F353" s="13" t="s">
        <v>9</v>
      </c>
      <c r="G353" s="13" t="s">
        <v>15</v>
      </c>
      <c r="H353" s="13" t="s">
        <v>16</v>
      </c>
      <c r="I353" s="14">
        <v>17.55</v>
      </c>
      <c r="J353" s="14">
        <f>IF(Sala[[#This Row],[Orden cobrada (Sin tiempo espera)]]="si",Sala[[#This Row],[Propina]],0)</f>
        <v>17.55</v>
      </c>
      <c r="K353" s="13" t="s">
        <v>11</v>
      </c>
      <c r="L353" s="9">
        <v>352</v>
      </c>
      <c r="M353" s="13" t="s">
        <v>26</v>
      </c>
      <c r="N353" s="13" t="s">
        <v>439</v>
      </c>
      <c r="O353" s="14">
        <f>SUMIF('Cocina'!A:A,Sala!L353,'Cocina'!M:M)</f>
        <v>99</v>
      </c>
      <c r="P353" s="1">
        <v>45020</v>
      </c>
      <c r="Q353" s="3">
        <v>1.1805555555555555E-2</v>
      </c>
      <c r="R353" s="3">
        <v>0.12013888888888889</v>
      </c>
      <c r="S353" s="3">
        <f>IF(K353="Ocupada",R353-Q353+Datos!$B$2,R353-Q353)</f>
        <v>0.10833333333333334</v>
      </c>
      <c r="T353" s="3">
        <f t="shared" si="22"/>
        <v>0.10833333333333334</v>
      </c>
      <c r="U353" s="3">
        <f>(SUMIF('Cocina'!A:A,Sala!L353,'Cocina'!H:H))/60/24</f>
        <v>4.8611111111111112E-3</v>
      </c>
      <c r="V353" s="3">
        <f t="shared" si="20"/>
        <v>0.10347222222222223</v>
      </c>
      <c r="W353" s="13" t="str">
        <f t="shared" si="23"/>
        <v>Si</v>
      </c>
      <c r="X353" s="9">
        <f t="shared" si="21"/>
        <v>2</v>
      </c>
      <c r="Y353" s="13" t="str" cm="1">
        <f t="array" ref="Y353">_xlfn.IFS(X353=1,"Lunes",X353=2,"Martes",X353=3,"Miercoles",X353=4,"Jueves",X353=5,"Viernes",X353=6,"Sabado",X353=7,"Domingo")</f>
        <v>Martes</v>
      </c>
      <c r="Z353">
        <f>SUMIF('Cocina'!A:A,Sala[[#This Row],[Número de Orden]],'Cocina'!K:K)</f>
        <v>60</v>
      </c>
      <c r="AA353" s="35">
        <f>(Sala[[#This Row],[Tiempo en mesa]]-Sala[[#This Row],[Tiempo de Preparación (Horas)]])*1440</f>
        <v>149</v>
      </c>
      <c r="AB353" t="str" cm="1">
        <f t="array" ref="AB35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4" spans="1:28" x14ac:dyDescent="0.3">
      <c r="A354" s="9">
        <v>7</v>
      </c>
      <c r="B354" s="13" t="s">
        <v>615</v>
      </c>
      <c r="C354" s="9">
        <v>5</v>
      </c>
      <c r="D354" s="16">
        <v>45020.156944444447</v>
      </c>
      <c r="E354" s="16">
        <v>45020.316666666666</v>
      </c>
      <c r="F354" s="13" t="s">
        <v>25</v>
      </c>
      <c r="G354" s="13" t="s">
        <v>32</v>
      </c>
      <c r="H354" s="13" t="s">
        <v>1134</v>
      </c>
      <c r="I354" s="14">
        <v>27.37</v>
      </c>
      <c r="J354" s="14">
        <f>IF(Sala[[#This Row],[Orden cobrada (Sin tiempo espera)]]="si",Sala[[#This Row],[Propina]],0)</f>
        <v>27.37</v>
      </c>
      <c r="K354" s="13" t="s">
        <v>11</v>
      </c>
      <c r="L354" s="9">
        <v>353</v>
      </c>
      <c r="M354" s="13" t="s">
        <v>22</v>
      </c>
      <c r="N354" s="13" t="s">
        <v>616</v>
      </c>
      <c r="O354" s="14">
        <f>SUMIF('Cocina'!A:A,Sala!L354,'Cocina'!M:M)</f>
        <v>212</v>
      </c>
      <c r="P354" s="1">
        <v>45020</v>
      </c>
      <c r="Q354" s="3">
        <v>0.15694444444444444</v>
      </c>
      <c r="R354" s="3">
        <v>0.31666666666666665</v>
      </c>
      <c r="S354" s="3">
        <f>IF(K354="Ocupada",R354-Q354+Datos!$B$2,R354-Q354)</f>
        <v>0.15972222222222221</v>
      </c>
      <c r="T354" s="3">
        <f t="shared" si="22"/>
        <v>0.15972222222222221</v>
      </c>
      <c r="U354" s="3">
        <f>(SUMIF('Cocina'!A:A,Sala!L354,'Cocina'!H:H))/60/24</f>
        <v>8.8888888888888892E-2</v>
      </c>
      <c r="V354" s="3">
        <f t="shared" si="20"/>
        <v>7.0833333333333318E-2</v>
      </c>
      <c r="W354" s="13" t="str">
        <f t="shared" si="23"/>
        <v>Si</v>
      </c>
      <c r="X354" s="9">
        <f t="shared" si="21"/>
        <v>2</v>
      </c>
      <c r="Y354" s="13" t="str" cm="1">
        <f t="array" ref="Y354">_xlfn.IFS(X354=1,"Lunes",X354=2,"Martes",X354=3,"Miercoles",X354=4,"Jueves",X354=5,"Viernes",X354=6,"Sabado",X354=7,"Domingo")</f>
        <v>Martes</v>
      </c>
      <c r="Z354">
        <f>SUMIF('Cocina'!A:A,Sala[[#This Row],[Número de Orden]],'Cocina'!K:K)</f>
        <v>126</v>
      </c>
      <c r="AA354" s="35">
        <f>(Sala[[#This Row],[Tiempo en mesa]]-Sala[[#This Row],[Tiempo de Preparación (Horas)]])*1440</f>
        <v>101.99999999999997</v>
      </c>
      <c r="AB354" t="str" cm="1">
        <f t="array" ref="AB35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5" spans="1:28" x14ac:dyDescent="0.3">
      <c r="A355" s="9">
        <v>12</v>
      </c>
      <c r="B355" s="13" t="s">
        <v>617</v>
      </c>
      <c r="C355" s="9">
        <v>6</v>
      </c>
      <c r="D355" s="16">
        <v>45020.018055555556</v>
      </c>
      <c r="E355" s="16">
        <v>45020.14166666667</v>
      </c>
      <c r="F355" s="13" t="s">
        <v>25</v>
      </c>
      <c r="G355" s="13" t="s">
        <v>15</v>
      </c>
      <c r="H355" s="13" t="s">
        <v>1134</v>
      </c>
      <c r="I355" s="14">
        <v>29.58</v>
      </c>
      <c r="J355" s="14">
        <f>IF(Sala[[#This Row],[Orden cobrada (Sin tiempo espera)]]="si",Sala[[#This Row],[Propina]],0)</f>
        <v>29.58</v>
      </c>
      <c r="K355" s="13" t="s">
        <v>35</v>
      </c>
      <c r="L355" s="9">
        <v>354</v>
      </c>
      <c r="M355" s="13" t="s">
        <v>26</v>
      </c>
      <c r="N355" s="13" t="s">
        <v>618</v>
      </c>
      <c r="O355" s="14">
        <f>SUMIF('Cocina'!A:A,Sala!L355,'Cocina'!M:M)</f>
        <v>181</v>
      </c>
      <c r="P355" s="1">
        <v>45020</v>
      </c>
      <c r="Q355" s="3">
        <v>1.8055555555555554E-2</v>
      </c>
      <c r="R355" s="3">
        <v>0.14166666666666666</v>
      </c>
      <c r="S355" s="3">
        <f>IF(K355="Ocupada",R355-Q355+Datos!$B$2,R355-Q355)</f>
        <v>0.13402777777777777</v>
      </c>
      <c r="T355" s="3">
        <f t="shared" si="22"/>
        <v>0.12361111111111112</v>
      </c>
      <c r="U355" s="3">
        <f>(SUMIF('Cocina'!A:A,Sala!L355,'Cocina'!H:H))/60/24</f>
        <v>9.5138888888888884E-2</v>
      </c>
      <c r="V355" s="3">
        <f t="shared" si="20"/>
        <v>3.888888888888889E-2</v>
      </c>
      <c r="W355" s="13" t="str">
        <f t="shared" si="23"/>
        <v>Si</v>
      </c>
      <c r="X355" s="9">
        <f t="shared" si="21"/>
        <v>2</v>
      </c>
      <c r="Y355" s="13" t="str" cm="1">
        <f t="array" ref="Y355">_xlfn.IFS(X355=1,"Lunes",X355=2,"Martes",X355=3,"Miercoles",X355=4,"Jueves",X355=5,"Viernes",X355=6,"Sabado",X355=7,"Domingo")</f>
        <v>Martes</v>
      </c>
      <c r="Z355">
        <f>SUMIF('Cocina'!A:A,Sala[[#This Row],[Número de Orden]],'Cocina'!K:K)</f>
        <v>105</v>
      </c>
      <c r="AA355" s="35">
        <f>(Sala[[#This Row],[Tiempo en mesa]]-Sala[[#This Row],[Tiempo de Preparación (Horas)]])*1440</f>
        <v>41.000000000000014</v>
      </c>
      <c r="AB355" t="str" cm="1">
        <f t="array" ref="AB35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6" spans="1:28" x14ac:dyDescent="0.3">
      <c r="A356" s="9">
        <v>4</v>
      </c>
      <c r="B356" s="13" t="s">
        <v>251</v>
      </c>
      <c r="C356" s="9">
        <v>4</v>
      </c>
      <c r="D356" s="16">
        <v>45020.070138888892</v>
      </c>
      <c r="E356" s="16">
        <v>45020.213194444441</v>
      </c>
      <c r="F356" s="13" t="s">
        <v>25</v>
      </c>
      <c r="G356" s="13" t="s">
        <v>15</v>
      </c>
      <c r="H356" s="13" t="s">
        <v>1134</v>
      </c>
      <c r="I356" s="14">
        <v>30.53</v>
      </c>
      <c r="J356" s="14">
        <f>IF(Sala[[#This Row],[Orden cobrada (Sin tiempo espera)]]="si",Sala[[#This Row],[Propina]],0)</f>
        <v>30.53</v>
      </c>
      <c r="K356" s="13" t="s">
        <v>11</v>
      </c>
      <c r="L356" s="9">
        <v>355</v>
      </c>
      <c r="M356" s="13" t="s">
        <v>1137</v>
      </c>
      <c r="N356" s="13" t="s">
        <v>256</v>
      </c>
      <c r="O356" s="14">
        <f>SUMIF('Cocina'!A:A,Sala!L356,'Cocina'!M:M)</f>
        <v>26</v>
      </c>
      <c r="P356" s="1">
        <v>45020</v>
      </c>
      <c r="Q356" s="3">
        <v>7.013888888888889E-2</v>
      </c>
      <c r="R356" s="3">
        <v>0.21319444444444444</v>
      </c>
      <c r="S356" s="3">
        <f>IF(K356="Ocupada",R356-Q356+Datos!$B$2,R356-Q356)</f>
        <v>0.14305555555555555</v>
      </c>
      <c r="T356" s="3">
        <f t="shared" si="22"/>
        <v>0.14305555555555555</v>
      </c>
      <c r="U356" s="3">
        <f>(SUMIF('Cocina'!A:A,Sala!L356,'Cocina'!H:H))/60/24</f>
        <v>4.8611111111111112E-3</v>
      </c>
      <c r="V356" s="3">
        <f t="shared" si="20"/>
        <v>0.13819444444444443</v>
      </c>
      <c r="W356" s="13" t="str">
        <f t="shared" si="23"/>
        <v>Si</v>
      </c>
      <c r="X356" s="9">
        <f t="shared" si="21"/>
        <v>2</v>
      </c>
      <c r="Y356" s="13" t="str" cm="1">
        <f t="array" ref="Y356">_xlfn.IFS(X356=1,"Lunes",X356=2,"Martes",X356=3,"Miercoles",X356=4,"Jueves",X356=5,"Viernes",X356=6,"Sabado",X356=7,"Domingo")</f>
        <v>Martes</v>
      </c>
      <c r="Z356">
        <f>SUMIF('Cocina'!A:A,Sala[[#This Row],[Número de Orden]],'Cocina'!K:K)</f>
        <v>15</v>
      </c>
      <c r="AA356" s="35">
        <f>(Sala[[#This Row],[Tiempo en mesa]]-Sala[[#This Row],[Tiempo de Preparación (Horas)]])*1440</f>
        <v>198.99999999999997</v>
      </c>
      <c r="AB356" t="str" cm="1">
        <f t="array" ref="AB35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7" spans="1:28" x14ac:dyDescent="0.3">
      <c r="A357" s="9">
        <v>1</v>
      </c>
      <c r="B357" s="13" t="s">
        <v>619</v>
      </c>
      <c r="C357" s="9">
        <v>1</v>
      </c>
      <c r="D357" s="16">
        <v>45020.008333333331</v>
      </c>
      <c r="E357" s="16">
        <v>45020.095833333333</v>
      </c>
      <c r="F357" s="13" t="s">
        <v>9</v>
      </c>
      <c r="G357" s="13" t="s">
        <v>15</v>
      </c>
      <c r="H357" s="13" t="s">
        <v>1134</v>
      </c>
      <c r="I357" s="14">
        <v>28.92</v>
      </c>
      <c r="J357" s="14">
        <f>IF(Sala[[#This Row],[Orden cobrada (Sin tiempo espera)]]="si",Sala[[#This Row],[Propina]],0)</f>
        <v>28.92</v>
      </c>
      <c r="K357" s="13" t="s">
        <v>35</v>
      </c>
      <c r="L357" s="9">
        <v>356</v>
      </c>
      <c r="M357" s="13" t="s">
        <v>22</v>
      </c>
      <c r="N357" s="13" t="s">
        <v>117</v>
      </c>
      <c r="O357" s="14">
        <f>SUMIF('Cocina'!A:A,Sala!L357,'Cocina'!M:M)</f>
        <v>36</v>
      </c>
      <c r="P357" s="1">
        <v>45020</v>
      </c>
      <c r="Q357" s="3">
        <v>8.3333333333333332E-3</v>
      </c>
      <c r="R357" s="3">
        <v>9.583333333333334E-2</v>
      </c>
      <c r="S357" s="3">
        <f>IF(K357="Ocupada",R357-Q357+Datos!$B$2,R357-Q357)</f>
        <v>9.791666666666668E-2</v>
      </c>
      <c r="T357" s="3">
        <f t="shared" si="22"/>
        <v>8.7500000000000008E-2</v>
      </c>
      <c r="U357" s="3">
        <f>(SUMIF('Cocina'!A:A,Sala!L357,'Cocina'!H:H))/60/24</f>
        <v>4.8611111111111112E-3</v>
      </c>
      <c r="V357" s="3">
        <f t="shared" si="20"/>
        <v>9.3055555555555572E-2</v>
      </c>
      <c r="W357" s="13" t="str">
        <f t="shared" si="23"/>
        <v>Si</v>
      </c>
      <c r="X357" s="9">
        <f t="shared" si="21"/>
        <v>2</v>
      </c>
      <c r="Y357" s="13" t="str" cm="1">
        <f t="array" ref="Y357">_xlfn.IFS(X357=1,"Lunes",X357=2,"Martes",X357=3,"Miercoles",X357=4,"Jueves",X357=5,"Viernes",X357=6,"Sabado",X357=7,"Domingo")</f>
        <v>Martes</v>
      </c>
      <c r="Z357">
        <f>SUMIF('Cocina'!A:A,Sala[[#This Row],[Número de Orden]],'Cocina'!K:K)</f>
        <v>20</v>
      </c>
      <c r="AA357" s="35">
        <f>(Sala[[#This Row],[Tiempo en mesa]]-Sala[[#This Row],[Tiempo de Preparación (Horas)]])*1440</f>
        <v>119.00000000000001</v>
      </c>
      <c r="AB357" t="str" cm="1">
        <f t="array" ref="AB35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8" spans="1:28" x14ac:dyDescent="0.3">
      <c r="A358" s="9">
        <v>17</v>
      </c>
      <c r="B358" s="13" t="s">
        <v>620</v>
      </c>
      <c r="C358" s="9">
        <v>2</v>
      </c>
      <c r="D358" s="16">
        <v>45020.054861111108</v>
      </c>
      <c r="E358" s="16">
        <v>45020.18472222222</v>
      </c>
      <c r="F358" s="13" t="s">
        <v>9</v>
      </c>
      <c r="G358" s="13" t="s">
        <v>15</v>
      </c>
      <c r="H358" s="13" t="s">
        <v>1136</v>
      </c>
      <c r="I358" s="14">
        <v>26.87</v>
      </c>
      <c r="J358" s="14">
        <f>IF(Sala[[#This Row],[Orden cobrada (Sin tiempo espera)]]="si",Sala[[#This Row],[Propina]],0)</f>
        <v>26.87</v>
      </c>
      <c r="K358" s="13" t="s">
        <v>35</v>
      </c>
      <c r="L358" s="9">
        <v>357</v>
      </c>
      <c r="M358" s="13" t="s">
        <v>64</v>
      </c>
      <c r="N358" s="13" t="s">
        <v>621</v>
      </c>
      <c r="O358" s="14">
        <f>SUMIF('Cocina'!A:A,Sala!L358,'Cocina'!M:M)</f>
        <v>168</v>
      </c>
      <c r="P358" s="1">
        <v>45020</v>
      </c>
      <c r="Q358" s="3">
        <v>5.486111111111111E-2</v>
      </c>
      <c r="R358" s="3">
        <v>0.18472222222222223</v>
      </c>
      <c r="S358" s="3">
        <f>IF(K358="Ocupada",R358-Q358+Datos!$B$2,R358-Q358)</f>
        <v>0.14027777777777778</v>
      </c>
      <c r="T358" s="3">
        <f t="shared" si="22"/>
        <v>0.12986111111111112</v>
      </c>
      <c r="U358" s="3">
        <f>(SUMIF('Cocina'!A:A,Sala!L358,'Cocina'!H:H))/60/24</f>
        <v>6.6666666666666666E-2</v>
      </c>
      <c r="V358" s="3">
        <f t="shared" si="20"/>
        <v>7.3611111111111113E-2</v>
      </c>
      <c r="W358" s="13" t="str">
        <f t="shared" si="23"/>
        <v>Si</v>
      </c>
      <c r="X358" s="9">
        <f t="shared" si="21"/>
        <v>2</v>
      </c>
      <c r="Y358" s="13" t="str" cm="1">
        <f t="array" ref="Y358">_xlfn.IFS(X358=1,"Lunes",X358=2,"Martes",X358=3,"Miercoles",X358=4,"Jueves",X358=5,"Viernes",X358=6,"Sabado",X358=7,"Domingo")</f>
        <v>Martes</v>
      </c>
      <c r="Z358">
        <f>SUMIF('Cocina'!A:A,Sala[[#This Row],[Número de Orden]],'Cocina'!K:K)</f>
        <v>100</v>
      </c>
      <c r="AA358" s="35">
        <f>(Sala[[#This Row],[Tiempo en mesa]]-Sala[[#This Row],[Tiempo de Preparación (Horas)]])*1440</f>
        <v>91.000000000000014</v>
      </c>
      <c r="AB358" t="str" cm="1">
        <f t="array" ref="AB35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59" spans="1:28" x14ac:dyDescent="0.3">
      <c r="A359" s="9">
        <v>13</v>
      </c>
      <c r="B359" s="13" t="s">
        <v>506</v>
      </c>
      <c r="C359" s="9">
        <v>5</v>
      </c>
      <c r="D359" s="16">
        <v>45020.109027777777</v>
      </c>
      <c r="E359" s="16">
        <v>45020.247916666667</v>
      </c>
      <c r="F359" s="13" t="s">
        <v>25</v>
      </c>
      <c r="G359" s="13" t="s">
        <v>32</v>
      </c>
      <c r="H359" s="13" t="s">
        <v>1134</v>
      </c>
      <c r="I359" s="14">
        <v>42.1</v>
      </c>
      <c r="J359" s="14">
        <f>IF(Sala[[#This Row],[Orden cobrada (Sin tiempo espera)]]="si",Sala[[#This Row],[Propina]],0)</f>
        <v>42.1</v>
      </c>
      <c r="K359" s="13" t="s">
        <v>11</v>
      </c>
      <c r="L359" s="9">
        <v>358</v>
      </c>
      <c r="M359" s="13" t="s">
        <v>44</v>
      </c>
      <c r="N359" s="13" t="s">
        <v>622</v>
      </c>
      <c r="O359" s="14">
        <f>SUMIF('Cocina'!A:A,Sala!L359,'Cocina'!M:M)</f>
        <v>166</v>
      </c>
      <c r="P359" s="1">
        <v>45020</v>
      </c>
      <c r="Q359" s="3">
        <v>0.10902777777777778</v>
      </c>
      <c r="R359" s="3">
        <v>0.24791666666666667</v>
      </c>
      <c r="S359" s="3">
        <f>IF(K359="Ocupada",R359-Q359+Datos!$B$2,R359-Q359)</f>
        <v>0.1388888888888889</v>
      </c>
      <c r="T359" s="3">
        <f t="shared" si="22"/>
        <v>0.1388888888888889</v>
      </c>
      <c r="U359" s="3">
        <f>(SUMIF('Cocina'!A:A,Sala!L359,'Cocina'!H:H))/60/24</f>
        <v>0.10555555555555556</v>
      </c>
      <c r="V359" s="3">
        <f t="shared" si="20"/>
        <v>3.333333333333334E-2</v>
      </c>
      <c r="W359" s="13" t="str">
        <f t="shared" si="23"/>
        <v>Si</v>
      </c>
      <c r="X359" s="9">
        <f t="shared" si="21"/>
        <v>2</v>
      </c>
      <c r="Y359" s="13" t="str" cm="1">
        <f t="array" ref="Y359">_xlfn.IFS(X359=1,"Lunes",X359=2,"Martes",X359=3,"Miercoles",X359=4,"Jueves",X359=5,"Viernes",X359=6,"Sabado",X359=7,"Domingo")</f>
        <v>Martes</v>
      </c>
      <c r="Z359">
        <f>SUMIF('Cocina'!A:A,Sala[[#This Row],[Número de Orden]],'Cocina'!K:K)</f>
        <v>96</v>
      </c>
      <c r="AA359" s="35">
        <f>(Sala[[#This Row],[Tiempo en mesa]]-Sala[[#This Row],[Tiempo de Preparación (Horas)]])*1440</f>
        <v>48.000000000000007</v>
      </c>
      <c r="AB359" t="str" cm="1">
        <f t="array" ref="AB35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0" spans="1:28" x14ac:dyDescent="0.3">
      <c r="A360" s="9">
        <v>11</v>
      </c>
      <c r="B360" s="13" t="s">
        <v>238</v>
      </c>
      <c r="C360" s="9">
        <v>2</v>
      </c>
      <c r="D360" s="16">
        <v>45020.02847222222</v>
      </c>
      <c r="E360" s="16">
        <v>45020.173611111109</v>
      </c>
      <c r="F360" s="13" t="s">
        <v>20</v>
      </c>
      <c r="G360" s="13" t="s">
        <v>10</v>
      </c>
      <c r="H360" s="13" t="s">
        <v>1134</v>
      </c>
      <c r="I360" s="14">
        <v>12.2</v>
      </c>
      <c r="J360" s="14">
        <f>IF(Sala[[#This Row],[Orden cobrada (Sin tiempo espera)]]="si",Sala[[#This Row],[Propina]],0)</f>
        <v>12.2</v>
      </c>
      <c r="K360" s="13" t="s">
        <v>11</v>
      </c>
      <c r="L360" s="9">
        <v>359</v>
      </c>
      <c r="M360" s="13" t="s">
        <v>1135</v>
      </c>
      <c r="N360" s="13" t="s">
        <v>623</v>
      </c>
      <c r="O360" s="14">
        <f>SUMIF('Cocina'!A:A,Sala!L360,'Cocina'!M:M)</f>
        <v>190</v>
      </c>
      <c r="P360" s="1">
        <v>45020</v>
      </c>
      <c r="Q360" s="3">
        <v>2.8472222222222222E-2</v>
      </c>
      <c r="R360" s="3">
        <v>0.1736111111111111</v>
      </c>
      <c r="S360" s="3">
        <f>IF(K360="Ocupada",R360-Q360+Datos!$B$2,R360-Q360)</f>
        <v>0.14513888888888887</v>
      </c>
      <c r="T360" s="3">
        <f t="shared" si="22"/>
        <v>0.14513888888888887</v>
      </c>
      <c r="U360" s="3">
        <f>(SUMIF('Cocina'!A:A,Sala!L360,'Cocina'!H:H))/60/24</f>
        <v>0.10069444444444443</v>
      </c>
      <c r="V360" s="3">
        <f t="shared" si="20"/>
        <v>4.4444444444444439E-2</v>
      </c>
      <c r="W360" s="13" t="str">
        <f t="shared" si="23"/>
        <v>Si</v>
      </c>
      <c r="X360" s="9">
        <f t="shared" si="21"/>
        <v>2</v>
      </c>
      <c r="Y360" s="13" t="str" cm="1">
        <f t="array" ref="Y360">_xlfn.IFS(X360=1,"Lunes",X360=2,"Martes",X360=3,"Miercoles",X360=4,"Jueves",X360=5,"Viernes",X360=6,"Sabado",X360=7,"Domingo")</f>
        <v>Martes</v>
      </c>
      <c r="Z360">
        <f>SUMIF('Cocina'!A:A,Sala[[#This Row],[Número de Orden]],'Cocina'!K:K)</f>
        <v>110</v>
      </c>
      <c r="AA360" s="35">
        <f>(Sala[[#This Row],[Tiempo en mesa]]-Sala[[#This Row],[Tiempo de Preparación (Horas)]])*1440</f>
        <v>63.999999999999993</v>
      </c>
      <c r="AB360" t="str" cm="1">
        <f t="array" ref="AB36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1" spans="1:28" x14ac:dyDescent="0.3">
      <c r="A361" s="9">
        <v>16</v>
      </c>
      <c r="B361" s="13" t="s">
        <v>624</v>
      </c>
      <c r="C361" s="9">
        <v>3</v>
      </c>
      <c r="D361" s="16">
        <v>45020.048611111109</v>
      </c>
      <c r="E361" s="16">
        <v>45020.206944444442</v>
      </c>
      <c r="F361" s="13" t="s">
        <v>9</v>
      </c>
      <c r="G361" s="13" t="s">
        <v>10</v>
      </c>
      <c r="H361" s="13" t="s">
        <v>1134</v>
      </c>
      <c r="I361" s="14">
        <v>39.26</v>
      </c>
      <c r="J361" s="14">
        <f>IF(Sala[[#This Row],[Orden cobrada (Sin tiempo espera)]]="si",Sala[[#This Row],[Propina]],0)</f>
        <v>39.26</v>
      </c>
      <c r="K361" s="13" t="s">
        <v>35</v>
      </c>
      <c r="L361" s="9">
        <v>360</v>
      </c>
      <c r="M361" s="13" t="s">
        <v>1135</v>
      </c>
      <c r="N361" s="13" t="s">
        <v>625</v>
      </c>
      <c r="O361" s="14">
        <f>SUMIF('Cocina'!A:A,Sala!L361,'Cocina'!M:M)</f>
        <v>233</v>
      </c>
      <c r="P361" s="1">
        <v>45020</v>
      </c>
      <c r="Q361" s="3">
        <v>4.8611111111111112E-2</v>
      </c>
      <c r="R361" s="3">
        <v>0.20694444444444443</v>
      </c>
      <c r="S361" s="3">
        <f>IF(K361="Ocupada",R361-Q361+Datos!$B$2,R361-Q361)</f>
        <v>0.16874999999999998</v>
      </c>
      <c r="T361" s="3">
        <f t="shared" si="22"/>
        <v>0.15833333333333333</v>
      </c>
      <c r="U361" s="3">
        <f>(SUMIF('Cocina'!A:A,Sala!L361,'Cocina'!H:H))/60/24</f>
        <v>0.11041666666666666</v>
      </c>
      <c r="V361" s="3">
        <f t="shared" si="20"/>
        <v>5.833333333333332E-2</v>
      </c>
      <c r="W361" s="13" t="str">
        <f t="shared" si="23"/>
        <v>Si</v>
      </c>
      <c r="X361" s="9">
        <f t="shared" si="21"/>
        <v>2</v>
      </c>
      <c r="Y361" s="13" t="str" cm="1">
        <f t="array" ref="Y361">_xlfn.IFS(X361=1,"Lunes",X361=2,"Martes",X361=3,"Miercoles",X361=4,"Jueves",X361=5,"Viernes",X361=6,"Sabado",X361=7,"Domingo")</f>
        <v>Martes</v>
      </c>
      <c r="Z361">
        <f>SUMIF('Cocina'!A:A,Sala[[#This Row],[Número de Orden]],'Cocina'!K:K)</f>
        <v>139</v>
      </c>
      <c r="AA361" s="35">
        <f>(Sala[[#This Row],[Tiempo en mesa]]-Sala[[#This Row],[Tiempo de Preparación (Horas)]])*1440</f>
        <v>69</v>
      </c>
      <c r="AB361" t="str" cm="1">
        <f t="array" ref="AB36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2" spans="1:28" x14ac:dyDescent="0.3">
      <c r="A362" s="9">
        <v>16</v>
      </c>
      <c r="B362" s="13" t="s">
        <v>626</v>
      </c>
      <c r="C362" s="9">
        <v>1</v>
      </c>
      <c r="D362" s="16">
        <v>45020.078472222223</v>
      </c>
      <c r="E362" s="16">
        <v>45020.227777777778</v>
      </c>
      <c r="F362" s="13" t="s">
        <v>20</v>
      </c>
      <c r="G362" s="13" t="s">
        <v>32</v>
      </c>
      <c r="H362" s="13" t="s">
        <v>16</v>
      </c>
      <c r="I362" s="14">
        <v>41.73</v>
      </c>
      <c r="J362" s="14">
        <f>IF(Sala[[#This Row],[Orden cobrada (Sin tiempo espera)]]="si",Sala[[#This Row],[Propina]],0)</f>
        <v>41.73</v>
      </c>
      <c r="K362" s="13" t="s">
        <v>21</v>
      </c>
      <c r="L362" s="9">
        <v>361</v>
      </c>
      <c r="M362" s="13" t="s">
        <v>17</v>
      </c>
      <c r="N362" s="13" t="s">
        <v>205</v>
      </c>
      <c r="O362" s="14">
        <f>SUMIF('Cocina'!A:A,Sala!L362,'Cocina'!M:M)</f>
        <v>101</v>
      </c>
      <c r="P362" s="1">
        <v>45020</v>
      </c>
      <c r="Q362" s="3">
        <v>7.8472222222222221E-2</v>
      </c>
      <c r="R362" s="3">
        <v>0.22777777777777777</v>
      </c>
      <c r="S362" s="3">
        <f>IF(K362="Ocupada",R362-Q362+Datos!$B$2,R362-Q362)</f>
        <v>0.14930555555555555</v>
      </c>
      <c r="T362" s="3">
        <f t="shared" si="22"/>
        <v>0.14930555555555555</v>
      </c>
      <c r="U362" s="3">
        <f>(SUMIF('Cocina'!A:A,Sala!L362,'Cocina'!H:H))/60/24</f>
        <v>7.7777777777777779E-2</v>
      </c>
      <c r="V362" s="3">
        <f t="shared" si="20"/>
        <v>7.1527777777777773E-2</v>
      </c>
      <c r="W362" s="13" t="str">
        <f t="shared" si="23"/>
        <v>Si</v>
      </c>
      <c r="X362" s="9">
        <f t="shared" si="21"/>
        <v>2</v>
      </c>
      <c r="Y362" s="13" t="str" cm="1">
        <f t="array" ref="Y362">_xlfn.IFS(X362=1,"Lunes",X362=2,"Martes",X362=3,"Miercoles",X362=4,"Jueves",X362=5,"Viernes",X362=6,"Sabado",X362=7,"Domingo")</f>
        <v>Martes</v>
      </c>
      <c r="Z362">
        <f>SUMIF('Cocina'!A:A,Sala[[#This Row],[Número de Orden]],'Cocina'!K:K)</f>
        <v>59</v>
      </c>
      <c r="AA362" s="35">
        <f>(Sala[[#This Row],[Tiempo en mesa]]-Sala[[#This Row],[Tiempo de Preparación (Horas)]])*1440</f>
        <v>103</v>
      </c>
      <c r="AB362" t="str" cm="1">
        <f t="array" ref="AB36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3" spans="1:28" x14ac:dyDescent="0.3">
      <c r="A363" s="9">
        <v>15</v>
      </c>
      <c r="B363" s="13" t="s">
        <v>350</v>
      </c>
      <c r="C363" s="9">
        <v>2</v>
      </c>
      <c r="D363" s="16">
        <v>45020.085416666669</v>
      </c>
      <c r="E363" s="16">
        <v>45020.249305555553</v>
      </c>
      <c r="F363" s="13" t="s">
        <v>14</v>
      </c>
      <c r="G363" s="13" t="s">
        <v>10</v>
      </c>
      <c r="H363" s="13" t="s">
        <v>1134</v>
      </c>
      <c r="I363" s="14">
        <v>47.21</v>
      </c>
      <c r="J363" s="14">
        <f>IF(Sala[[#This Row],[Orden cobrada (Sin tiempo espera)]]="si",Sala[[#This Row],[Propina]],0)</f>
        <v>47.21</v>
      </c>
      <c r="K363" s="13" t="s">
        <v>21</v>
      </c>
      <c r="L363" s="9">
        <v>362</v>
      </c>
      <c r="M363" s="13" t="s">
        <v>44</v>
      </c>
      <c r="N363" s="13" t="s">
        <v>627</v>
      </c>
      <c r="O363" s="14">
        <f>SUMIF('Cocina'!A:A,Sala!L363,'Cocina'!M:M)</f>
        <v>62</v>
      </c>
      <c r="P363" s="1">
        <v>45020</v>
      </c>
      <c r="Q363" s="3">
        <v>8.5416666666666669E-2</v>
      </c>
      <c r="R363" s="3">
        <v>0.24930555555555556</v>
      </c>
      <c r="S363" s="3">
        <f>IF(K363="Ocupada",R363-Q363+Datos!$B$2,R363-Q363)</f>
        <v>0.16388888888888889</v>
      </c>
      <c r="T363" s="3">
        <f t="shared" si="22"/>
        <v>0.16388888888888889</v>
      </c>
      <c r="U363" s="3">
        <f>(SUMIF('Cocina'!A:A,Sala!L363,'Cocina'!H:H))/60/24</f>
        <v>8.5416666666666655E-2</v>
      </c>
      <c r="V363" s="3">
        <f t="shared" si="20"/>
        <v>7.8472222222222235E-2</v>
      </c>
      <c r="W363" s="13" t="str">
        <f t="shared" si="23"/>
        <v>Si</v>
      </c>
      <c r="X363" s="9">
        <f t="shared" si="21"/>
        <v>2</v>
      </c>
      <c r="Y363" s="13" t="str" cm="1">
        <f t="array" ref="Y363">_xlfn.IFS(X363=1,"Lunes",X363=2,"Martes",X363=3,"Miercoles",X363=4,"Jueves",X363=5,"Viernes",X363=6,"Sabado",X363=7,"Domingo")</f>
        <v>Martes</v>
      </c>
      <c r="Z363">
        <f>SUMIF('Cocina'!A:A,Sala[[#This Row],[Número de Orden]],'Cocina'!K:K)</f>
        <v>36</v>
      </c>
      <c r="AA363" s="35">
        <f>(Sala[[#This Row],[Tiempo en mesa]]-Sala[[#This Row],[Tiempo de Preparación (Horas)]])*1440</f>
        <v>113.00000000000001</v>
      </c>
      <c r="AB363" t="str" cm="1">
        <f t="array" ref="AB36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4" spans="1:28" x14ac:dyDescent="0.3">
      <c r="A364" s="9">
        <v>5</v>
      </c>
      <c r="B364" s="13" t="s">
        <v>628</v>
      </c>
      <c r="C364" s="9">
        <v>2</v>
      </c>
      <c r="D364" s="16">
        <v>45020.073611111111</v>
      </c>
      <c r="E364" s="16">
        <v>45020.145138888889</v>
      </c>
      <c r="F364" s="13" t="s">
        <v>9</v>
      </c>
      <c r="G364" s="13" t="s">
        <v>10</v>
      </c>
      <c r="H364" s="13" t="s">
        <v>1134</v>
      </c>
      <c r="I364" s="14">
        <v>49.02</v>
      </c>
      <c r="J364" s="14">
        <f>IF(Sala[[#This Row],[Orden cobrada (Sin tiempo espera)]]="si",Sala[[#This Row],[Propina]],0)</f>
        <v>0</v>
      </c>
      <c r="K364" s="13" t="s">
        <v>35</v>
      </c>
      <c r="L364" s="9">
        <v>363</v>
      </c>
      <c r="M364" s="13" t="s">
        <v>22</v>
      </c>
      <c r="N364" s="13" t="s">
        <v>629</v>
      </c>
      <c r="O364" s="14">
        <f>SUMIF('Cocina'!A:A,Sala!L364,'Cocina'!M:M)</f>
        <v>240</v>
      </c>
      <c r="P364" s="1">
        <v>45020</v>
      </c>
      <c r="Q364" s="3">
        <v>7.3611111111111113E-2</v>
      </c>
      <c r="R364" s="3">
        <v>0.1451388888888889</v>
      </c>
      <c r="S364" s="3">
        <f>IF(K364="Ocupada",R364-Q364+Datos!$B$2,R364-Q364)</f>
        <v>8.1944444444444459E-2</v>
      </c>
      <c r="T364" s="3">
        <f t="shared" si="22"/>
        <v>7.1527777777777787E-2</v>
      </c>
      <c r="U364" s="3">
        <f>(SUMIF('Cocina'!A:A,Sala!L364,'Cocina'!H:H))/60/24</f>
        <v>0.10347222222222223</v>
      </c>
      <c r="V364" s="3">
        <f t="shared" si="20"/>
        <v>0</v>
      </c>
      <c r="W364" s="13" t="str">
        <f t="shared" si="23"/>
        <v>No</v>
      </c>
      <c r="X364" s="9">
        <f t="shared" si="21"/>
        <v>2</v>
      </c>
      <c r="Y364" s="13" t="str" cm="1">
        <f t="array" ref="Y364">_xlfn.IFS(X364=1,"Lunes",X364=2,"Martes",X364=3,"Miercoles",X364=4,"Jueves",X364=5,"Viernes",X364=6,"Sabado",X364=7,"Domingo")</f>
        <v>Martes</v>
      </c>
      <c r="Z364">
        <f>SUMIF('Cocina'!A:A,Sala[[#This Row],[Número de Orden]],'Cocina'!K:K)</f>
        <v>144</v>
      </c>
      <c r="AA364" s="35">
        <f>(Sala[[#This Row],[Tiempo en mesa]]-Sala[[#This Row],[Tiempo de Preparación (Horas)]])*1440</f>
        <v>-46</v>
      </c>
      <c r="AB364" t="str" cm="1">
        <f t="array" ref="AB36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365" spans="1:28" x14ac:dyDescent="0.3">
      <c r="A365" s="9">
        <v>15</v>
      </c>
      <c r="B365" s="13" t="s">
        <v>630</v>
      </c>
      <c r="C365" s="9">
        <v>2</v>
      </c>
      <c r="D365" s="16">
        <v>45020.159722222219</v>
      </c>
      <c r="E365" s="16">
        <v>45020.298611111109</v>
      </c>
      <c r="F365" s="13" t="s">
        <v>25</v>
      </c>
      <c r="G365" s="13" t="s">
        <v>10</v>
      </c>
      <c r="H365" s="13" t="s">
        <v>1136</v>
      </c>
      <c r="I365" s="14">
        <v>48.28</v>
      </c>
      <c r="J365" s="14">
        <f>IF(Sala[[#This Row],[Orden cobrada (Sin tiempo espera)]]="si",Sala[[#This Row],[Propina]],0)</f>
        <v>48.28</v>
      </c>
      <c r="K365" s="13" t="s">
        <v>11</v>
      </c>
      <c r="L365" s="9">
        <v>364</v>
      </c>
      <c r="M365" s="13" t="s">
        <v>22</v>
      </c>
      <c r="N365" s="13" t="s">
        <v>631</v>
      </c>
      <c r="O365" s="14">
        <f>SUMIF('Cocina'!A:A,Sala!L365,'Cocina'!M:M)</f>
        <v>157</v>
      </c>
      <c r="P365" s="1">
        <v>45020</v>
      </c>
      <c r="Q365" s="3">
        <v>0.15972222222222221</v>
      </c>
      <c r="R365" s="3">
        <v>0.2986111111111111</v>
      </c>
      <c r="S365" s="3">
        <f>IF(K365="Ocupada",R365-Q365+Datos!$B$2,R365-Q365)</f>
        <v>0.1388888888888889</v>
      </c>
      <c r="T365" s="3">
        <f t="shared" si="22"/>
        <v>0.1388888888888889</v>
      </c>
      <c r="U365" s="3">
        <f>(SUMIF('Cocina'!A:A,Sala!L365,'Cocina'!H:H))/60/24</f>
        <v>7.7777777777777779E-2</v>
      </c>
      <c r="V365" s="3">
        <f t="shared" si="20"/>
        <v>6.1111111111111116E-2</v>
      </c>
      <c r="W365" s="13" t="str">
        <f t="shared" si="23"/>
        <v>Si</v>
      </c>
      <c r="X365" s="9">
        <f t="shared" si="21"/>
        <v>2</v>
      </c>
      <c r="Y365" s="13" t="str" cm="1">
        <f t="array" ref="Y365">_xlfn.IFS(X365=1,"Lunes",X365=2,"Martes",X365=3,"Miercoles",X365=4,"Jueves",X365=5,"Viernes",X365=6,"Sabado",X365=7,"Domingo")</f>
        <v>Martes</v>
      </c>
      <c r="Z365">
        <f>SUMIF('Cocina'!A:A,Sala[[#This Row],[Número de Orden]],'Cocina'!K:K)</f>
        <v>92</v>
      </c>
      <c r="AA365" s="35">
        <f>(Sala[[#This Row],[Tiempo en mesa]]-Sala[[#This Row],[Tiempo de Preparación (Horas)]])*1440</f>
        <v>88</v>
      </c>
      <c r="AB365" t="str" cm="1">
        <f t="array" ref="AB36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6" spans="1:28" x14ac:dyDescent="0.3">
      <c r="A366" s="9">
        <v>4</v>
      </c>
      <c r="B366" s="13" t="s">
        <v>632</v>
      </c>
      <c r="C366" s="9">
        <v>1</v>
      </c>
      <c r="D366" s="16">
        <v>45020.043749999997</v>
      </c>
      <c r="E366" s="16">
        <v>45020.189583333333</v>
      </c>
      <c r="F366" s="13" t="s">
        <v>9</v>
      </c>
      <c r="G366" s="13" t="s">
        <v>10</v>
      </c>
      <c r="H366" s="13" t="s">
        <v>16</v>
      </c>
      <c r="I366" s="14">
        <v>34.97</v>
      </c>
      <c r="J366" s="14">
        <f>IF(Sala[[#This Row],[Orden cobrada (Sin tiempo espera)]]="si",Sala[[#This Row],[Propina]],0)</f>
        <v>34.97</v>
      </c>
      <c r="K366" s="13" t="s">
        <v>35</v>
      </c>
      <c r="L366" s="9">
        <v>365</v>
      </c>
      <c r="M366" s="13" t="s">
        <v>64</v>
      </c>
      <c r="N366" s="13" t="s">
        <v>106</v>
      </c>
      <c r="O366" s="14">
        <f>SUMIF('Cocina'!A:A,Sala!L366,'Cocina'!M:M)</f>
        <v>108</v>
      </c>
      <c r="P366" s="1">
        <v>45020</v>
      </c>
      <c r="Q366" s="3">
        <v>4.3749999999999997E-2</v>
      </c>
      <c r="R366" s="3">
        <v>0.18958333333333333</v>
      </c>
      <c r="S366" s="3">
        <f>IF(K366="Ocupada",R366-Q366+Datos!$B$2,R366-Q366)</f>
        <v>0.15624999999999997</v>
      </c>
      <c r="T366" s="3">
        <f t="shared" si="22"/>
        <v>0.14583333333333331</v>
      </c>
      <c r="U366" s="3">
        <f>(SUMIF('Cocina'!A:A,Sala!L366,'Cocina'!H:H))/60/24</f>
        <v>1.7361111111111112E-2</v>
      </c>
      <c r="V366" s="3">
        <f t="shared" si="20"/>
        <v>0.13888888888888887</v>
      </c>
      <c r="W366" s="13" t="str">
        <f t="shared" si="23"/>
        <v>Si</v>
      </c>
      <c r="X366" s="9">
        <f t="shared" si="21"/>
        <v>2</v>
      </c>
      <c r="Y366" s="13" t="str" cm="1">
        <f t="array" ref="Y366">_xlfn.IFS(X366=1,"Lunes",X366=2,"Martes",X366=3,"Miercoles",X366=4,"Jueves",X366=5,"Viernes",X366=6,"Sabado",X366=7,"Domingo")</f>
        <v>Martes</v>
      </c>
      <c r="Z366">
        <f>SUMIF('Cocina'!A:A,Sala[[#This Row],[Número de Orden]],'Cocina'!K:K)</f>
        <v>66</v>
      </c>
      <c r="AA366" s="35">
        <f>(Sala[[#This Row],[Tiempo en mesa]]-Sala[[#This Row],[Tiempo de Preparación (Horas)]])*1440</f>
        <v>184.99999999999997</v>
      </c>
      <c r="AB366" t="str" cm="1">
        <f t="array" ref="AB36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7" spans="1:28" x14ac:dyDescent="0.3">
      <c r="A367" s="9">
        <v>17</v>
      </c>
      <c r="B367" s="13" t="s">
        <v>633</v>
      </c>
      <c r="C367" s="9">
        <v>5</v>
      </c>
      <c r="D367" s="16">
        <v>45020.064583333333</v>
      </c>
      <c r="E367" s="16">
        <v>45020.198611111111</v>
      </c>
      <c r="F367" s="13" t="s">
        <v>9</v>
      </c>
      <c r="G367" s="13" t="s">
        <v>10</v>
      </c>
      <c r="H367" s="13" t="s">
        <v>16</v>
      </c>
      <c r="I367" s="14">
        <v>10.57</v>
      </c>
      <c r="J367" s="14">
        <f>IF(Sala[[#This Row],[Orden cobrada (Sin tiempo espera)]]="si",Sala[[#This Row],[Propina]],0)</f>
        <v>10.57</v>
      </c>
      <c r="K367" s="13" t="s">
        <v>11</v>
      </c>
      <c r="L367" s="9">
        <v>366</v>
      </c>
      <c r="M367" s="13" t="s">
        <v>64</v>
      </c>
      <c r="N367" s="13" t="s">
        <v>634</v>
      </c>
      <c r="O367" s="14">
        <f>SUMIF('Cocina'!A:A,Sala!L367,'Cocina'!M:M)</f>
        <v>239</v>
      </c>
      <c r="P367" s="1">
        <v>45020</v>
      </c>
      <c r="Q367" s="3">
        <v>6.458333333333334E-2</v>
      </c>
      <c r="R367" s="3">
        <v>0.1986111111111111</v>
      </c>
      <c r="S367" s="3">
        <f>IF(K367="Ocupada",R367-Q367+Datos!$B$2,R367-Q367)</f>
        <v>0.13402777777777775</v>
      </c>
      <c r="T367" s="3">
        <f t="shared" si="22"/>
        <v>0.13402777777777775</v>
      </c>
      <c r="U367" s="3">
        <f>(SUMIF('Cocina'!A:A,Sala!L367,'Cocina'!H:H))/60/24</f>
        <v>6.25E-2</v>
      </c>
      <c r="V367" s="3">
        <f t="shared" si="20"/>
        <v>7.1527777777777746E-2</v>
      </c>
      <c r="W367" s="13" t="str">
        <f t="shared" si="23"/>
        <v>Si</v>
      </c>
      <c r="X367" s="9">
        <f t="shared" si="21"/>
        <v>2</v>
      </c>
      <c r="Y367" s="13" t="str" cm="1">
        <f t="array" ref="Y367">_xlfn.IFS(X367=1,"Lunes",X367=2,"Martes",X367=3,"Miercoles",X367=4,"Jueves",X367=5,"Viernes",X367=6,"Sabado",X367=7,"Domingo")</f>
        <v>Martes</v>
      </c>
      <c r="Z367">
        <f>SUMIF('Cocina'!A:A,Sala[[#This Row],[Número de Orden]],'Cocina'!K:K)</f>
        <v>145</v>
      </c>
      <c r="AA367" s="35">
        <f>(Sala[[#This Row],[Tiempo en mesa]]-Sala[[#This Row],[Tiempo de Preparación (Horas)]])*1440</f>
        <v>102.99999999999996</v>
      </c>
      <c r="AB367" t="str" cm="1">
        <f t="array" ref="AB36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8" spans="1:28" x14ac:dyDescent="0.3">
      <c r="A368" s="9">
        <v>12</v>
      </c>
      <c r="B368" s="13" t="s">
        <v>635</v>
      </c>
      <c r="C368" s="9">
        <v>2</v>
      </c>
      <c r="D368" s="16">
        <v>45020.036805555559</v>
      </c>
      <c r="E368" s="16">
        <v>45020.15625</v>
      </c>
      <c r="F368" s="13" t="s">
        <v>9</v>
      </c>
      <c r="G368" s="13" t="s">
        <v>32</v>
      </c>
      <c r="H368" s="13" t="s">
        <v>1134</v>
      </c>
      <c r="I368" s="14">
        <v>12.62</v>
      </c>
      <c r="J368" s="14">
        <f>IF(Sala[[#This Row],[Orden cobrada (Sin tiempo espera)]]="si",Sala[[#This Row],[Propina]],0)</f>
        <v>12.62</v>
      </c>
      <c r="K368" s="13" t="s">
        <v>21</v>
      </c>
      <c r="L368" s="9">
        <v>367</v>
      </c>
      <c r="M368" s="13" t="s">
        <v>64</v>
      </c>
      <c r="N368" s="13" t="s">
        <v>636</v>
      </c>
      <c r="O368" s="14">
        <f>SUMIF('Cocina'!A:A,Sala!L368,'Cocina'!M:M)</f>
        <v>101</v>
      </c>
      <c r="P368" s="1">
        <v>45020</v>
      </c>
      <c r="Q368" s="3">
        <v>3.6805555555555557E-2</v>
      </c>
      <c r="R368" s="3">
        <v>0.15625</v>
      </c>
      <c r="S368" s="3">
        <f>IF(K368="Ocupada",R368-Q368+Datos!$B$2,R368-Q368)</f>
        <v>0.11944444444444444</v>
      </c>
      <c r="T368" s="3">
        <f t="shared" si="22"/>
        <v>0.11944444444444444</v>
      </c>
      <c r="U368" s="3">
        <f>(SUMIF('Cocina'!A:A,Sala!L368,'Cocina'!H:H))/60/24</f>
        <v>5.0694444444444438E-2</v>
      </c>
      <c r="V368" s="3">
        <f t="shared" si="20"/>
        <v>6.8750000000000006E-2</v>
      </c>
      <c r="W368" s="13" t="str">
        <f t="shared" si="23"/>
        <v>Si</v>
      </c>
      <c r="X368" s="9">
        <f t="shared" si="21"/>
        <v>2</v>
      </c>
      <c r="Y368" s="13" t="str" cm="1">
        <f t="array" ref="Y368">_xlfn.IFS(X368=1,"Lunes",X368=2,"Martes",X368=3,"Miercoles",X368=4,"Jueves",X368=5,"Viernes",X368=6,"Sabado",X368=7,"Domingo")</f>
        <v>Martes</v>
      </c>
      <c r="Z368">
        <f>SUMIF('Cocina'!A:A,Sala[[#This Row],[Número de Orden]],'Cocina'!K:K)</f>
        <v>59</v>
      </c>
      <c r="AA368" s="35">
        <f>(Sala[[#This Row],[Tiempo en mesa]]-Sala[[#This Row],[Tiempo de Preparación (Horas)]])*1440</f>
        <v>99.000000000000014</v>
      </c>
      <c r="AB368" t="str" cm="1">
        <f t="array" ref="AB36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69" spans="1:28" x14ac:dyDescent="0.3">
      <c r="A369" s="9">
        <v>13</v>
      </c>
      <c r="B369" s="13" t="s">
        <v>637</v>
      </c>
      <c r="C369" s="9">
        <v>1</v>
      </c>
      <c r="D369" s="16">
        <v>45020.14166666667</v>
      </c>
      <c r="E369" s="16">
        <v>45020.231249999997</v>
      </c>
      <c r="F369" s="13" t="s">
        <v>14</v>
      </c>
      <c r="G369" s="13" t="s">
        <v>15</v>
      </c>
      <c r="H369" s="13" t="s">
        <v>1136</v>
      </c>
      <c r="I369" s="14">
        <v>37.65</v>
      </c>
      <c r="J369" s="14">
        <f>IF(Sala[[#This Row],[Orden cobrada (Sin tiempo espera)]]="si",Sala[[#This Row],[Propina]],0)</f>
        <v>37.65</v>
      </c>
      <c r="K369" s="13" t="s">
        <v>35</v>
      </c>
      <c r="L369" s="9">
        <v>368</v>
      </c>
      <c r="M369" s="13" t="s">
        <v>17</v>
      </c>
      <c r="N369" s="13" t="s">
        <v>638</v>
      </c>
      <c r="O369" s="14">
        <f>SUMIF('Cocina'!A:A,Sala!L369,'Cocina'!M:M)</f>
        <v>123</v>
      </c>
      <c r="P369" s="1">
        <v>45020</v>
      </c>
      <c r="Q369" s="3">
        <v>0.14166666666666666</v>
      </c>
      <c r="R369" s="3">
        <v>0.23125000000000001</v>
      </c>
      <c r="S369" s="3">
        <f>IF(K369="Ocupada",R369-Q369+Datos!$B$2,R369-Q369)</f>
        <v>0.10000000000000002</v>
      </c>
      <c r="T369" s="3">
        <f t="shared" si="22"/>
        <v>8.9583333333333348E-2</v>
      </c>
      <c r="U369" s="3">
        <f>(SUMIF('Cocina'!A:A,Sala!L369,'Cocina'!H:H))/60/24</f>
        <v>5.9027777777777783E-2</v>
      </c>
      <c r="V369" s="3">
        <f t="shared" si="20"/>
        <v>4.0972222222222236E-2</v>
      </c>
      <c r="W369" s="13" t="str">
        <f t="shared" si="23"/>
        <v>Si</v>
      </c>
      <c r="X369" s="9">
        <f t="shared" si="21"/>
        <v>2</v>
      </c>
      <c r="Y369" s="13" t="str" cm="1">
        <f t="array" ref="Y369">_xlfn.IFS(X369=1,"Lunes",X369=2,"Martes",X369=3,"Miercoles",X369=4,"Jueves",X369=5,"Viernes",X369=6,"Sabado",X369=7,"Domingo")</f>
        <v>Martes</v>
      </c>
      <c r="Z369">
        <f>SUMIF('Cocina'!A:A,Sala[[#This Row],[Número de Orden]],'Cocina'!K:K)</f>
        <v>74</v>
      </c>
      <c r="AA369" s="35">
        <f>(Sala[[#This Row],[Tiempo en mesa]]-Sala[[#This Row],[Tiempo de Preparación (Horas)]])*1440</f>
        <v>44.000000000000014</v>
      </c>
      <c r="AB369" t="str" cm="1">
        <f t="array" ref="AB36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0" spans="1:28" x14ac:dyDescent="0.3">
      <c r="A370" s="9">
        <v>20</v>
      </c>
      <c r="B370" s="13" t="s">
        <v>639</v>
      </c>
      <c r="C370" s="9">
        <v>2</v>
      </c>
      <c r="D370" s="16">
        <v>45020.09097222222</v>
      </c>
      <c r="E370" s="16">
        <v>45020.245833333334</v>
      </c>
      <c r="F370" s="13" t="s">
        <v>25</v>
      </c>
      <c r="G370" s="13" t="s">
        <v>10</v>
      </c>
      <c r="H370" s="13" t="s">
        <v>1134</v>
      </c>
      <c r="I370" s="14">
        <v>34.83</v>
      </c>
      <c r="J370" s="14">
        <f>IF(Sala[[#This Row],[Orden cobrada (Sin tiempo espera)]]="si",Sala[[#This Row],[Propina]],0)</f>
        <v>34.83</v>
      </c>
      <c r="K370" s="13" t="s">
        <v>21</v>
      </c>
      <c r="L370" s="9">
        <v>369</v>
      </c>
      <c r="M370" s="13" t="s">
        <v>44</v>
      </c>
      <c r="N370" s="13" t="s">
        <v>640</v>
      </c>
      <c r="O370" s="14">
        <f>SUMIF('Cocina'!A:A,Sala!L370,'Cocina'!M:M)</f>
        <v>242</v>
      </c>
      <c r="P370" s="1">
        <v>45020</v>
      </c>
      <c r="Q370" s="3">
        <v>9.0972222222222218E-2</v>
      </c>
      <c r="R370" s="3">
        <v>0.24583333333333332</v>
      </c>
      <c r="S370" s="3">
        <f>IF(K370="Ocupada",R370-Q370+Datos!$B$2,R370-Q370)</f>
        <v>0.15486111111111112</v>
      </c>
      <c r="T370" s="3">
        <f t="shared" si="22"/>
        <v>0.15486111111111112</v>
      </c>
      <c r="U370" s="3">
        <f>(SUMIF('Cocina'!A:A,Sala!L370,'Cocina'!H:H))/60/24</f>
        <v>2.9166666666666664E-2</v>
      </c>
      <c r="V370" s="3">
        <f t="shared" si="20"/>
        <v>0.12569444444444444</v>
      </c>
      <c r="W370" s="13" t="str">
        <f t="shared" si="23"/>
        <v>Si</v>
      </c>
      <c r="X370" s="9">
        <f t="shared" si="21"/>
        <v>2</v>
      </c>
      <c r="Y370" s="13" t="str" cm="1">
        <f t="array" ref="Y370">_xlfn.IFS(X370=1,"Lunes",X370=2,"Martes",X370=3,"Miercoles",X370=4,"Jueves",X370=5,"Viernes",X370=6,"Sabado",X370=7,"Domingo")</f>
        <v>Martes</v>
      </c>
      <c r="Z370">
        <f>SUMIF('Cocina'!A:A,Sala[[#This Row],[Número de Orden]],'Cocina'!K:K)</f>
        <v>143</v>
      </c>
      <c r="AA370" s="35">
        <f>(Sala[[#This Row],[Tiempo en mesa]]-Sala[[#This Row],[Tiempo de Preparación (Horas)]])*1440</f>
        <v>181</v>
      </c>
      <c r="AB370" t="str" cm="1">
        <f t="array" ref="AB37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1" spans="1:28" x14ac:dyDescent="0.3">
      <c r="A371" s="9">
        <v>13</v>
      </c>
      <c r="B371" s="13" t="s">
        <v>641</v>
      </c>
      <c r="C371" s="9">
        <v>6</v>
      </c>
      <c r="D371" s="16">
        <v>45020.097222222219</v>
      </c>
      <c r="E371" s="16">
        <v>45020.140972222223</v>
      </c>
      <c r="F371" s="13" t="s">
        <v>9</v>
      </c>
      <c r="G371" s="13" t="s">
        <v>10</v>
      </c>
      <c r="H371" s="13" t="s">
        <v>1134</v>
      </c>
      <c r="I371" s="14">
        <v>47.79</v>
      </c>
      <c r="J371" s="14">
        <f>IF(Sala[[#This Row],[Orden cobrada (Sin tiempo espera)]]="si",Sala[[#This Row],[Propina]],0)</f>
        <v>47.79</v>
      </c>
      <c r="K371" s="13" t="s">
        <v>21</v>
      </c>
      <c r="L371" s="9">
        <v>370</v>
      </c>
      <c r="M371" s="13" t="s">
        <v>44</v>
      </c>
      <c r="N371" s="13" t="s">
        <v>106</v>
      </c>
      <c r="O371" s="14">
        <f>SUMIF('Cocina'!A:A,Sala!L371,'Cocina'!M:M)</f>
        <v>72</v>
      </c>
      <c r="P371" s="1">
        <v>45020</v>
      </c>
      <c r="Q371" s="3">
        <v>9.7222222222222224E-2</v>
      </c>
      <c r="R371" s="3">
        <v>0.14097222222222222</v>
      </c>
      <c r="S371" s="3">
        <f>IF(K371="Ocupada",R371-Q371+Datos!$B$2,R371-Q371)</f>
        <v>4.3749999999999997E-2</v>
      </c>
      <c r="T371" s="3">
        <f t="shared" si="22"/>
        <v>4.3749999999999997E-2</v>
      </c>
      <c r="U371" s="3">
        <f>(SUMIF('Cocina'!A:A,Sala!L371,'Cocina'!H:H))/60/24</f>
        <v>2.2916666666666669E-2</v>
      </c>
      <c r="V371" s="3">
        <f t="shared" si="20"/>
        <v>2.0833333333333329E-2</v>
      </c>
      <c r="W371" s="13" t="str">
        <f t="shared" si="23"/>
        <v>Si</v>
      </c>
      <c r="X371" s="9">
        <f t="shared" si="21"/>
        <v>2</v>
      </c>
      <c r="Y371" s="13" t="str" cm="1">
        <f t="array" ref="Y371">_xlfn.IFS(X371=1,"Lunes",X371=2,"Martes",X371=3,"Miercoles",X371=4,"Jueves",X371=5,"Viernes",X371=6,"Sabado",X371=7,"Domingo")</f>
        <v>Martes</v>
      </c>
      <c r="Z371">
        <f>SUMIF('Cocina'!A:A,Sala[[#This Row],[Número de Orden]],'Cocina'!K:K)</f>
        <v>44</v>
      </c>
      <c r="AA371" s="35">
        <f>(Sala[[#This Row],[Tiempo en mesa]]-Sala[[#This Row],[Tiempo de Preparación (Horas)]])*1440</f>
        <v>29.999999999999993</v>
      </c>
      <c r="AB371" t="str" cm="1">
        <f t="array" ref="AB37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2" spans="1:28" x14ac:dyDescent="0.3">
      <c r="A372" s="9">
        <v>4</v>
      </c>
      <c r="B372" s="13" t="s">
        <v>642</v>
      </c>
      <c r="C372" s="9">
        <v>3</v>
      </c>
      <c r="D372" s="16">
        <v>45020.052777777775</v>
      </c>
      <c r="E372" s="16">
        <v>45020.188194444447</v>
      </c>
      <c r="F372" s="13" t="s">
        <v>29</v>
      </c>
      <c r="G372" s="13" t="s">
        <v>32</v>
      </c>
      <c r="H372" s="13" t="s">
        <v>1134</v>
      </c>
      <c r="I372" s="14">
        <v>32.51</v>
      </c>
      <c r="J372" s="14">
        <f>IF(Sala[[#This Row],[Orden cobrada (Sin tiempo espera)]]="si",Sala[[#This Row],[Propina]],0)</f>
        <v>32.51</v>
      </c>
      <c r="K372" s="13" t="s">
        <v>35</v>
      </c>
      <c r="L372" s="9">
        <v>371</v>
      </c>
      <c r="M372" s="13" t="s">
        <v>59</v>
      </c>
      <c r="N372" s="13" t="s">
        <v>643</v>
      </c>
      <c r="O372" s="14">
        <f>SUMIF('Cocina'!A:A,Sala!L372,'Cocina'!M:M)</f>
        <v>200</v>
      </c>
      <c r="P372" s="1">
        <v>45020</v>
      </c>
      <c r="Q372" s="3">
        <v>5.2777777777777778E-2</v>
      </c>
      <c r="R372" s="3">
        <v>0.18819444444444444</v>
      </c>
      <c r="S372" s="3">
        <f>IF(K372="Ocupada",R372-Q372+Datos!$B$2,R372-Q372)</f>
        <v>0.14583333333333331</v>
      </c>
      <c r="T372" s="3">
        <f t="shared" si="22"/>
        <v>0.13541666666666666</v>
      </c>
      <c r="U372" s="3">
        <f>(SUMIF('Cocina'!A:A,Sala!L372,'Cocina'!H:H))/60/24</f>
        <v>3.4027777777777775E-2</v>
      </c>
      <c r="V372" s="3">
        <f t="shared" si="20"/>
        <v>0.11180555555555555</v>
      </c>
      <c r="W372" s="13" t="str">
        <f t="shared" si="23"/>
        <v>Si</v>
      </c>
      <c r="X372" s="9">
        <f t="shared" si="21"/>
        <v>2</v>
      </c>
      <c r="Y372" s="13" t="str" cm="1">
        <f t="array" ref="Y372">_xlfn.IFS(X372=1,"Lunes",X372=2,"Martes",X372=3,"Miercoles",X372=4,"Jueves",X372=5,"Viernes",X372=6,"Sabado",X372=7,"Domingo")</f>
        <v>Martes</v>
      </c>
      <c r="Z372">
        <f>SUMIF('Cocina'!A:A,Sala[[#This Row],[Número de Orden]],'Cocina'!K:K)</f>
        <v>120</v>
      </c>
      <c r="AA372" s="35">
        <f>(Sala[[#This Row],[Tiempo en mesa]]-Sala[[#This Row],[Tiempo de Preparación (Horas)]])*1440</f>
        <v>146</v>
      </c>
      <c r="AB372" t="str" cm="1">
        <f t="array" ref="AB37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3" spans="1:28" x14ac:dyDescent="0.3">
      <c r="A373" s="9">
        <v>14</v>
      </c>
      <c r="B373" s="13" t="s">
        <v>644</v>
      </c>
      <c r="C373" s="9">
        <v>5</v>
      </c>
      <c r="D373" s="16">
        <v>45020.115277777775</v>
      </c>
      <c r="E373" s="16">
        <v>45020.259722222225</v>
      </c>
      <c r="F373" s="13" t="s">
        <v>20</v>
      </c>
      <c r="G373" s="13" t="s">
        <v>10</v>
      </c>
      <c r="H373" s="13" t="s">
        <v>1134</v>
      </c>
      <c r="I373" s="14">
        <v>17.170000000000002</v>
      </c>
      <c r="J373" s="14">
        <f>IF(Sala[[#This Row],[Orden cobrada (Sin tiempo espera)]]="si",Sala[[#This Row],[Propina]],0)</f>
        <v>17.170000000000002</v>
      </c>
      <c r="K373" s="13" t="s">
        <v>11</v>
      </c>
      <c r="L373" s="9">
        <v>372</v>
      </c>
      <c r="M373" s="13" t="s">
        <v>22</v>
      </c>
      <c r="N373" s="13" t="s">
        <v>117</v>
      </c>
      <c r="O373" s="14">
        <f>SUMIF('Cocina'!A:A,Sala!L373,'Cocina'!M:M)</f>
        <v>36</v>
      </c>
      <c r="P373" s="1">
        <v>45020</v>
      </c>
      <c r="Q373" s="3">
        <v>0.11527777777777778</v>
      </c>
      <c r="R373" s="3">
        <v>0.25972222222222224</v>
      </c>
      <c r="S373" s="3">
        <f>IF(K373="Ocupada",R373-Q373+Datos!$B$2,R373-Q373)</f>
        <v>0.14444444444444446</v>
      </c>
      <c r="T373" s="3">
        <f t="shared" si="22"/>
        <v>0.14444444444444446</v>
      </c>
      <c r="U373" s="3">
        <f>(SUMIF('Cocina'!A:A,Sala!L373,'Cocina'!H:H))/60/24</f>
        <v>1.5277777777777777E-2</v>
      </c>
      <c r="V373" s="3">
        <f t="shared" si="20"/>
        <v>0.12916666666666668</v>
      </c>
      <c r="W373" s="13" t="str">
        <f t="shared" si="23"/>
        <v>Si</v>
      </c>
      <c r="X373" s="9">
        <f t="shared" si="21"/>
        <v>2</v>
      </c>
      <c r="Y373" s="13" t="str" cm="1">
        <f t="array" ref="Y373">_xlfn.IFS(X373=1,"Lunes",X373=2,"Martes",X373=3,"Miercoles",X373=4,"Jueves",X373=5,"Viernes",X373=6,"Sabado",X373=7,"Domingo")</f>
        <v>Martes</v>
      </c>
      <c r="Z373">
        <f>SUMIF('Cocina'!A:A,Sala[[#This Row],[Número de Orden]],'Cocina'!K:K)</f>
        <v>20</v>
      </c>
      <c r="AA373" s="35">
        <f>(Sala[[#This Row],[Tiempo en mesa]]-Sala[[#This Row],[Tiempo de Preparación (Horas)]])*1440</f>
        <v>186.00000000000003</v>
      </c>
      <c r="AB373" t="str" cm="1">
        <f t="array" ref="AB37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4" spans="1:28" x14ac:dyDescent="0.3">
      <c r="A374" s="9">
        <v>19</v>
      </c>
      <c r="B374" s="13" t="s">
        <v>645</v>
      </c>
      <c r="C374" s="9">
        <v>2</v>
      </c>
      <c r="D374" s="16">
        <v>45020.025694444441</v>
      </c>
      <c r="E374" s="16">
        <v>45020.132638888892</v>
      </c>
      <c r="F374" s="13" t="s">
        <v>25</v>
      </c>
      <c r="G374" s="13" t="s">
        <v>15</v>
      </c>
      <c r="H374" s="13" t="s">
        <v>1136</v>
      </c>
      <c r="I374" s="14">
        <v>26.62</v>
      </c>
      <c r="J374" s="14">
        <f>IF(Sala[[#This Row],[Orden cobrada (Sin tiempo espera)]]="si",Sala[[#This Row],[Propina]],0)</f>
        <v>26.62</v>
      </c>
      <c r="K374" s="13" t="s">
        <v>35</v>
      </c>
      <c r="L374" s="9">
        <v>373</v>
      </c>
      <c r="M374" s="13" t="s">
        <v>83</v>
      </c>
      <c r="N374" s="13" t="s">
        <v>646</v>
      </c>
      <c r="O374" s="14">
        <f>SUMIF('Cocina'!A:A,Sala!L374,'Cocina'!M:M)</f>
        <v>160</v>
      </c>
      <c r="P374" s="1">
        <v>45020</v>
      </c>
      <c r="Q374" s="3">
        <v>2.5694444444444443E-2</v>
      </c>
      <c r="R374" s="3">
        <v>0.13263888888888889</v>
      </c>
      <c r="S374" s="3">
        <f>IF(K374="Ocupada",R374-Q374+Datos!$B$2,R374-Q374)</f>
        <v>0.11736111111111112</v>
      </c>
      <c r="T374" s="3">
        <f t="shared" si="22"/>
        <v>0.10694444444444445</v>
      </c>
      <c r="U374" s="3">
        <f>(SUMIF('Cocina'!A:A,Sala!L374,'Cocina'!H:H))/60/24</f>
        <v>8.0555555555555561E-2</v>
      </c>
      <c r="V374" s="3">
        <f t="shared" si="20"/>
        <v>3.6805555555555564E-2</v>
      </c>
      <c r="W374" s="13" t="str">
        <f t="shared" si="23"/>
        <v>Si</v>
      </c>
      <c r="X374" s="9">
        <f t="shared" si="21"/>
        <v>2</v>
      </c>
      <c r="Y374" s="13" t="str" cm="1">
        <f t="array" ref="Y374">_xlfn.IFS(X374=1,"Lunes",X374=2,"Martes",X374=3,"Miercoles",X374=4,"Jueves",X374=5,"Viernes",X374=6,"Sabado",X374=7,"Domingo")</f>
        <v>Martes</v>
      </c>
      <c r="Z374">
        <f>SUMIF('Cocina'!A:A,Sala[[#This Row],[Número de Orden]],'Cocina'!K:K)</f>
        <v>96</v>
      </c>
      <c r="AA374" s="35">
        <f>(Sala[[#This Row],[Tiempo en mesa]]-Sala[[#This Row],[Tiempo de Preparación (Horas)]])*1440</f>
        <v>38.000000000000007</v>
      </c>
      <c r="AB374" t="str" cm="1">
        <f t="array" ref="AB37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5" spans="1:28" x14ac:dyDescent="0.3">
      <c r="A375" s="9">
        <v>18</v>
      </c>
      <c r="B375" s="13" t="s">
        <v>647</v>
      </c>
      <c r="C375" s="9">
        <v>3</v>
      </c>
      <c r="D375" s="16">
        <v>45020.138194444444</v>
      </c>
      <c r="E375" s="16">
        <v>45020.183333333334</v>
      </c>
      <c r="F375" s="13" t="s">
        <v>20</v>
      </c>
      <c r="G375" s="13" t="s">
        <v>10</v>
      </c>
      <c r="H375" s="13" t="s">
        <v>1134</v>
      </c>
      <c r="I375" s="14">
        <v>33.35</v>
      </c>
      <c r="J375" s="14">
        <f>IF(Sala[[#This Row],[Orden cobrada (Sin tiempo espera)]]="si",Sala[[#This Row],[Propina]],0)</f>
        <v>33.35</v>
      </c>
      <c r="K375" s="13" t="s">
        <v>21</v>
      </c>
      <c r="L375" s="9">
        <v>374</v>
      </c>
      <c r="M375" s="13" t="s">
        <v>26</v>
      </c>
      <c r="N375" s="13" t="s">
        <v>33</v>
      </c>
      <c r="O375" s="14">
        <f>SUMIF('Cocina'!A:A,Sala!L375,'Cocina'!M:M)</f>
        <v>35</v>
      </c>
      <c r="P375" s="1">
        <v>45020</v>
      </c>
      <c r="Q375" s="3">
        <v>0.13819444444444445</v>
      </c>
      <c r="R375" s="3">
        <v>0.18333333333333332</v>
      </c>
      <c r="S375" s="3">
        <f>IF(K375="Ocupada",R375-Q375+Datos!$B$2,R375-Q375)</f>
        <v>4.5138888888888867E-2</v>
      </c>
      <c r="T375" s="3">
        <f t="shared" si="22"/>
        <v>4.5138888888888867E-2</v>
      </c>
      <c r="U375" s="3">
        <f>(SUMIF('Cocina'!A:A,Sala!L375,'Cocina'!H:H))/60/24</f>
        <v>6.2499999999999995E-3</v>
      </c>
      <c r="V375" s="3">
        <f t="shared" si="20"/>
        <v>3.8888888888888869E-2</v>
      </c>
      <c r="W375" s="13" t="str">
        <f t="shared" si="23"/>
        <v>Si</v>
      </c>
      <c r="X375" s="9">
        <f t="shared" si="21"/>
        <v>2</v>
      </c>
      <c r="Y375" s="13" t="str" cm="1">
        <f t="array" ref="Y375">_xlfn.IFS(X375=1,"Lunes",X375=2,"Martes",X375=3,"Miercoles",X375=4,"Jueves",X375=5,"Viernes",X375=6,"Sabado",X375=7,"Domingo")</f>
        <v>Martes</v>
      </c>
      <c r="Z375">
        <f>SUMIF('Cocina'!A:A,Sala[[#This Row],[Número de Orden]],'Cocina'!K:K)</f>
        <v>21</v>
      </c>
      <c r="AA375" s="35">
        <f>(Sala[[#This Row],[Tiempo en mesa]]-Sala[[#This Row],[Tiempo de Preparación (Horas)]])*1440</f>
        <v>55.999999999999972</v>
      </c>
      <c r="AB375" t="str" cm="1">
        <f t="array" ref="AB37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6" spans="1:28" x14ac:dyDescent="0.3">
      <c r="A376" s="9">
        <v>18</v>
      </c>
      <c r="B376" s="13" t="s">
        <v>648</v>
      </c>
      <c r="C376" s="9">
        <v>1</v>
      </c>
      <c r="D376" s="16">
        <v>45020.011805555558</v>
      </c>
      <c r="E376" s="16">
        <v>45020.131249999999</v>
      </c>
      <c r="F376" s="13" t="s">
        <v>9</v>
      </c>
      <c r="G376" s="13" t="s">
        <v>10</v>
      </c>
      <c r="H376" s="13" t="s">
        <v>1134</v>
      </c>
      <c r="I376" s="14">
        <v>22.3</v>
      </c>
      <c r="J376" s="14">
        <f>IF(Sala[[#This Row],[Orden cobrada (Sin tiempo espera)]]="si",Sala[[#This Row],[Propina]],0)</f>
        <v>22.3</v>
      </c>
      <c r="K376" s="13" t="s">
        <v>11</v>
      </c>
      <c r="L376" s="9">
        <v>375</v>
      </c>
      <c r="M376" s="13" t="s">
        <v>1137</v>
      </c>
      <c r="N376" s="13" t="s">
        <v>186</v>
      </c>
      <c r="O376" s="14">
        <f>SUMIF('Cocina'!A:A,Sala!L376,'Cocina'!M:M)</f>
        <v>93</v>
      </c>
      <c r="P376" s="1">
        <v>45020</v>
      </c>
      <c r="Q376" s="3">
        <v>1.1805555555555555E-2</v>
      </c>
      <c r="R376" s="3">
        <v>0.13125000000000001</v>
      </c>
      <c r="S376" s="3">
        <f>IF(K376="Ocupada",R376-Q376+Datos!$B$2,R376-Q376)</f>
        <v>0.11944444444444445</v>
      </c>
      <c r="T376" s="3">
        <f t="shared" si="22"/>
        <v>0.11944444444444445</v>
      </c>
      <c r="U376" s="3">
        <f>(SUMIF('Cocina'!A:A,Sala!L376,'Cocina'!H:H))/60/24</f>
        <v>1.8749999999999999E-2</v>
      </c>
      <c r="V376" s="3">
        <f t="shared" si="20"/>
        <v>0.10069444444444445</v>
      </c>
      <c r="W376" s="13" t="str">
        <f t="shared" si="23"/>
        <v>Si</v>
      </c>
      <c r="X376" s="9">
        <f t="shared" si="21"/>
        <v>2</v>
      </c>
      <c r="Y376" s="13" t="str" cm="1">
        <f t="array" ref="Y376">_xlfn.IFS(X376=1,"Lunes",X376=2,"Martes",X376=3,"Miercoles",X376=4,"Jueves",X376=5,"Viernes",X376=6,"Sabado",X376=7,"Domingo")</f>
        <v>Martes</v>
      </c>
      <c r="Z376">
        <f>SUMIF('Cocina'!A:A,Sala[[#This Row],[Número de Orden]],'Cocina'!K:K)</f>
        <v>57</v>
      </c>
      <c r="AA376" s="35">
        <f>(Sala[[#This Row],[Tiempo en mesa]]-Sala[[#This Row],[Tiempo de Preparación (Horas)]])*1440</f>
        <v>145</v>
      </c>
      <c r="AB376" t="str" cm="1">
        <f t="array" ref="AB37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7" spans="1:28" x14ac:dyDescent="0.3">
      <c r="A377" s="9">
        <v>16</v>
      </c>
      <c r="B377" s="13" t="s">
        <v>626</v>
      </c>
      <c r="C377" s="9">
        <v>4</v>
      </c>
      <c r="D377" s="16">
        <v>45020.120138888888</v>
      </c>
      <c r="E377" s="16">
        <v>45020.216666666667</v>
      </c>
      <c r="F377" s="13" t="s">
        <v>14</v>
      </c>
      <c r="G377" s="13" t="s">
        <v>10</v>
      </c>
      <c r="H377" s="13" t="s">
        <v>16</v>
      </c>
      <c r="I377" s="14">
        <v>27.51</v>
      </c>
      <c r="J377" s="14">
        <f>IF(Sala[[#This Row],[Orden cobrada (Sin tiempo espera)]]="si",Sala[[#This Row],[Propina]],0)</f>
        <v>27.51</v>
      </c>
      <c r="K377" s="13" t="s">
        <v>35</v>
      </c>
      <c r="L377" s="9">
        <v>376</v>
      </c>
      <c r="M377" s="13" t="s">
        <v>59</v>
      </c>
      <c r="N377" s="13" t="s">
        <v>331</v>
      </c>
      <c r="O377" s="14">
        <f>SUMIF('Cocina'!A:A,Sala!L377,'Cocina'!M:M)</f>
        <v>46</v>
      </c>
      <c r="P377" s="1">
        <v>45020</v>
      </c>
      <c r="Q377" s="3">
        <v>0.12013888888888889</v>
      </c>
      <c r="R377" s="3">
        <v>0.21666666666666667</v>
      </c>
      <c r="S377" s="3">
        <f>IF(K377="Ocupada",R377-Q377+Datos!$B$2,R377-Q377)</f>
        <v>0.10694444444444445</v>
      </c>
      <c r="T377" s="3">
        <f t="shared" si="22"/>
        <v>9.6527777777777782E-2</v>
      </c>
      <c r="U377" s="3">
        <f>(SUMIF('Cocina'!A:A,Sala!L377,'Cocina'!H:H))/60/24</f>
        <v>3.472222222222222E-3</v>
      </c>
      <c r="V377" s="3">
        <f t="shared" si="20"/>
        <v>0.10347222222222223</v>
      </c>
      <c r="W377" s="13" t="str">
        <f t="shared" si="23"/>
        <v>Si</v>
      </c>
      <c r="X377" s="9">
        <f t="shared" si="21"/>
        <v>2</v>
      </c>
      <c r="Y377" s="13" t="str" cm="1">
        <f t="array" ref="Y377">_xlfn.IFS(X377=1,"Lunes",X377=2,"Martes",X377=3,"Miercoles",X377=4,"Jueves",X377=5,"Viernes",X377=6,"Sabado",X377=7,"Domingo")</f>
        <v>Martes</v>
      </c>
      <c r="Z377">
        <f>SUMIF('Cocina'!A:A,Sala[[#This Row],[Número de Orden]],'Cocina'!K:K)</f>
        <v>28</v>
      </c>
      <c r="AA377" s="35">
        <f>(Sala[[#This Row],[Tiempo en mesa]]-Sala[[#This Row],[Tiempo de Preparación (Horas)]])*1440</f>
        <v>134</v>
      </c>
      <c r="AB377" t="str" cm="1">
        <f t="array" ref="AB37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8" spans="1:28" x14ac:dyDescent="0.3">
      <c r="A378" s="9">
        <v>5</v>
      </c>
      <c r="B378" s="13" t="s">
        <v>649</v>
      </c>
      <c r="C378" s="9">
        <v>1</v>
      </c>
      <c r="D378" s="16">
        <v>45020.054166666669</v>
      </c>
      <c r="E378" s="16">
        <v>45020.198611111111</v>
      </c>
      <c r="F378" s="13" t="s">
        <v>29</v>
      </c>
      <c r="G378" s="13" t="s">
        <v>10</v>
      </c>
      <c r="H378" s="13" t="s">
        <v>1134</v>
      </c>
      <c r="I378" s="14">
        <v>14.96</v>
      </c>
      <c r="J378" s="14">
        <f>IF(Sala[[#This Row],[Orden cobrada (Sin tiempo espera)]]="si",Sala[[#This Row],[Propina]],0)</f>
        <v>14.96</v>
      </c>
      <c r="K378" s="13" t="s">
        <v>21</v>
      </c>
      <c r="L378" s="9">
        <v>377</v>
      </c>
      <c r="M378" s="13" t="s">
        <v>26</v>
      </c>
      <c r="N378" s="13" t="s">
        <v>650</v>
      </c>
      <c r="O378" s="14">
        <f>SUMIF('Cocina'!A:A,Sala!L378,'Cocina'!M:M)</f>
        <v>100</v>
      </c>
      <c r="P378" s="1">
        <v>45020</v>
      </c>
      <c r="Q378" s="3">
        <v>5.4166666666666669E-2</v>
      </c>
      <c r="R378" s="3">
        <v>0.1986111111111111</v>
      </c>
      <c r="S378" s="3">
        <f>IF(K378="Ocupada",R378-Q378+Datos!$B$2,R378-Q378)</f>
        <v>0.14444444444444443</v>
      </c>
      <c r="T378" s="3">
        <f t="shared" si="22"/>
        <v>0.14444444444444443</v>
      </c>
      <c r="U378" s="3">
        <f>(SUMIF('Cocina'!A:A,Sala!L378,'Cocina'!H:H))/60/24</f>
        <v>3.1944444444444449E-2</v>
      </c>
      <c r="V378" s="3">
        <f t="shared" si="20"/>
        <v>0.11249999999999999</v>
      </c>
      <c r="W378" s="13" t="str">
        <f t="shared" si="23"/>
        <v>Si</v>
      </c>
      <c r="X378" s="9">
        <f t="shared" si="21"/>
        <v>2</v>
      </c>
      <c r="Y378" s="13" t="str" cm="1">
        <f t="array" ref="Y378">_xlfn.IFS(X378=1,"Lunes",X378=2,"Martes",X378=3,"Miercoles",X378=4,"Jueves",X378=5,"Viernes",X378=6,"Sabado",X378=7,"Domingo")</f>
        <v>Martes</v>
      </c>
      <c r="Z378">
        <f>SUMIF('Cocina'!A:A,Sala[[#This Row],[Número de Orden]],'Cocina'!K:K)</f>
        <v>59</v>
      </c>
      <c r="AA378" s="35">
        <f>(Sala[[#This Row],[Tiempo en mesa]]-Sala[[#This Row],[Tiempo de Preparación (Horas)]])*1440</f>
        <v>161.99999999999997</v>
      </c>
      <c r="AB378" t="str" cm="1">
        <f t="array" ref="AB37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79" spans="1:28" x14ac:dyDescent="0.3">
      <c r="A379" s="9">
        <v>3</v>
      </c>
      <c r="B379" s="13" t="s">
        <v>651</v>
      </c>
      <c r="C379" s="9">
        <v>1</v>
      </c>
      <c r="D379" s="16">
        <v>45020.163194444445</v>
      </c>
      <c r="E379" s="16">
        <v>45020.220833333333</v>
      </c>
      <c r="F379" s="13" t="s">
        <v>14</v>
      </c>
      <c r="G379" s="13" t="s">
        <v>10</v>
      </c>
      <c r="H379" s="13" t="s">
        <v>16</v>
      </c>
      <c r="I379" s="14">
        <v>40.31</v>
      </c>
      <c r="J379" s="14">
        <f>IF(Sala[[#This Row],[Orden cobrada (Sin tiempo espera)]]="si",Sala[[#This Row],[Propina]],0)</f>
        <v>40.31</v>
      </c>
      <c r="K379" s="13" t="s">
        <v>21</v>
      </c>
      <c r="L379" s="9">
        <v>378</v>
      </c>
      <c r="M379" s="13" t="s">
        <v>1135</v>
      </c>
      <c r="N379" s="13" t="s">
        <v>652</v>
      </c>
      <c r="O379" s="14">
        <f>SUMIF('Cocina'!A:A,Sala!L379,'Cocina'!M:M)</f>
        <v>49</v>
      </c>
      <c r="P379" s="1">
        <v>45020</v>
      </c>
      <c r="Q379" s="3">
        <v>0.16319444444444445</v>
      </c>
      <c r="R379" s="3">
        <v>0.22083333333333333</v>
      </c>
      <c r="S379" s="3">
        <f>IF(K379="Ocupada",R379-Q379+Datos!$B$2,R379-Q379)</f>
        <v>5.7638888888888878E-2</v>
      </c>
      <c r="T379" s="3">
        <f t="shared" si="22"/>
        <v>5.7638888888888878E-2</v>
      </c>
      <c r="U379" s="3">
        <f>(SUMIF('Cocina'!A:A,Sala!L379,'Cocina'!H:H))/60/24</f>
        <v>1.4583333333333332E-2</v>
      </c>
      <c r="V379" s="3">
        <f t="shared" si="20"/>
        <v>4.3055555555555548E-2</v>
      </c>
      <c r="W379" s="13" t="str">
        <f t="shared" si="23"/>
        <v>Si</v>
      </c>
      <c r="X379" s="9">
        <f t="shared" si="21"/>
        <v>2</v>
      </c>
      <c r="Y379" s="13" t="str" cm="1">
        <f t="array" ref="Y379">_xlfn.IFS(X379=1,"Lunes",X379=2,"Martes",X379=3,"Miercoles",X379=4,"Jueves",X379=5,"Viernes",X379=6,"Sabado",X379=7,"Domingo")</f>
        <v>Martes</v>
      </c>
      <c r="Z379">
        <f>SUMIF('Cocina'!A:A,Sala[[#This Row],[Número de Orden]],'Cocina'!K:K)</f>
        <v>29</v>
      </c>
      <c r="AA379" s="35">
        <f>(Sala[[#This Row],[Tiempo en mesa]]-Sala[[#This Row],[Tiempo de Preparación (Horas)]])*1440</f>
        <v>61.999999999999993</v>
      </c>
      <c r="AB379" t="str" cm="1">
        <f t="array" ref="AB37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0" spans="1:28" x14ac:dyDescent="0.3">
      <c r="A380" s="9">
        <v>4</v>
      </c>
      <c r="B380" s="13" t="s">
        <v>362</v>
      </c>
      <c r="C380" s="9">
        <v>2</v>
      </c>
      <c r="D380" s="16">
        <v>45020.063194444447</v>
      </c>
      <c r="E380" s="16">
        <v>45020.164583333331</v>
      </c>
      <c r="F380" s="13" t="s">
        <v>9</v>
      </c>
      <c r="G380" s="13" t="s">
        <v>15</v>
      </c>
      <c r="H380" s="13" t="s">
        <v>1134</v>
      </c>
      <c r="I380" s="14">
        <v>10.61</v>
      </c>
      <c r="J380" s="14">
        <f>IF(Sala[[#This Row],[Orden cobrada (Sin tiempo espera)]]="si",Sala[[#This Row],[Propina]],0)</f>
        <v>10.61</v>
      </c>
      <c r="K380" s="13" t="s">
        <v>35</v>
      </c>
      <c r="L380" s="9">
        <v>379</v>
      </c>
      <c r="M380" s="13" t="s">
        <v>64</v>
      </c>
      <c r="N380" s="13" t="s">
        <v>33</v>
      </c>
      <c r="O380" s="14">
        <f>SUMIF('Cocina'!A:A,Sala!L380,'Cocina'!M:M)</f>
        <v>70</v>
      </c>
      <c r="P380" s="1">
        <v>45020</v>
      </c>
      <c r="Q380" s="3">
        <v>6.3194444444444442E-2</v>
      </c>
      <c r="R380" s="3">
        <v>0.16458333333333333</v>
      </c>
      <c r="S380" s="3">
        <f>IF(K380="Ocupada",R380-Q380+Datos!$B$2,R380-Q380)</f>
        <v>0.11180555555555556</v>
      </c>
      <c r="T380" s="3">
        <f t="shared" si="22"/>
        <v>0.10138888888888889</v>
      </c>
      <c r="U380" s="3">
        <f>(SUMIF('Cocina'!A:A,Sala!L380,'Cocina'!H:H))/60/24</f>
        <v>4.1666666666666666E-3</v>
      </c>
      <c r="V380" s="3">
        <f t="shared" si="20"/>
        <v>0.1076388888888889</v>
      </c>
      <c r="W380" s="13" t="str">
        <f t="shared" si="23"/>
        <v>Si</v>
      </c>
      <c r="X380" s="9">
        <f t="shared" si="21"/>
        <v>2</v>
      </c>
      <c r="Y380" s="13" t="str" cm="1">
        <f t="array" ref="Y380">_xlfn.IFS(X380=1,"Lunes",X380=2,"Martes",X380=3,"Miercoles",X380=4,"Jueves",X380=5,"Viernes",X380=6,"Sabado",X380=7,"Domingo")</f>
        <v>Martes</v>
      </c>
      <c r="Z380">
        <f>SUMIF('Cocina'!A:A,Sala[[#This Row],[Número de Orden]],'Cocina'!K:K)</f>
        <v>42</v>
      </c>
      <c r="AA380" s="35">
        <f>(Sala[[#This Row],[Tiempo en mesa]]-Sala[[#This Row],[Tiempo de Preparación (Horas)]])*1440</f>
        <v>140</v>
      </c>
      <c r="AB380" t="str" cm="1">
        <f t="array" ref="AB38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1" spans="1:28" x14ac:dyDescent="0.3">
      <c r="A381" s="9">
        <v>5</v>
      </c>
      <c r="B381" s="13" t="s">
        <v>309</v>
      </c>
      <c r="C381" s="9">
        <v>1</v>
      </c>
      <c r="D381" s="16">
        <v>45020.040277777778</v>
      </c>
      <c r="E381" s="16">
        <v>45020.189583333333</v>
      </c>
      <c r="F381" s="13" t="s">
        <v>9</v>
      </c>
      <c r="G381" s="13" t="s">
        <v>32</v>
      </c>
      <c r="H381" s="13" t="s">
        <v>1136</v>
      </c>
      <c r="I381" s="14">
        <v>22.53</v>
      </c>
      <c r="J381" s="14">
        <f>IF(Sala[[#This Row],[Orden cobrada (Sin tiempo espera)]]="si",Sala[[#This Row],[Propina]],0)</f>
        <v>22.53</v>
      </c>
      <c r="K381" s="13" t="s">
        <v>21</v>
      </c>
      <c r="L381" s="9">
        <v>380</v>
      </c>
      <c r="M381" s="13" t="s">
        <v>83</v>
      </c>
      <c r="N381" s="13" t="s">
        <v>653</v>
      </c>
      <c r="O381" s="14">
        <f>SUMIF('Cocina'!A:A,Sala!L381,'Cocina'!M:M)</f>
        <v>137</v>
      </c>
      <c r="P381" s="1">
        <v>45020</v>
      </c>
      <c r="Q381" s="3">
        <v>4.027777777777778E-2</v>
      </c>
      <c r="R381" s="3">
        <v>0.18958333333333333</v>
      </c>
      <c r="S381" s="3">
        <f>IF(K381="Ocupada",R381-Q381+Datos!$B$2,R381-Q381)</f>
        <v>0.14930555555555555</v>
      </c>
      <c r="T381" s="3">
        <f t="shared" si="22"/>
        <v>0.14930555555555555</v>
      </c>
      <c r="U381" s="3">
        <f>(SUMIF('Cocina'!A:A,Sala!L381,'Cocina'!H:H))/60/24</f>
        <v>6.458333333333334E-2</v>
      </c>
      <c r="V381" s="3">
        <f t="shared" si="20"/>
        <v>8.4722222222222213E-2</v>
      </c>
      <c r="W381" s="13" t="str">
        <f t="shared" si="23"/>
        <v>Si</v>
      </c>
      <c r="X381" s="9">
        <f t="shared" si="21"/>
        <v>2</v>
      </c>
      <c r="Y381" s="13" t="str" cm="1">
        <f t="array" ref="Y381">_xlfn.IFS(X381=1,"Lunes",X381=2,"Martes",X381=3,"Miercoles",X381=4,"Jueves",X381=5,"Viernes",X381=6,"Sabado",X381=7,"Domingo")</f>
        <v>Martes</v>
      </c>
      <c r="Z381">
        <f>SUMIF('Cocina'!A:A,Sala[[#This Row],[Número de Orden]],'Cocina'!K:K)</f>
        <v>82</v>
      </c>
      <c r="AA381" s="35">
        <f>(Sala[[#This Row],[Tiempo en mesa]]-Sala[[#This Row],[Tiempo de Preparación (Horas)]])*1440</f>
        <v>121.99999999999999</v>
      </c>
      <c r="AB381" t="str" cm="1">
        <f t="array" ref="AB38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2" spans="1:28" x14ac:dyDescent="0.3">
      <c r="A382" s="9">
        <v>4</v>
      </c>
      <c r="B382" s="13" t="s">
        <v>654</v>
      </c>
      <c r="C382" s="9">
        <v>1</v>
      </c>
      <c r="D382" s="16">
        <v>45020.039583333331</v>
      </c>
      <c r="E382" s="16">
        <v>45020.188888888886</v>
      </c>
      <c r="F382" s="13" t="s">
        <v>14</v>
      </c>
      <c r="G382" s="13" t="s">
        <v>15</v>
      </c>
      <c r="H382" s="13" t="s">
        <v>1136</v>
      </c>
      <c r="I382" s="14">
        <v>27.69</v>
      </c>
      <c r="J382" s="14">
        <f>IF(Sala[[#This Row],[Orden cobrada (Sin tiempo espera)]]="si",Sala[[#This Row],[Propina]],0)</f>
        <v>27.69</v>
      </c>
      <c r="K382" s="13" t="s">
        <v>21</v>
      </c>
      <c r="L382" s="9">
        <v>381</v>
      </c>
      <c r="M382" s="13" t="s">
        <v>44</v>
      </c>
      <c r="N382" s="13" t="s">
        <v>655</v>
      </c>
      <c r="O382" s="14">
        <f>SUMIF('Cocina'!A:A,Sala!L382,'Cocina'!M:M)</f>
        <v>144</v>
      </c>
      <c r="P382" s="1">
        <v>45020</v>
      </c>
      <c r="Q382" s="3">
        <v>3.9583333333333331E-2</v>
      </c>
      <c r="R382" s="3">
        <v>0.18888888888888888</v>
      </c>
      <c r="S382" s="3">
        <f>IF(K382="Ocupada",R382-Q382+Datos!$B$2,R382-Q382)</f>
        <v>0.14930555555555555</v>
      </c>
      <c r="T382" s="3">
        <f t="shared" si="22"/>
        <v>0.14930555555555555</v>
      </c>
      <c r="U382" s="3">
        <f>(SUMIF('Cocina'!A:A,Sala!L382,'Cocina'!H:H))/60/24</f>
        <v>3.2638888888888891E-2</v>
      </c>
      <c r="V382" s="3">
        <f t="shared" si="20"/>
        <v>0.11666666666666667</v>
      </c>
      <c r="W382" s="13" t="str">
        <f t="shared" si="23"/>
        <v>Si</v>
      </c>
      <c r="X382" s="9">
        <f t="shared" si="21"/>
        <v>2</v>
      </c>
      <c r="Y382" s="13" t="str" cm="1">
        <f t="array" ref="Y382">_xlfn.IFS(X382=1,"Lunes",X382=2,"Martes",X382=3,"Miercoles",X382=4,"Jueves",X382=5,"Viernes",X382=6,"Sabado",X382=7,"Domingo")</f>
        <v>Martes</v>
      </c>
      <c r="Z382">
        <f>SUMIF('Cocina'!A:A,Sala[[#This Row],[Número de Orden]],'Cocina'!K:K)</f>
        <v>85</v>
      </c>
      <c r="AA382" s="35">
        <f>(Sala[[#This Row],[Tiempo en mesa]]-Sala[[#This Row],[Tiempo de Preparación (Horas)]])*1440</f>
        <v>168</v>
      </c>
      <c r="AB382" t="str" cm="1">
        <f t="array" ref="AB38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3" spans="1:28" x14ac:dyDescent="0.3">
      <c r="A383" s="9">
        <v>20</v>
      </c>
      <c r="B383" s="13" t="s">
        <v>169</v>
      </c>
      <c r="C383" s="9">
        <v>6</v>
      </c>
      <c r="D383" s="16">
        <v>45020.131249999999</v>
      </c>
      <c r="E383" s="16">
        <v>45020.268750000003</v>
      </c>
      <c r="F383" s="13" t="s">
        <v>20</v>
      </c>
      <c r="G383" s="13" t="s">
        <v>32</v>
      </c>
      <c r="H383" s="13" t="s">
        <v>1136</v>
      </c>
      <c r="I383" s="14">
        <v>19.8</v>
      </c>
      <c r="J383" s="14">
        <f>IF(Sala[[#This Row],[Orden cobrada (Sin tiempo espera)]]="si",Sala[[#This Row],[Propina]],0)</f>
        <v>19.8</v>
      </c>
      <c r="K383" s="13" t="s">
        <v>11</v>
      </c>
      <c r="L383" s="9">
        <v>382</v>
      </c>
      <c r="M383" s="13" t="s">
        <v>59</v>
      </c>
      <c r="N383" s="13" t="s">
        <v>51</v>
      </c>
      <c r="O383" s="14">
        <f>SUMIF('Cocina'!A:A,Sala!L383,'Cocina'!M:M)</f>
        <v>87</v>
      </c>
      <c r="P383" s="1">
        <v>45020</v>
      </c>
      <c r="Q383" s="3">
        <v>0.13125000000000001</v>
      </c>
      <c r="R383" s="3">
        <v>0.26874999999999999</v>
      </c>
      <c r="S383" s="3">
        <f>IF(K383="Ocupada",R383-Q383+Datos!$B$2,R383-Q383)</f>
        <v>0.13749999999999998</v>
      </c>
      <c r="T383" s="3">
        <f t="shared" si="22"/>
        <v>0.13749999999999998</v>
      </c>
      <c r="U383" s="3">
        <f>(SUMIF('Cocina'!A:A,Sala!L383,'Cocina'!H:H))/60/24</f>
        <v>3.7499999999999999E-2</v>
      </c>
      <c r="V383" s="3">
        <f t="shared" si="20"/>
        <v>9.9999999999999978E-2</v>
      </c>
      <c r="W383" s="13" t="str">
        <f t="shared" si="23"/>
        <v>Si</v>
      </c>
      <c r="X383" s="9">
        <f t="shared" si="21"/>
        <v>2</v>
      </c>
      <c r="Y383" s="13" t="str" cm="1">
        <f t="array" ref="Y383">_xlfn.IFS(X383=1,"Lunes",X383=2,"Martes",X383=3,"Miercoles",X383=4,"Jueves",X383=5,"Viernes",X383=6,"Sabado",X383=7,"Domingo")</f>
        <v>Martes</v>
      </c>
      <c r="Z383">
        <f>SUMIF('Cocina'!A:A,Sala[[#This Row],[Número de Orden]],'Cocina'!K:K)</f>
        <v>51</v>
      </c>
      <c r="AA383" s="35">
        <f>(Sala[[#This Row],[Tiempo en mesa]]-Sala[[#This Row],[Tiempo de Preparación (Horas)]])*1440</f>
        <v>143.99999999999997</v>
      </c>
      <c r="AB383" t="str" cm="1">
        <f t="array" ref="AB38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4" spans="1:28" x14ac:dyDescent="0.3">
      <c r="A384" s="9">
        <v>6</v>
      </c>
      <c r="B384" s="13" t="s">
        <v>656</v>
      </c>
      <c r="C384" s="9">
        <v>6</v>
      </c>
      <c r="D384" s="16">
        <v>45020.145138888889</v>
      </c>
      <c r="E384" s="16">
        <v>45020.272916666669</v>
      </c>
      <c r="F384" s="13" t="s">
        <v>29</v>
      </c>
      <c r="G384" s="13" t="s">
        <v>10</v>
      </c>
      <c r="H384" s="13" t="s">
        <v>1134</v>
      </c>
      <c r="I384" s="14">
        <v>31.33</v>
      </c>
      <c r="J384" s="14">
        <f>IF(Sala[[#This Row],[Orden cobrada (Sin tiempo espera)]]="si",Sala[[#This Row],[Propina]],0)</f>
        <v>31.33</v>
      </c>
      <c r="K384" s="13" t="s">
        <v>21</v>
      </c>
      <c r="L384" s="9">
        <v>383</v>
      </c>
      <c r="M384" s="13" t="s">
        <v>64</v>
      </c>
      <c r="N384" s="13" t="s">
        <v>106</v>
      </c>
      <c r="O384" s="14">
        <f>SUMIF('Cocina'!A:A,Sala!L384,'Cocina'!M:M)</f>
        <v>108</v>
      </c>
      <c r="P384" s="1">
        <v>45020</v>
      </c>
      <c r="Q384" s="3">
        <v>0.1451388888888889</v>
      </c>
      <c r="R384" s="3">
        <v>0.27291666666666664</v>
      </c>
      <c r="S384" s="3">
        <f>IF(K384="Ocupada",R384-Q384+Datos!$B$2,R384-Q384)</f>
        <v>0.12777777777777774</v>
      </c>
      <c r="T384" s="3">
        <f t="shared" si="22"/>
        <v>0.12777777777777774</v>
      </c>
      <c r="U384" s="3">
        <f>(SUMIF('Cocina'!A:A,Sala!L384,'Cocina'!H:H))/60/24</f>
        <v>6.2499999999999995E-3</v>
      </c>
      <c r="V384" s="3">
        <f t="shared" si="20"/>
        <v>0.12152777777777773</v>
      </c>
      <c r="W384" s="13" t="str">
        <f t="shared" si="23"/>
        <v>Si</v>
      </c>
      <c r="X384" s="9">
        <f t="shared" si="21"/>
        <v>2</v>
      </c>
      <c r="Y384" s="13" t="str" cm="1">
        <f t="array" ref="Y384">_xlfn.IFS(X384=1,"Lunes",X384=2,"Martes",X384=3,"Miercoles",X384=4,"Jueves",X384=5,"Viernes",X384=6,"Sabado",X384=7,"Domingo")</f>
        <v>Martes</v>
      </c>
      <c r="Z384">
        <f>SUMIF('Cocina'!A:A,Sala[[#This Row],[Número de Orden]],'Cocina'!K:K)</f>
        <v>66</v>
      </c>
      <c r="AA384" s="35">
        <f>(Sala[[#This Row],[Tiempo en mesa]]-Sala[[#This Row],[Tiempo de Preparación (Horas)]])*1440</f>
        <v>174.99999999999994</v>
      </c>
      <c r="AB384" t="str" cm="1">
        <f t="array" ref="AB38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5" spans="1:28" x14ac:dyDescent="0.3">
      <c r="A385" s="9">
        <v>1</v>
      </c>
      <c r="B385" s="13" t="s">
        <v>657</v>
      </c>
      <c r="C385" s="9">
        <v>5</v>
      </c>
      <c r="D385" s="16">
        <v>45020.007638888892</v>
      </c>
      <c r="E385" s="16">
        <v>45020.106249999997</v>
      </c>
      <c r="F385" s="13" t="s">
        <v>14</v>
      </c>
      <c r="G385" s="13" t="s">
        <v>15</v>
      </c>
      <c r="H385" s="13" t="s">
        <v>1136</v>
      </c>
      <c r="I385" s="14">
        <v>39.32</v>
      </c>
      <c r="J385" s="14">
        <f>IF(Sala[[#This Row],[Orden cobrada (Sin tiempo espera)]]="si",Sala[[#This Row],[Propina]],0)</f>
        <v>39.32</v>
      </c>
      <c r="K385" s="13" t="s">
        <v>11</v>
      </c>
      <c r="L385" s="9">
        <v>384</v>
      </c>
      <c r="M385" s="13" t="s">
        <v>36</v>
      </c>
      <c r="N385" s="13" t="s">
        <v>658</v>
      </c>
      <c r="O385" s="14">
        <f>SUMIF('Cocina'!A:A,Sala!L385,'Cocina'!M:M)</f>
        <v>120</v>
      </c>
      <c r="P385" s="1">
        <v>45020</v>
      </c>
      <c r="Q385" s="3">
        <v>7.6388888888888886E-3</v>
      </c>
      <c r="R385" s="3">
        <v>0.10625</v>
      </c>
      <c r="S385" s="3">
        <f>IF(K385="Ocupada",R385-Q385+Datos!$B$2,R385-Q385)</f>
        <v>9.8611111111111108E-2</v>
      </c>
      <c r="T385" s="3">
        <f t="shared" si="22"/>
        <v>9.8611111111111108E-2</v>
      </c>
      <c r="U385" s="3">
        <f>(SUMIF('Cocina'!A:A,Sala!L385,'Cocina'!H:H))/60/24</f>
        <v>7.6388888888888881E-2</v>
      </c>
      <c r="V385" s="3">
        <f t="shared" si="20"/>
        <v>2.2222222222222227E-2</v>
      </c>
      <c r="W385" s="13" t="str">
        <f t="shared" si="23"/>
        <v>Si</v>
      </c>
      <c r="X385" s="9">
        <f t="shared" si="21"/>
        <v>2</v>
      </c>
      <c r="Y385" s="13" t="str" cm="1">
        <f t="array" ref="Y385">_xlfn.IFS(X385=1,"Lunes",X385=2,"Martes",X385=3,"Miercoles",X385=4,"Jueves",X385=5,"Viernes",X385=6,"Sabado",X385=7,"Domingo")</f>
        <v>Martes</v>
      </c>
      <c r="Z385">
        <f>SUMIF('Cocina'!A:A,Sala[[#This Row],[Número de Orden]],'Cocina'!K:K)</f>
        <v>69</v>
      </c>
      <c r="AA385" s="35">
        <f>(Sala[[#This Row],[Tiempo en mesa]]-Sala[[#This Row],[Tiempo de Preparación (Horas)]])*1440</f>
        <v>32.000000000000007</v>
      </c>
      <c r="AB385" t="str" cm="1">
        <f t="array" ref="AB38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6" spans="1:28" x14ac:dyDescent="0.3">
      <c r="A386" s="9">
        <v>6</v>
      </c>
      <c r="B386" s="13" t="s">
        <v>659</v>
      </c>
      <c r="C386" s="9">
        <v>6</v>
      </c>
      <c r="D386" s="16">
        <v>45021.150694444441</v>
      </c>
      <c r="E386" s="16">
        <v>45021.279861111114</v>
      </c>
      <c r="F386" s="13" t="s">
        <v>9</v>
      </c>
      <c r="G386" s="13" t="s">
        <v>15</v>
      </c>
      <c r="H386" s="13" t="s">
        <v>1134</v>
      </c>
      <c r="I386" s="14">
        <v>11.14</v>
      </c>
      <c r="J386" s="14">
        <f>IF(Sala[[#This Row],[Orden cobrada (Sin tiempo espera)]]="si",Sala[[#This Row],[Propina]],0)</f>
        <v>11.14</v>
      </c>
      <c r="K386" s="13" t="s">
        <v>35</v>
      </c>
      <c r="L386" s="9">
        <v>385</v>
      </c>
      <c r="M386" s="13" t="s">
        <v>1137</v>
      </c>
      <c r="N386" s="13" t="s">
        <v>100</v>
      </c>
      <c r="O386" s="14">
        <f>SUMIF('Cocina'!A:A,Sala!L386,'Cocina'!M:M)</f>
        <v>60</v>
      </c>
      <c r="P386" s="1">
        <v>45021</v>
      </c>
      <c r="Q386" s="3">
        <v>0.15069444444444444</v>
      </c>
      <c r="R386" s="3">
        <v>0.27986111111111112</v>
      </c>
      <c r="S386" s="3">
        <f>IF(K386="Ocupada",R386-Q386+Datos!$B$2,R386-Q386)</f>
        <v>0.13958333333333334</v>
      </c>
      <c r="T386" s="3">
        <f t="shared" si="22"/>
        <v>0.12916666666666668</v>
      </c>
      <c r="U386" s="3">
        <f>(SUMIF('Cocina'!A:A,Sala!L386,'Cocina'!H:H))/60/24</f>
        <v>1.5277777777777777E-2</v>
      </c>
      <c r="V386" s="3">
        <f t="shared" ref="V386:V449" si="24">IF(U386&gt;T386,0,S386-U386)</f>
        <v>0.12430555555555556</v>
      </c>
      <c r="W386" s="13" t="str">
        <f t="shared" si="23"/>
        <v>Si</v>
      </c>
      <c r="X386" s="9">
        <f t="shared" ref="X386:X449" si="25">WEEKDAY(P386,2)</f>
        <v>3</v>
      </c>
      <c r="Y386" s="13" t="str" cm="1">
        <f t="array" ref="Y386">_xlfn.IFS(X386=1,"Lunes",X386=2,"Martes",X386=3,"Miercoles",X386=4,"Jueves",X386=5,"Viernes",X386=6,"Sabado",X386=7,"Domingo")</f>
        <v>Miercoles</v>
      </c>
      <c r="Z386">
        <f>SUMIF('Cocina'!A:A,Sala[[#This Row],[Número de Orden]],'Cocina'!K:K)</f>
        <v>36</v>
      </c>
      <c r="AA386" s="35">
        <f>(Sala[[#This Row],[Tiempo en mesa]]-Sala[[#This Row],[Tiempo de Preparación (Horas)]])*1440</f>
        <v>164.00000000000003</v>
      </c>
      <c r="AB386" t="str" cm="1">
        <f t="array" ref="AB38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7" spans="1:28" x14ac:dyDescent="0.3">
      <c r="A387" s="9">
        <v>5</v>
      </c>
      <c r="B387" s="13" t="s">
        <v>580</v>
      </c>
      <c r="C387" s="9">
        <v>2</v>
      </c>
      <c r="D387" s="16">
        <v>45021.022916666669</v>
      </c>
      <c r="E387" s="16">
        <v>45021.123611111114</v>
      </c>
      <c r="F387" s="13" t="s">
        <v>29</v>
      </c>
      <c r="G387" s="13" t="s">
        <v>10</v>
      </c>
      <c r="H387" s="13" t="s">
        <v>1136</v>
      </c>
      <c r="I387" s="14">
        <v>28.96</v>
      </c>
      <c r="J387" s="14">
        <f>IF(Sala[[#This Row],[Orden cobrada (Sin tiempo espera)]]="si",Sala[[#This Row],[Propina]],0)</f>
        <v>28.96</v>
      </c>
      <c r="K387" s="13" t="s">
        <v>35</v>
      </c>
      <c r="L387" s="9">
        <v>386</v>
      </c>
      <c r="M387" s="13" t="s">
        <v>36</v>
      </c>
      <c r="N387" s="13" t="s">
        <v>439</v>
      </c>
      <c r="O387" s="14">
        <f>SUMIF('Cocina'!A:A,Sala!L387,'Cocina'!M:M)</f>
        <v>99</v>
      </c>
      <c r="P387" s="1">
        <v>45021</v>
      </c>
      <c r="Q387" s="3">
        <v>2.2916666666666665E-2</v>
      </c>
      <c r="R387" s="3">
        <v>0.12361111111111112</v>
      </c>
      <c r="S387" s="3">
        <f>IF(K387="Ocupada",R387-Q387+Datos!$B$2,R387-Q387)</f>
        <v>0.11111111111111112</v>
      </c>
      <c r="T387" s="3">
        <f t="shared" ref="T387:T450" si="26">R387-Q387</f>
        <v>0.10069444444444445</v>
      </c>
      <c r="U387" s="3">
        <f>(SUMIF('Cocina'!A:A,Sala!L387,'Cocina'!H:H))/60/24</f>
        <v>2.7777777777777776E-2</v>
      </c>
      <c r="V387" s="3">
        <f t="shared" si="24"/>
        <v>8.3333333333333343E-2</v>
      </c>
      <c r="W387" s="13" t="str">
        <f t="shared" ref="W387:W450" si="27">IF(V387=0,"No","Si")</f>
        <v>Si</v>
      </c>
      <c r="X387" s="9">
        <f t="shared" si="25"/>
        <v>3</v>
      </c>
      <c r="Y387" s="13" t="str" cm="1">
        <f t="array" ref="Y387">_xlfn.IFS(X387=1,"Lunes",X387=2,"Martes",X387=3,"Miercoles",X387=4,"Jueves",X387=5,"Viernes",X387=6,"Sabado",X387=7,"Domingo")</f>
        <v>Miercoles</v>
      </c>
      <c r="Z387">
        <f>SUMIF('Cocina'!A:A,Sala[[#This Row],[Número de Orden]],'Cocina'!K:K)</f>
        <v>60</v>
      </c>
      <c r="AA387" s="35">
        <f>(Sala[[#This Row],[Tiempo en mesa]]-Sala[[#This Row],[Tiempo de Preparación (Horas)]])*1440</f>
        <v>105</v>
      </c>
      <c r="AB387" t="str" cm="1">
        <f t="array" ref="AB38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8" spans="1:28" x14ac:dyDescent="0.3">
      <c r="A388" s="9">
        <v>6</v>
      </c>
      <c r="B388" s="13" t="s">
        <v>660</v>
      </c>
      <c r="C388" s="9">
        <v>5</v>
      </c>
      <c r="D388" s="16">
        <v>45021.131249999999</v>
      </c>
      <c r="E388" s="16">
        <v>45021.256944444445</v>
      </c>
      <c r="F388" s="13" t="s">
        <v>25</v>
      </c>
      <c r="G388" s="13" t="s">
        <v>10</v>
      </c>
      <c r="H388" s="13" t="s">
        <v>16</v>
      </c>
      <c r="I388" s="14">
        <v>20.84</v>
      </c>
      <c r="J388" s="14">
        <f>IF(Sala[[#This Row],[Orden cobrada (Sin tiempo espera)]]="si",Sala[[#This Row],[Propina]],0)</f>
        <v>20.84</v>
      </c>
      <c r="K388" s="13" t="s">
        <v>35</v>
      </c>
      <c r="L388" s="9">
        <v>387</v>
      </c>
      <c r="M388" s="13" t="s">
        <v>36</v>
      </c>
      <c r="N388" s="13" t="s">
        <v>186</v>
      </c>
      <c r="O388" s="14">
        <f>SUMIF('Cocina'!A:A,Sala!L388,'Cocina'!M:M)</f>
        <v>93</v>
      </c>
      <c r="P388" s="1">
        <v>45021</v>
      </c>
      <c r="Q388" s="3">
        <v>0.13125000000000001</v>
      </c>
      <c r="R388" s="3">
        <v>0.25694444444444442</v>
      </c>
      <c r="S388" s="3">
        <f>IF(K388="Ocupada",R388-Q388+Datos!$B$2,R388-Q388)</f>
        <v>0.13611111111111107</v>
      </c>
      <c r="T388" s="3">
        <f t="shared" si="26"/>
        <v>0.12569444444444441</v>
      </c>
      <c r="U388" s="3">
        <f>(SUMIF('Cocina'!A:A,Sala!L388,'Cocina'!H:H))/60/24</f>
        <v>1.2499999999999999E-2</v>
      </c>
      <c r="V388" s="3">
        <f t="shared" si="24"/>
        <v>0.12361111111111107</v>
      </c>
      <c r="W388" s="13" t="str">
        <f t="shared" si="27"/>
        <v>Si</v>
      </c>
      <c r="X388" s="9">
        <f t="shared" si="25"/>
        <v>3</v>
      </c>
      <c r="Y388" s="13" t="str" cm="1">
        <f t="array" ref="Y388">_xlfn.IFS(X388=1,"Lunes",X388=2,"Martes",X388=3,"Miercoles",X388=4,"Jueves",X388=5,"Viernes",X388=6,"Sabado",X388=7,"Domingo")</f>
        <v>Miercoles</v>
      </c>
      <c r="Z388">
        <f>SUMIF('Cocina'!A:A,Sala[[#This Row],[Número de Orden]],'Cocina'!K:K)</f>
        <v>57</v>
      </c>
      <c r="AA388" s="35">
        <f>(Sala[[#This Row],[Tiempo en mesa]]-Sala[[#This Row],[Tiempo de Preparación (Horas)]])*1440</f>
        <v>162.99999999999997</v>
      </c>
      <c r="AB388" t="str" cm="1">
        <f t="array" ref="AB38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89" spans="1:28" x14ac:dyDescent="0.3">
      <c r="A389" s="9">
        <v>18</v>
      </c>
      <c r="B389" s="13" t="s">
        <v>330</v>
      </c>
      <c r="C389" s="9">
        <v>2</v>
      </c>
      <c r="D389" s="16">
        <v>45021.022916666669</v>
      </c>
      <c r="E389" s="16">
        <v>45021.149305555555</v>
      </c>
      <c r="F389" s="13" t="s">
        <v>20</v>
      </c>
      <c r="G389" s="13" t="s">
        <v>10</v>
      </c>
      <c r="H389" s="13" t="s">
        <v>1134</v>
      </c>
      <c r="I389" s="14">
        <v>27.03</v>
      </c>
      <c r="J389" s="14">
        <f>IF(Sala[[#This Row],[Orden cobrada (Sin tiempo espera)]]="si",Sala[[#This Row],[Propina]],0)</f>
        <v>27.03</v>
      </c>
      <c r="K389" s="13" t="s">
        <v>21</v>
      </c>
      <c r="L389" s="9">
        <v>388</v>
      </c>
      <c r="M389" s="13" t="s">
        <v>1137</v>
      </c>
      <c r="N389" s="13" t="s">
        <v>661</v>
      </c>
      <c r="O389" s="14">
        <f>SUMIF('Cocina'!A:A,Sala!L389,'Cocina'!M:M)</f>
        <v>291</v>
      </c>
      <c r="P389" s="1">
        <v>45021</v>
      </c>
      <c r="Q389" s="3">
        <v>2.2916666666666665E-2</v>
      </c>
      <c r="R389" s="3">
        <v>0.14930555555555555</v>
      </c>
      <c r="S389" s="3">
        <f>IF(K389="Ocupada",R389-Q389+Datos!$B$2,R389-Q389)</f>
        <v>0.12638888888888888</v>
      </c>
      <c r="T389" s="3">
        <f t="shared" si="26"/>
        <v>0.12638888888888888</v>
      </c>
      <c r="U389" s="3">
        <f>(SUMIF('Cocina'!A:A,Sala!L389,'Cocina'!H:H))/60/24</f>
        <v>0.11875000000000001</v>
      </c>
      <c r="V389" s="3">
        <f t="shared" si="24"/>
        <v>7.6388888888888756E-3</v>
      </c>
      <c r="W389" s="13" t="str">
        <f t="shared" si="27"/>
        <v>Si</v>
      </c>
      <c r="X389" s="9">
        <f t="shared" si="25"/>
        <v>3</v>
      </c>
      <c r="Y389" s="13" t="str" cm="1">
        <f t="array" ref="Y389">_xlfn.IFS(X389=1,"Lunes",X389=2,"Martes",X389=3,"Miercoles",X389=4,"Jueves",X389=5,"Viernes",X389=6,"Sabado",X389=7,"Domingo")</f>
        <v>Miercoles</v>
      </c>
      <c r="Z389">
        <f>SUMIF('Cocina'!A:A,Sala[[#This Row],[Número de Orden]],'Cocina'!K:K)</f>
        <v>176</v>
      </c>
      <c r="AA389" s="35">
        <f>(Sala[[#This Row],[Tiempo en mesa]]-Sala[[#This Row],[Tiempo de Preparación (Horas)]])*1440</f>
        <v>10.99999999999998</v>
      </c>
      <c r="AB389" t="str" cm="1">
        <f t="array" ref="AB38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0" spans="1:28" x14ac:dyDescent="0.3">
      <c r="A390" s="9">
        <v>19</v>
      </c>
      <c r="B390" s="13" t="s">
        <v>662</v>
      </c>
      <c r="C390" s="9">
        <v>5</v>
      </c>
      <c r="D390" s="16">
        <v>45021.001388888886</v>
      </c>
      <c r="E390" s="16">
        <v>45021.09375</v>
      </c>
      <c r="F390" s="13" t="s">
        <v>9</v>
      </c>
      <c r="G390" s="13" t="s">
        <v>10</v>
      </c>
      <c r="H390" s="13" t="s">
        <v>1134</v>
      </c>
      <c r="I390" s="14">
        <v>39.14</v>
      </c>
      <c r="J390" s="14">
        <f>IF(Sala[[#This Row],[Orden cobrada (Sin tiempo espera)]]="si",Sala[[#This Row],[Propina]],0)</f>
        <v>39.14</v>
      </c>
      <c r="K390" s="13" t="s">
        <v>11</v>
      </c>
      <c r="L390" s="9">
        <v>389</v>
      </c>
      <c r="M390" s="13" t="s">
        <v>36</v>
      </c>
      <c r="N390" s="13" t="s">
        <v>439</v>
      </c>
      <c r="O390" s="14">
        <f>SUMIF('Cocina'!A:A,Sala!L390,'Cocina'!M:M)</f>
        <v>33</v>
      </c>
      <c r="P390" s="1">
        <v>45021</v>
      </c>
      <c r="Q390" s="3">
        <v>1.3888888888888889E-3</v>
      </c>
      <c r="R390" s="3">
        <v>9.375E-2</v>
      </c>
      <c r="S390" s="3">
        <f>IF(K390="Ocupada",R390-Q390+Datos!$B$2,R390-Q390)</f>
        <v>9.2361111111111116E-2</v>
      </c>
      <c r="T390" s="3">
        <f t="shared" si="26"/>
        <v>9.2361111111111116E-2</v>
      </c>
      <c r="U390" s="3">
        <f>(SUMIF('Cocina'!A:A,Sala!L390,'Cocina'!H:H))/60/24</f>
        <v>1.6666666666666666E-2</v>
      </c>
      <c r="V390" s="3">
        <f t="shared" si="24"/>
        <v>7.5694444444444453E-2</v>
      </c>
      <c r="W390" s="13" t="str">
        <f t="shared" si="27"/>
        <v>Si</v>
      </c>
      <c r="X390" s="9">
        <f t="shared" si="25"/>
        <v>3</v>
      </c>
      <c r="Y390" s="13" t="str" cm="1">
        <f t="array" ref="Y390">_xlfn.IFS(X390=1,"Lunes",X390=2,"Martes",X390=3,"Miercoles",X390=4,"Jueves",X390=5,"Viernes",X390=6,"Sabado",X390=7,"Domingo")</f>
        <v>Miercoles</v>
      </c>
      <c r="Z390">
        <f>SUMIF('Cocina'!A:A,Sala[[#This Row],[Número de Orden]],'Cocina'!K:K)</f>
        <v>20</v>
      </c>
      <c r="AA390" s="35">
        <f>(Sala[[#This Row],[Tiempo en mesa]]-Sala[[#This Row],[Tiempo de Preparación (Horas)]])*1440</f>
        <v>109.00000000000001</v>
      </c>
      <c r="AB390" t="str" cm="1">
        <f t="array" ref="AB39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1" spans="1:28" x14ac:dyDescent="0.3">
      <c r="A391" s="9">
        <v>9</v>
      </c>
      <c r="B391" s="13" t="s">
        <v>99</v>
      </c>
      <c r="C391" s="9">
        <v>2</v>
      </c>
      <c r="D391" s="16">
        <v>45021.124305555553</v>
      </c>
      <c r="E391" s="16">
        <v>45021.22152777778</v>
      </c>
      <c r="F391" s="13" t="s">
        <v>9</v>
      </c>
      <c r="G391" s="13" t="s">
        <v>10</v>
      </c>
      <c r="H391" s="13" t="s">
        <v>1134</v>
      </c>
      <c r="I391" s="14">
        <v>42.68</v>
      </c>
      <c r="J391" s="14">
        <f>IF(Sala[[#This Row],[Orden cobrada (Sin tiempo espera)]]="si",Sala[[#This Row],[Propina]],0)</f>
        <v>42.68</v>
      </c>
      <c r="K391" s="13" t="s">
        <v>11</v>
      </c>
      <c r="L391" s="9">
        <v>390</v>
      </c>
      <c r="M391" s="13" t="s">
        <v>64</v>
      </c>
      <c r="N391" s="13" t="s">
        <v>663</v>
      </c>
      <c r="O391" s="14">
        <f>SUMIF('Cocina'!A:A,Sala!L391,'Cocina'!M:M)</f>
        <v>143</v>
      </c>
      <c r="P391" s="1">
        <v>45021</v>
      </c>
      <c r="Q391" s="3">
        <v>0.12430555555555556</v>
      </c>
      <c r="R391" s="3">
        <v>0.22152777777777777</v>
      </c>
      <c r="S391" s="3">
        <f>IF(K391="Ocupada",R391-Q391+Datos!$B$2,R391-Q391)</f>
        <v>9.722222222222221E-2</v>
      </c>
      <c r="T391" s="3">
        <f t="shared" si="26"/>
        <v>9.722222222222221E-2</v>
      </c>
      <c r="U391" s="3">
        <f>(SUMIF('Cocina'!A:A,Sala!L391,'Cocina'!H:H))/60/24</f>
        <v>6.458333333333334E-2</v>
      </c>
      <c r="V391" s="3">
        <f t="shared" si="24"/>
        <v>3.263888888888887E-2</v>
      </c>
      <c r="W391" s="13" t="str">
        <f t="shared" si="27"/>
        <v>Si</v>
      </c>
      <c r="X391" s="9">
        <f t="shared" si="25"/>
        <v>3</v>
      </c>
      <c r="Y391" s="13" t="str" cm="1">
        <f t="array" ref="Y391">_xlfn.IFS(X391=1,"Lunes",X391=2,"Martes",X391=3,"Miercoles",X391=4,"Jueves",X391=5,"Viernes",X391=6,"Sabado",X391=7,"Domingo")</f>
        <v>Miercoles</v>
      </c>
      <c r="Z391">
        <f>SUMIF('Cocina'!A:A,Sala[[#This Row],[Número de Orden]],'Cocina'!K:K)</f>
        <v>84</v>
      </c>
      <c r="AA391" s="35">
        <f>(Sala[[#This Row],[Tiempo en mesa]]-Sala[[#This Row],[Tiempo de Preparación (Horas)]])*1440</f>
        <v>46.999999999999972</v>
      </c>
      <c r="AB391" t="str" cm="1">
        <f t="array" ref="AB39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2" spans="1:28" x14ac:dyDescent="0.3">
      <c r="A392" s="9">
        <v>15</v>
      </c>
      <c r="B392" s="13" t="s">
        <v>664</v>
      </c>
      <c r="C392" s="9">
        <v>1</v>
      </c>
      <c r="D392" s="16">
        <v>45021.086805555555</v>
      </c>
      <c r="E392" s="16">
        <v>45021.17291666667</v>
      </c>
      <c r="F392" s="13" t="s">
        <v>9</v>
      </c>
      <c r="G392" s="13" t="s">
        <v>10</v>
      </c>
      <c r="H392" s="13" t="s">
        <v>1134</v>
      </c>
      <c r="I392" s="14">
        <v>48.6</v>
      </c>
      <c r="J392" s="14">
        <f>IF(Sala[[#This Row],[Orden cobrada (Sin tiempo espera)]]="si",Sala[[#This Row],[Propina]],0)</f>
        <v>48.6</v>
      </c>
      <c r="K392" s="13" t="s">
        <v>11</v>
      </c>
      <c r="L392" s="9">
        <v>391</v>
      </c>
      <c r="M392" s="13" t="s">
        <v>59</v>
      </c>
      <c r="N392" s="13" t="s">
        <v>335</v>
      </c>
      <c r="O392" s="14">
        <f>SUMIF('Cocina'!A:A,Sala!L392,'Cocina'!M:M)</f>
        <v>22</v>
      </c>
      <c r="P392" s="1">
        <v>45021</v>
      </c>
      <c r="Q392" s="3">
        <v>8.6805555555555552E-2</v>
      </c>
      <c r="R392" s="3">
        <v>0.17291666666666666</v>
      </c>
      <c r="S392" s="3">
        <f>IF(K392="Ocupada",R392-Q392+Datos!$B$2,R392-Q392)</f>
        <v>8.611111111111111E-2</v>
      </c>
      <c r="T392" s="3">
        <f t="shared" si="26"/>
        <v>8.611111111111111E-2</v>
      </c>
      <c r="U392" s="3">
        <f>(SUMIF('Cocina'!A:A,Sala!L392,'Cocina'!H:H))/60/24</f>
        <v>2.4305555555555556E-2</v>
      </c>
      <c r="V392" s="3">
        <f t="shared" si="24"/>
        <v>6.1805555555555558E-2</v>
      </c>
      <c r="W392" s="13" t="str">
        <f t="shared" si="27"/>
        <v>Si</v>
      </c>
      <c r="X392" s="9">
        <f t="shared" si="25"/>
        <v>3</v>
      </c>
      <c r="Y392" s="13" t="str" cm="1">
        <f t="array" ref="Y392">_xlfn.IFS(X392=1,"Lunes",X392=2,"Martes",X392=3,"Miercoles",X392=4,"Jueves",X392=5,"Viernes",X392=6,"Sabado",X392=7,"Domingo")</f>
        <v>Miercoles</v>
      </c>
      <c r="Z392">
        <f>SUMIF('Cocina'!A:A,Sala[[#This Row],[Número de Orden]],'Cocina'!K:K)</f>
        <v>13</v>
      </c>
      <c r="AA392" s="35">
        <f>(Sala[[#This Row],[Tiempo en mesa]]-Sala[[#This Row],[Tiempo de Preparación (Horas)]])*1440</f>
        <v>89</v>
      </c>
      <c r="AB392" t="str" cm="1">
        <f t="array" ref="AB39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3" spans="1:28" x14ac:dyDescent="0.3">
      <c r="A393" s="9">
        <v>14</v>
      </c>
      <c r="B393" s="13" t="s">
        <v>665</v>
      </c>
      <c r="C393" s="9">
        <v>3</v>
      </c>
      <c r="D393" s="16">
        <v>45021.022916666669</v>
      </c>
      <c r="E393" s="16">
        <v>45021.172222222223</v>
      </c>
      <c r="F393" s="13" t="s">
        <v>20</v>
      </c>
      <c r="G393" s="13" t="s">
        <v>10</v>
      </c>
      <c r="H393" s="13" t="s">
        <v>1134</v>
      </c>
      <c r="I393" s="14">
        <v>32.729999999999997</v>
      </c>
      <c r="J393" s="14">
        <f>IF(Sala[[#This Row],[Orden cobrada (Sin tiempo espera)]]="si",Sala[[#This Row],[Propina]],0)</f>
        <v>32.729999999999997</v>
      </c>
      <c r="K393" s="13" t="s">
        <v>35</v>
      </c>
      <c r="L393" s="9">
        <v>392</v>
      </c>
      <c r="M393" s="13" t="s">
        <v>41</v>
      </c>
      <c r="N393" s="13" t="s">
        <v>346</v>
      </c>
      <c r="O393" s="14">
        <f>SUMIF('Cocina'!A:A,Sala!L393,'Cocina'!M:M)</f>
        <v>120</v>
      </c>
      <c r="P393" s="1">
        <v>45021</v>
      </c>
      <c r="Q393" s="3">
        <v>2.2916666666666665E-2</v>
      </c>
      <c r="R393" s="3">
        <v>0.17222222222222222</v>
      </c>
      <c r="S393" s="3">
        <f>IF(K393="Ocupada",R393-Q393+Datos!$B$2,R393-Q393)</f>
        <v>0.15972222222222221</v>
      </c>
      <c r="T393" s="3">
        <f t="shared" si="26"/>
        <v>0.14930555555555555</v>
      </c>
      <c r="U393" s="3">
        <f>(SUMIF('Cocina'!A:A,Sala!L393,'Cocina'!H:H))/60/24</f>
        <v>3.7499999999999999E-2</v>
      </c>
      <c r="V393" s="3">
        <f t="shared" si="24"/>
        <v>0.1222222222222222</v>
      </c>
      <c r="W393" s="13" t="str">
        <f t="shared" si="27"/>
        <v>Si</v>
      </c>
      <c r="X393" s="9">
        <f t="shared" si="25"/>
        <v>3</v>
      </c>
      <c r="Y393" s="13" t="str" cm="1">
        <f t="array" ref="Y393">_xlfn.IFS(X393=1,"Lunes",X393=2,"Martes",X393=3,"Miercoles",X393=4,"Jueves",X393=5,"Viernes",X393=6,"Sabado",X393=7,"Domingo")</f>
        <v>Miercoles</v>
      </c>
      <c r="Z393">
        <f>SUMIF('Cocina'!A:A,Sala[[#This Row],[Número de Orden]],'Cocina'!K:K)</f>
        <v>71</v>
      </c>
      <c r="AA393" s="35">
        <f>(Sala[[#This Row],[Tiempo en mesa]]-Sala[[#This Row],[Tiempo de Preparación (Horas)]])*1440</f>
        <v>161</v>
      </c>
      <c r="AB393" t="str" cm="1">
        <f t="array" ref="AB39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4" spans="1:28" x14ac:dyDescent="0.3">
      <c r="A394" s="9">
        <v>13</v>
      </c>
      <c r="B394" s="13" t="s">
        <v>666</v>
      </c>
      <c r="C394" s="9">
        <v>3</v>
      </c>
      <c r="D394" s="16">
        <v>45021.106249999997</v>
      </c>
      <c r="E394" s="16">
        <v>45021.220138888886</v>
      </c>
      <c r="F394" s="13" t="s">
        <v>29</v>
      </c>
      <c r="G394" s="13" t="s">
        <v>10</v>
      </c>
      <c r="H394" s="13" t="s">
        <v>1134</v>
      </c>
      <c r="I394" s="14">
        <v>12.54</v>
      </c>
      <c r="J394" s="14">
        <f>IF(Sala[[#This Row],[Orden cobrada (Sin tiempo espera)]]="si",Sala[[#This Row],[Propina]],0)</f>
        <v>12.54</v>
      </c>
      <c r="K394" s="13" t="s">
        <v>35</v>
      </c>
      <c r="L394" s="9">
        <v>393</v>
      </c>
      <c r="M394" s="13" t="s">
        <v>17</v>
      </c>
      <c r="N394" s="13" t="s">
        <v>667</v>
      </c>
      <c r="O394" s="14">
        <f>SUMIF('Cocina'!A:A,Sala!L394,'Cocina'!M:M)</f>
        <v>208</v>
      </c>
      <c r="P394" s="1">
        <v>45021</v>
      </c>
      <c r="Q394" s="3">
        <v>0.10625</v>
      </c>
      <c r="R394" s="3">
        <v>0.22013888888888888</v>
      </c>
      <c r="S394" s="3">
        <f>IF(K394="Ocupada",R394-Q394+Datos!$B$2,R394-Q394)</f>
        <v>0.12430555555555556</v>
      </c>
      <c r="T394" s="3">
        <f t="shared" si="26"/>
        <v>0.11388888888888889</v>
      </c>
      <c r="U394" s="3">
        <f>(SUMIF('Cocina'!A:A,Sala!L394,'Cocina'!H:H))/60/24</f>
        <v>7.5694444444444439E-2</v>
      </c>
      <c r="V394" s="3">
        <f t="shared" si="24"/>
        <v>4.8611111111111119E-2</v>
      </c>
      <c r="W394" s="13" t="str">
        <f t="shared" si="27"/>
        <v>Si</v>
      </c>
      <c r="X394" s="9">
        <f t="shared" si="25"/>
        <v>3</v>
      </c>
      <c r="Y394" s="13" t="str" cm="1">
        <f t="array" ref="Y394">_xlfn.IFS(X394=1,"Lunes",X394=2,"Martes",X394=3,"Miercoles",X394=4,"Jueves",X394=5,"Viernes",X394=6,"Sabado",X394=7,"Domingo")</f>
        <v>Miercoles</v>
      </c>
      <c r="Z394">
        <f>SUMIF('Cocina'!A:A,Sala[[#This Row],[Número de Orden]],'Cocina'!K:K)</f>
        <v>124</v>
      </c>
      <c r="AA394" s="35">
        <f>(Sala[[#This Row],[Tiempo en mesa]]-Sala[[#This Row],[Tiempo de Preparación (Horas)]])*1440</f>
        <v>55.000000000000007</v>
      </c>
      <c r="AB394" t="str" cm="1">
        <f t="array" ref="AB39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5" spans="1:28" x14ac:dyDescent="0.3">
      <c r="A395" s="9">
        <v>17</v>
      </c>
      <c r="B395" s="13" t="s">
        <v>40</v>
      </c>
      <c r="C395" s="9">
        <v>1</v>
      </c>
      <c r="D395" s="16">
        <v>45021.143055555556</v>
      </c>
      <c r="E395" s="16">
        <v>45021.293055555558</v>
      </c>
      <c r="F395" s="13" t="s">
        <v>9</v>
      </c>
      <c r="G395" s="13" t="s">
        <v>10</v>
      </c>
      <c r="H395" s="13" t="s">
        <v>1134</v>
      </c>
      <c r="I395" s="14">
        <v>18.05</v>
      </c>
      <c r="J395" s="14">
        <f>IF(Sala[[#This Row],[Orden cobrada (Sin tiempo espera)]]="si",Sala[[#This Row],[Propina]],0)</f>
        <v>18.05</v>
      </c>
      <c r="K395" s="13" t="s">
        <v>35</v>
      </c>
      <c r="L395" s="9">
        <v>394</v>
      </c>
      <c r="M395" s="13" t="s">
        <v>22</v>
      </c>
      <c r="N395" s="13" t="s">
        <v>549</v>
      </c>
      <c r="O395" s="14">
        <f>SUMIF('Cocina'!A:A,Sala!L395,'Cocina'!M:M)</f>
        <v>77</v>
      </c>
      <c r="P395" s="1">
        <v>45021</v>
      </c>
      <c r="Q395" s="3">
        <v>0.14305555555555555</v>
      </c>
      <c r="R395" s="3">
        <v>0.29305555555555557</v>
      </c>
      <c r="S395" s="3">
        <f>IF(K395="Ocupada",R395-Q395+Datos!$B$2,R395-Q395)</f>
        <v>0.16041666666666668</v>
      </c>
      <c r="T395" s="3">
        <f t="shared" si="26"/>
        <v>0.15000000000000002</v>
      </c>
      <c r="U395" s="3">
        <f>(SUMIF('Cocina'!A:A,Sala!L395,'Cocina'!H:H))/60/24</f>
        <v>3.2638888888888891E-2</v>
      </c>
      <c r="V395" s="3">
        <f t="shared" si="24"/>
        <v>0.1277777777777778</v>
      </c>
      <c r="W395" s="13" t="str">
        <f t="shared" si="27"/>
        <v>Si</v>
      </c>
      <c r="X395" s="9">
        <f t="shared" si="25"/>
        <v>3</v>
      </c>
      <c r="Y395" s="13" t="str" cm="1">
        <f t="array" ref="Y395">_xlfn.IFS(X395=1,"Lunes",X395=2,"Martes",X395=3,"Miercoles",X395=4,"Jueves",X395=5,"Viernes",X395=6,"Sabado",X395=7,"Domingo")</f>
        <v>Miercoles</v>
      </c>
      <c r="Z395">
        <f>SUMIF('Cocina'!A:A,Sala[[#This Row],[Número de Orden]],'Cocina'!K:K)</f>
        <v>45</v>
      </c>
      <c r="AA395" s="35">
        <f>(Sala[[#This Row],[Tiempo en mesa]]-Sala[[#This Row],[Tiempo de Preparación (Horas)]])*1440</f>
        <v>169.00000000000003</v>
      </c>
      <c r="AB395" t="str" cm="1">
        <f t="array" ref="AB39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6" spans="1:28" x14ac:dyDescent="0.3">
      <c r="A396" s="9">
        <v>2</v>
      </c>
      <c r="B396" s="13" t="s">
        <v>668</v>
      </c>
      <c r="C396" s="9">
        <v>1</v>
      </c>
      <c r="D396" s="16">
        <v>45021.067361111112</v>
      </c>
      <c r="E396" s="16">
        <v>45021.231944444444</v>
      </c>
      <c r="F396" s="13" t="s">
        <v>20</v>
      </c>
      <c r="G396" s="13" t="s">
        <v>10</v>
      </c>
      <c r="H396" s="13" t="s">
        <v>1136</v>
      </c>
      <c r="I396" s="14">
        <v>40.9</v>
      </c>
      <c r="J396" s="14">
        <f>IF(Sala[[#This Row],[Orden cobrada (Sin tiempo espera)]]="si",Sala[[#This Row],[Propina]],0)</f>
        <v>40.9</v>
      </c>
      <c r="K396" s="13" t="s">
        <v>21</v>
      </c>
      <c r="L396" s="9">
        <v>395</v>
      </c>
      <c r="M396" s="13" t="s">
        <v>59</v>
      </c>
      <c r="N396" s="13" t="s">
        <v>180</v>
      </c>
      <c r="O396" s="14">
        <f>SUMIF('Cocina'!A:A,Sala!L396,'Cocina'!M:M)</f>
        <v>38</v>
      </c>
      <c r="P396" s="1">
        <v>45021</v>
      </c>
      <c r="Q396" s="3">
        <v>6.7361111111111108E-2</v>
      </c>
      <c r="R396" s="3">
        <v>0.23194444444444445</v>
      </c>
      <c r="S396" s="3">
        <f>IF(K396="Ocupada",R396-Q396+Datos!$B$2,R396-Q396)</f>
        <v>0.16458333333333336</v>
      </c>
      <c r="T396" s="3">
        <f t="shared" si="26"/>
        <v>0.16458333333333336</v>
      </c>
      <c r="U396" s="3">
        <f>(SUMIF('Cocina'!A:A,Sala!L396,'Cocina'!H:H))/60/24</f>
        <v>5.5555555555555558E-3</v>
      </c>
      <c r="V396" s="3">
        <f t="shared" si="24"/>
        <v>0.1590277777777778</v>
      </c>
      <c r="W396" s="13" t="str">
        <f t="shared" si="27"/>
        <v>Si</v>
      </c>
      <c r="X396" s="9">
        <f t="shared" si="25"/>
        <v>3</v>
      </c>
      <c r="Y396" s="13" t="str" cm="1">
        <f t="array" ref="Y396">_xlfn.IFS(X396=1,"Lunes",X396=2,"Martes",X396=3,"Miercoles",X396=4,"Jueves",X396=5,"Viernes",X396=6,"Sabado",X396=7,"Domingo")</f>
        <v>Miercoles</v>
      </c>
      <c r="Z396">
        <f>SUMIF('Cocina'!A:A,Sala[[#This Row],[Número de Orden]],'Cocina'!K:K)</f>
        <v>22</v>
      </c>
      <c r="AA396" s="35">
        <f>(Sala[[#This Row],[Tiempo en mesa]]-Sala[[#This Row],[Tiempo de Preparación (Horas)]])*1440</f>
        <v>229.00000000000003</v>
      </c>
      <c r="AB396" t="str" cm="1">
        <f t="array" ref="AB39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7" spans="1:28" x14ac:dyDescent="0.3">
      <c r="A397" s="9">
        <v>11</v>
      </c>
      <c r="B397" s="13" t="s">
        <v>669</v>
      </c>
      <c r="C397" s="9">
        <v>1</v>
      </c>
      <c r="D397" s="16">
        <v>45021.022222222222</v>
      </c>
      <c r="E397" s="16">
        <v>45021.15</v>
      </c>
      <c r="F397" s="13" t="s">
        <v>20</v>
      </c>
      <c r="G397" s="13" t="s">
        <v>32</v>
      </c>
      <c r="H397" s="13" t="s">
        <v>16</v>
      </c>
      <c r="I397" s="14">
        <v>34.5</v>
      </c>
      <c r="J397" s="14">
        <f>IF(Sala[[#This Row],[Orden cobrada (Sin tiempo espera)]]="si",Sala[[#This Row],[Propina]],0)</f>
        <v>34.5</v>
      </c>
      <c r="K397" s="13" t="s">
        <v>21</v>
      </c>
      <c r="L397" s="9">
        <v>396</v>
      </c>
      <c r="M397" s="13" t="s">
        <v>1135</v>
      </c>
      <c r="N397" s="13" t="s">
        <v>670</v>
      </c>
      <c r="O397" s="14">
        <f>SUMIF('Cocina'!A:A,Sala!L397,'Cocina'!M:M)</f>
        <v>83</v>
      </c>
      <c r="P397" s="1">
        <v>45021</v>
      </c>
      <c r="Q397" s="3">
        <v>2.2222222222222223E-2</v>
      </c>
      <c r="R397" s="3">
        <v>0.15</v>
      </c>
      <c r="S397" s="3">
        <f>IF(K397="Ocupada",R397-Q397+Datos!$B$2,R397-Q397)</f>
        <v>0.12777777777777777</v>
      </c>
      <c r="T397" s="3">
        <f t="shared" si="26"/>
        <v>0.12777777777777777</v>
      </c>
      <c r="U397" s="3">
        <f>(SUMIF('Cocina'!A:A,Sala!L397,'Cocina'!H:H))/60/24</f>
        <v>3.9583333333333331E-2</v>
      </c>
      <c r="V397" s="3">
        <f t="shared" si="24"/>
        <v>8.8194444444444436E-2</v>
      </c>
      <c r="W397" s="13" t="str">
        <f t="shared" si="27"/>
        <v>Si</v>
      </c>
      <c r="X397" s="9">
        <f t="shared" si="25"/>
        <v>3</v>
      </c>
      <c r="Y397" s="13" t="str" cm="1">
        <f t="array" ref="Y397">_xlfn.IFS(X397=1,"Lunes",X397=2,"Martes",X397=3,"Miercoles",X397=4,"Jueves",X397=5,"Viernes",X397=6,"Sabado",X397=7,"Domingo")</f>
        <v>Miercoles</v>
      </c>
      <c r="Z397">
        <f>SUMIF('Cocina'!A:A,Sala[[#This Row],[Número de Orden]],'Cocina'!K:K)</f>
        <v>51</v>
      </c>
      <c r="AA397" s="35">
        <f>(Sala[[#This Row],[Tiempo en mesa]]-Sala[[#This Row],[Tiempo de Preparación (Horas)]])*1440</f>
        <v>126.99999999999999</v>
      </c>
      <c r="AB397" t="str" cm="1">
        <f t="array" ref="AB39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8" spans="1:28" x14ac:dyDescent="0.3">
      <c r="A398" s="9">
        <v>4</v>
      </c>
      <c r="B398" s="13" t="s">
        <v>608</v>
      </c>
      <c r="C398" s="9">
        <v>2</v>
      </c>
      <c r="D398" s="16">
        <v>45021.013888888891</v>
      </c>
      <c r="E398" s="16">
        <v>45021.06527777778</v>
      </c>
      <c r="F398" s="13" t="s">
        <v>29</v>
      </c>
      <c r="G398" s="13" t="s">
        <v>15</v>
      </c>
      <c r="H398" s="13" t="s">
        <v>1136</v>
      </c>
      <c r="I398" s="14">
        <v>37.79</v>
      </c>
      <c r="J398" s="14">
        <f>IF(Sala[[#This Row],[Orden cobrada (Sin tiempo espera)]]="si",Sala[[#This Row],[Propina]],0)</f>
        <v>37.79</v>
      </c>
      <c r="K398" s="13" t="s">
        <v>21</v>
      </c>
      <c r="L398" s="9">
        <v>397</v>
      </c>
      <c r="M398" s="13" t="s">
        <v>64</v>
      </c>
      <c r="N398" s="13" t="s">
        <v>671</v>
      </c>
      <c r="O398" s="14">
        <f>SUMIF('Cocina'!A:A,Sala!L398,'Cocina'!M:M)</f>
        <v>147</v>
      </c>
      <c r="P398" s="1">
        <v>45021</v>
      </c>
      <c r="Q398" s="3">
        <v>1.3888888888888888E-2</v>
      </c>
      <c r="R398" s="3">
        <v>6.5277777777777782E-2</v>
      </c>
      <c r="S398" s="3">
        <f>IF(K398="Ocupada",R398-Q398+Datos!$B$2,R398-Q398)</f>
        <v>5.1388888888888894E-2</v>
      </c>
      <c r="T398" s="3">
        <f t="shared" si="26"/>
        <v>5.1388888888888894E-2</v>
      </c>
      <c r="U398" s="3">
        <f>(SUMIF('Cocina'!A:A,Sala!L398,'Cocina'!H:H))/60/24</f>
        <v>4.7916666666666663E-2</v>
      </c>
      <c r="V398" s="3">
        <f t="shared" si="24"/>
        <v>3.4722222222222307E-3</v>
      </c>
      <c r="W398" s="13" t="str">
        <f t="shared" si="27"/>
        <v>Si</v>
      </c>
      <c r="X398" s="9">
        <f t="shared" si="25"/>
        <v>3</v>
      </c>
      <c r="Y398" s="13" t="str" cm="1">
        <f t="array" ref="Y398">_xlfn.IFS(X398=1,"Lunes",X398=2,"Martes",X398=3,"Miercoles",X398=4,"Jueves",X398=5,"Viernes",X398=6,"Sabado",X398=7,"Domingo")</f>
        <v>Miercoles</v>
      </c>
      <c r="Z398">
        <f>SUMIF('Cocina'!A:A,Sala[[#This Row],[Número de Orden]],'Cocina'!K:K)</f>
        <v>89</v>
      </c>
      <c r="AA398" s="35">
        <f>(Sala[[#This Row],[Tiempo en mesa]]-Sala[[#This Row],[Tiempo de Preparación (Horas)]])*1440</f>
        <v>5.0000000000000124</v>
      </c>
      <c r="AB398" t="str" cm="1">
        <f t="array" ref="AB39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399" spans="1:28" x14ac:dyDescent="0.3">
      <c r="A399" s="9">
        <v>9</v>
      </c>
      <c r="B399" s="13" t="s">
        <v>672</v>
      </c>
      <c r="C399" s="9">
        <v>5</v>
      </c>
      <c r="D399" s="16">
        <v>45021.131944444445</v>
      </c>
      <c r="E399" s="16">
        <v>45021.295138888891</v>
      </c>
      <c r="F399" s="13" t="s">
        <v>14</v>
      </c>
      <c r="G399" s="13" t="s">
        <v>15</v>
      </c>
      <c r="H399" s="13" t="s">
        <v>1134</v>
      </c>
      <c r="I399" s="14">
        <v>48.96</v>
      </c>
      <c r="J399" s="14">
        <f>IF(Sala[[#This Row],[Orden cobrada (Sin tiempo espera)]]="si",Sala[[#This Row],[Propina]],0)</f>
        <v>48.96</v>
      </c>
      <c r="K399" s="13" t="s">
        <v>21</v>
      </c>
      <c r="L399" s="9">
        <v>398</v>
      </c>
      <c r="M399" s="13" t="s">
        <v>1135</v>
      </c>
      <c r="N399" s="13" t="s">
        <v>673</v>
      </c>
      <c r="O399" s="14">
        <f>SUMIF('Cocina'!A:A,Sala!L399,'Cocina'!M:M)</f>
        <v>122</v>
      </c>
      <c r="P399" s="1">
        <v>45021</v>
      </c>
      <c r="Q399" s="3">
        <v>0.13194444444444445</v>
      </c>
      <c r="R399" s="3">
        <v>0.2951388888888889</v>
      </c>
      <c r="S399" s="3">
        <f>IF(K399="Ocupada",R399-Q399+Datos!$B$2,R399-Q399)</f>
        <v>0.16319444444444445</v>
      </c>
      <c r="T399" s="3">
        <f t="shared" si="26"/>
        <v>0.16319444444444445</v>
      </c>
      <c r="U399" s="3">
        <f>(SUMIF('Cocina'!A:A,Sala!L399,'Cocina'!H:H))/60/24</f>
        <v>4.9305555555555554E-2</v>
      </c>
      <c r="V399" s="3">
        <f t="shared" si="24"/>
        <v>0.1138888888888889</v>
      </c>
      <c r="W399" s="13" t="str">
        <f t="shared" si="27"/>
        <v>Si</v>
      </c>
      <c r="X399" s="9">
        <f t="shared" si="25"/>
        <v>3</v>
      </c>
      <c r="Y399" s="13" t="str" cm="1">
        <f t="array" ref="Y399">_xlfn.IFS(X399=1,"Lunes",X399=2,"Martes",X399=3,"Miercoles",X399=4,"Jueves",X399=5,"Viernes",X399=6,"Sabado",X399=7,"Domingo")</f>
        <v>Miercoles</v>
      </c>
      <c r="Z399">
        <f>SUMIF('Cocina'!A:A,Sala[[#This Row],[Número de Orden]],'Cocina'!K:K)</f>
        <v>72</v>
      </c>
      <c r="AA399" s="35">
        <f>(Sala[[#This Row],[Tiempo en mesa]]-Sala[[#This Row],[Tiempo de Preparación (Horas)]])*1440</f>
        <v>164.00000000000003</v>
      </c>
      <c r="AB399" t="str" cm="1">
        <f t="array" ref="AB39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0" spans="1:28" x14ac:dyDescent="0.3">
      <c r="A400" s="9">
        <v>7</v>
      </c>
      <c r="B400" s="13" t="s">
        <v>674</v>
      </c>
      <c r="C400" s="9">
        <v>6</v>
      </c>
      <c r="D400" s="16">
        <v>45021.116666666669</v>
      </c>
      <c r="E400" s="16">
        <v>45021.236111111109</v>
      </c>
      <c r="F400" s="13" t="s">
        <v>25</v>
      </c>
      <c r="G400" s="13" t="s">
        <v>10</v>
      </c>
      <c r="H400" s="13" t="s">
        <v>1134</v>
      </c>
      <c r="I400" s="14">
        <v>27.32</v>
      </c>
      <c r="J400" s="14">
        <f>IF(Sala[[#This Row],[Orden cobrada (Sin tiempo espera)]]="si",Sala[[#This Row],[Propina]],0)</f>
        <v>27.32</v>
      </c>
      <c r="K400" s="13" t="s">
        <v>21</v>
      </c>
      <c r="L400" s="9">
        <v>399</v>
      </c>
      <c r="M400" s="13" t="s">
        <v>1137</v>
      </c>
      <c r="N400" s="13" t="s">
        <v>675</v>
      </c>
      <c r="O400" s="14">
        <f>SUMIF('Cocina'!A:A,Sala!L400,'Cocina'!M:M)</f>
        <v>207</v>
      </c>
      <c r="P400" s="1">
        <v>45021</v>
      </c>
      <c r="Q400" s="3">
        <v>0.11666666666666667</v>
      </c>
      <c r="R400" s="3">
        <v>0.2361111111111111</v>
      </c>
      <c r="S400" s="3">
        <f>IF(K400="Ocupada",R400-Q400+Datos!$B$2,R400-Q400)</f>
        <v>0.11944444444444444</v>
      </c>
      <c r="T400" s="3">
        <f t="shared" si="26"/>
        <v>0.11944444444444444</v>
      </c>
      <c r="U400" s="3">
        <f>(SUMIF('Cocina'!A:A,Sala!L400,'Cocina'!H:H))/60/24</f>
        <v>6.3194444444444442E-2</v>
      </c>
      <c r="V400" s="3">
        <f t="shared" si="24"/>
        <v>5.6249999999999994E-2</v>
      </c>
      <c r="W400" s="13" t="str">
        <f t="shared" si="27"/>
        <v>Si</v>
      </c>
      <c r="X400" s="9">
        <f t="shared" si="25"/>
        <v>3</v>
      </c>
      <c r="Y400" s="13" t="str" cm="1">
        <f t="array" ref="Y400">_xlfn.IFS(X400=1,"Lunes",X400=2,"Martes",X400=3,"Miercoles",X400=4,"Jueves",X400=5,"Viernes",X400=6,"Sabado",X400=7,"Domingo")</f>
        <v>Miercoles</v>
      </c>
      <c r="Z400">
        <f>SUMIF('Cocina'!A:A,Sala[[#This Row],[Número de Orden]],'Cocina'!K:K)</f>
        <v>126</v>
      </c>
      <c r="AA400" s="35">
        <f>(Sala[[#This Row],[Tiempo en mesa]]-Sala[[#This Row],[Tiempo de Preparación (Horas)]])*1440</f>
        <v>80.999999999999986</v>
      </c>
      <c r="AB400" t="str" cm="1">
        <f t="array" ref="AB40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1" spans="1:28" x14ac:dyDescent="0.3">
      <c r="A401" s="9">
        <v>9</v>
      </c>
      <c r="B401" s="13" t="s">
        <v>676</v>
      </c>
      <c r="C401" s="9">
        <v>4</v>
      </c>
      <c r="D401" s="16">
        <v>45021.09097222222</v>
      </c>
      <c r="E401" s="16">
        <v>45021.176388888889</v>
      </c>
      <c r="F401" s="13" t="s">
        <v>29</v>
      </c>
      <c r="G401" s="13" t="s">
        <v>10</v>
      </c>
      <c r="H401" s="13" t="s">
        <v>1134</v>
      </c>
      <c r="I401" s="14">
        <v>42.96</v>
      </c>
      <c r="J401" s="14">
        <f>IF(Sala[[#This Row],[Orden cobrada (Sin tiempo espera)]]="si",Sala[[#This Row],[Propina]],0)</f>
        <v>42.96</v>
      </c>
      <c r="K401" s="13" t="s">
        <v>11</v>
      </c>
      <c r="L401" s="9">
        <v>400</v>
      </c>
      <c r="M401" s="13" t="s">
        <v>22</v>
      </c>
      <c r="N401" s="13" t="s">
        <v>677</v>
      </c>
      <c r="O401" s="14">
        <f>SUMIF('Cocina'!A:A,Sala!L401,'Cocina'!M:M)</f>
        <v>198</v>
      </c>
      <c r="P401" s="1">
        <v>45021</v>
      </c>
      <c r="Q401" s="3">
        <v>9.0972222222222218E-2</v>
      </c>
      <c r="R401" s="3">
        <v>0.1763888888888889</v>
      </c>
      <c r="S401" s="3">
        <f>IF(K401="Ocupada",R401-Q401+Datos!$B$2,R401-Q401)</f>
        <v>8.5416666666666682E-2</v>
      </c>
      <c r="T401" s="3">
        <f t="shared" si="26"/>
        <v>8.5416666666666682E-2</v>
      </c>
      <c r="U401" s="3">
        <f>(SUMIF('Cocina'!A:A,Sala!L401,'Cocina'!H:H))/60/24</f>
        <v>5.486111111111111E-2</v>
      </c>
      <c r="V401" s="3">
        <f t="shared" si="24"/>
        <v>3.0555555555555572E-2</v>
      </c>
      <c r="W401" s="13" t="str">
        <f t="shared" si="27"/>
        <v>Si</v>
      </c>
      <c r="X401" s="9">
        <f t="shared" si="25"/>
        <v>3</v>
      </c>
      <c r="Y401" s="13" t="str" cm="1">
        <f t="array" ref="Y401">_xlfn.IFS(X401=1,"Lunes",X401=2,"Martes",X401=3,"Miercoles",X401=4,"Jueves",X401=5,"Viernes",X401=6,"Sabado",X401=7,"Domingo")</f>
        <v>Miercoles</v>
      </c>
      <c r="Z401">
        <f>SUMIF('Cocina'!A:A,Sala[[#This Row],[Número de Orden]],'Cocina'!K:K)</f>
        <v>120</v>
      </c>
      <c r="AA401" s="35">
        <f>(Sala[[#This Row],[Tiempo en mesa]]-Sala[[#This Row],[Tiempo de Preparación (Horas)]])*1440</f>
        <v>44.000000000000021</v>
      </c>
      <c r="AB401" t="str" cm="1">
        <f t="array" ref="AB40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2" spans="1:28" x14ac:dyDescent="0.3">
      <c r="A402" s="9">
        <v>16</v>
      </c>
      <c r="B402" s="13" t="s">
        <v>560</v>
      </c>
      <c r="C402" s="9">
        <v>2</v>
      </c>
      <c r="D402" s="16">
        <v>45021.160416666666</v>
      </c>
      <c r="E402" s="16">
        <v>45021.289583333331</v>
      </c>
      <c r="F402" s="13" t="s">
        <v>20</v>
      </c>
      <c r="G402" s="13" t="s">
        <v>10</v>
      </c>
      <c r="H402" s="13" t="s">
        <v>1134</v>
      </c>
      <c r="I402" s="14">
        <v>15.87</v>
      </c>
      <c r="J402" s="14">
        <f>IF(Sala[[#This Row],[Orden cobrada (Sin tiempo espera)]]="si",Sala[[#This Row],[Propina]],0)</f>
        <v>15.87</v>
      </c>
      <c r="K402" s="13" t="s">
        <v>35</v>
      </c>
      <c r="L402" s="9">
        <v>401</v>
      </c>
      <c r="M402" s="13" t="s">
        <v>26</v>
      </c>
      <c r="N402" s="13" t="s">
        <v>102</v>
      </c>
      <c r="O402" s="14">
        <f>SUMIF('Cocina'!A:A,Sala!L402,'Cocina'!M:M)</f>
        <v>42</v>
      </c>
      <c r="P402" s="1">
        <v>45021</v>
      </c>
      <c r="Q402" s="3">
        <v>0.16041666666666668</v>
      </c>
      <c r="R402" s="3">
        <v>0.28958333333333336</v>
      </c>
      <c r="S402" s="3">
        <f>IF(K402="Ocupada",R402-Q402+Datos!$B$2,R402-Q402)</f>
        <v>0.13958333333333334</v>
      </c>
      <c r="T402" s="3">
        <f t="shared" si="26"/>
        <v>0.12916666666666668</v>
      </c>
      <c r="U402" s="3">
        <f>(SUMIF('Cocina'!A:A,Sala!L402,'Cocina'!H:H))/60/24</f>
        <v>1.3888888888888888E-2</v>
      </c>
      <c r="V402" s="3">
        <f t="shared" si="24"/>
        <v>0.12569444444444444</v>
      </c>
      <c r="W402" s="13" t="str">
        <f t="shared" si="27"/>
        <v>Si</v>
      </c>
      <c r="X402" s="9">
        <f t="shared" si="25"/>
        <v>3</v>
      </c>
      <c r="Y402" s="13" t="str" cm="1">
        <f t="array" ref="Y402">_xlfn.IFS(X402=1,"Lunes",X402=2,"Martes",X402=3,"Miercoles",X402=4,"Jueves",X402=5,"Viernes",X402=6,"Sabado",X402=7,"Domingo")</f>
        <v>Miercoles</v>
      </c>
      <c r="Z402">
        <f>SUMIF('Cocina'!A:A,Sala[[#This Row],[Número de Orden]],'Cocina'!K:K)</f>
        <v>26</v>
      </c>
      <c r="AA402" s="35">
        <f>(Sala[[#This Row],[Tiempo en mesa]]-Sala[[#This Row],[Tiempo de Preparación (Horas)]])*1440</f>
        <v>166</v>
      </c>
      <c r="AB402" t="str" cm="1">
        <f t="array" ref="AB40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3" spans="1:28" x14ac:dyDescent="0.3">
      <c r="A403" s="9">
        <v>18</v>
      </c>
      <c r="B403" s="13" t="s">
        <v>678</v>
      </c>
      <c r="C403" s="9">
        <v>1</v>
      </c>
      <c r="D403" s="16">
        <v>45021.111805555556</v>
      </c>
      <c r="E403" s="16">
        <v>45021.213888888888</v>
      </c>
      <c r="F403" s="13" t="s">
        <v>9</v>
      </c>
      <c r="G403" s="13" t="s">
        <v>10</v>
      </c>
      <c r="H403" s="13" t="s">
        <v>1134</v>
      </c>
      <c r="I403" s="14">
        <v>31.02</v>
      </c>
      <c r="J403" s="14">
        <f>IF(Sala[[#This Row],[Orden cobrada (Sin tiempo espera)]]="si",Sala[[#This Row],[Propina]],0)</f>
        <v>31.02</v>
      </c>
      <c r="K403" s="13" t="s">
        <v>11</v>
      </c>
      <c r="L403" s="9">
        <v>402</v>
      </c>
      <c r="M403" s="13" t="s">
        <v>17</v>
      </c>
      <c r="N403" s="13" t="s">
        <v>679</v>
      </c>
      <c r="O403" s="14">
        <f>SUMIF('Cocina'!A:A,Sala!L403,'Cocina'!M:M)</f>
        <v>151</v>
      </c>
      <c r="P403" s="1">
        <v>45021</v>
      </c>
      <c r="Q403" s="3">
        <v>0.11180555555555556</v>
      </c>
      <c r="R403" s="3">
        <v>0.21388888888888888</v>
      </c>
      <c r="S403" s="3">
        <f>IF(K403="Ocupada",R403-Q403+Datos!$B$2,R403-Q403)</f>
        <v>0.10208333333333332</v>
      </c>
      <c r="T403" s="3">
        <f t="shared" si="26"/>
        <v>0.10208333333333332</v>
      </c>
      <c r="U403" s="3">
        <f>(SUMIF('Cocina'!A:A,Sala!L403,'Cocina'!H:H))/60/24</f>
        <v>4.5833333333333337E-2</v>
      </c>
      <c r="V403" s="3">
        <f t="shared" si="24"/>
        <v>5.6249999999999981E-2</v>
      </c>
      <c r="W403" s="13" t="str">
        <f t="shared" si="27"/>
        <v>Si</v>
      </c>
      <c r="X403" s="9">
        <f t="shared" si="25"/>
        <v>3</v>
      </c>
      <c r="Y403" s="13" t="str" cm="1">
        <f t="array" ref="Y403">_xlfn.IFS(X403=1,"Lunes",X403=2,"Martes",X403=3,"Miercoles",X403=4,"Jueves",X403=5,"Viernes",X403=6,"Sabado",X403=7,"Domingo")</f>
        <v>Miercoles</v>
      </c>
      <c r="Z403">
        <f>SUMIF('Cocina'!A:A,Sala[[#This Row],[Número de Orden]],'Cocina'!K:K)</f>
        <v>89</v>
      </c>
      <c r="AA403" s="35">
        <f>(Sala[[#This Row],[Tiempo en mesa]]-Sala[[#This Row],[Tiempo de Preparación (Horas)]])*1440</f>
        <v>80.999999999999972</v>
      </c>
      <c r="AB403" t="str" cm="1">
        <f t="array" ref="AB40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4" spans="1:28" x14ac:dyDescent="0.3">
      <c r="A404" s="9">
        <v>14</v>
      </c>
      <c r="B404" s="13" t="s">
        <v>680</v>
      </c>
      <c r="C404" s="9">
        <v>5</v>
      </c>
      <c r="D404" s="16">
        <v>45021.09375</v>
      </c>
      <c r="E404" s="16">
        <v>45021.21875</v>
      </c>
      <c r="F404" s="13" t="s">
        <v>14</v>
      </c>
      <c r="G404" s="13" t="s">
        <v>10</v>
      </c>
      <c r="H404" s="13" t="s">
        <v>1134</v>
      </c>
      <c r="I404" s="14">
        <v>14.76</v>
      </c>
      <c r="J404" s="14">
        <f>IF(Sala[[#This Row],[Orden cobrada (Sin tiempo espera)]]="si",Sala[[#This Row],[Propina]],0)</f>
        <v>14.76</v>
      </c>
      <c r="K404" s="13" t="s">
        <v>21</v>
      </c>
      <c r="L404" s="9">
        <v>403</v>
      </c>
      <c r="M404" s="13" t="s">
        <v>64</v>
      </c>
      <c r="N404" s="13" t="s">
        <v>681</v>
      </c>
      <c r="O404" s="14">
        <f>SUMIF('Cocina'!A:A,Sala!L404,'Cocina'!M:M)</f>
        <v>190</v>
      </c>
      <c r="P404" s="1">
        <v>45021</v>
      </c>
      <c r="Q404" s="3">
        <v>9.375E-2</v>
      </c>
      <c r="R404" s="3">
        <v>0.21875</v>
      </c>
      <c r="S404" s="3">
        <f>IF(K404="Ocupada",R404-Q404+Datos!$B$2,R404-Q404)</f>
        <v>0.125</v>
      </c>
      <c r="T404" s="3">
        <f t="shared" si="26"/>
        <v>0.125</v>
      </c>
      <c r="U404" s="3">
        <f>(SUMIF('Cocina'!A:A,Sala!L404,'Cocina'!H:H))/60/24</f>
        <v>5.9027777777777783E-2</v>
      </c>
      <c r="V404" s="3">
        <f t="shared" si="24"/>
        <v>6.597222222222221E-2</v>
      </c>
      <c r="W404" s="13" t="str">
        <f t="shared" si="27"/>
        <v>Si</v>
      </c>
      <c r="X404" s="9">
        <f t="shared" si="25"/>
        <v>3</v>
      </c>
      <c r="Y404" s="13" t="str" cm="1">
        <f t="array" ref="Y404">_xlfn.IFS(X404=1,"Lunes",X404=2,"Martes",X404=3,"Miercoles",X404=4,"Jueves",X404=5,"Viernes",X404=6,"Sabado",X404=7,"Domingo")</f>
        <v>Miercoles</v>
      </c>
      <c r="Z404">
        <f>SUMIF('Cocina'!A:A,Sala[[#This Row],[Número de Orden]],'Cocina'!K:K)</f>
        <v>111</v>
      </c>
      <c r="AA404" s="35">
        <f>(Sala[[#This Row],[Tiempo en mesa]]-Sala[[#This Row],[Tiempo de Preparación (Horas)]])*1440</f>
        <v>94.999999999999986</v>
      </c>
      <c r="AB404" t="str" cm="1">
        <f t="array" ref="AB40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5" spans="1:28" x14ac:dyDescent="0.3">
      <c r="A405" s="9">
        <v>17</v>
      </c>
      <c r="B405" s="13" t="s">
        <v>602</v>
      </c>
      <c r="C405" s="9">
        <v>2</v>
      </c>
      <c r="D405" s="16">
        <v>45021.026388888888</v>
      </c>
      <c r="E405" s="16">
        <v>45021.186805555553</v>
      </c>
      <c r="F405" s="13" t="s">
        <v>25</v>
      </c>
      <c r="G405" s="13" t="s">
        <v>10</v>
      </c>
      <c r="H405" s="13" t="s">
        <v>1134</v>
      </c>
      <c r="I405" s="14">
        <v>32.56</v>
      </c>
      <c r="J405" s="14">
        <f>IF(Sala[[#This Row],[Orden cobrada (Sin tiempo espera)]]="si",Sala[[#This Row],[Propina]],0)</f>
        <v>32.56</v>
      </c>
      <c r="K405" s="13" t="s">
        <v>21</v>
      </c>
      <c r="L405" s="9">
        <v>404</v>
      </c>
      <c r="M405" s="13" t="s">
        <v>1137</v>
      </c>
      <c r="N405" s="13" t="s">
        <v>682</v>
      </c>
      <c r="O405" s="14">
        <f>SUMIF('Cocina'!A:A,Sala!L405,'Cocina'!M:M)</f>
        <v>182</v>
      </c>
      <c r="P405" s="1">
        <v>45021</v>
      </c>
      <c r="Q405" s="3">
        <v>2.6388888888888889E-2</v>
      </c>
      <c r="R405" s="3">
        <v>0.18680555555555556</v>
      </c>
      <c r="S405" s="3">
        <f>IF(K405="Ocupada",R405-Q405+Datos!$B$2,R405-Q405)</f>
        <v>0.16041666666666668</v>
      </c>
      <c r="T405" s="3">
        <f t="shared" si="26"/>
        <v>0.16041666666666668</v>
      </c>
      <c r="U405" s="3">
        <f>(SUMIF('Cocina'!A:A,Sala!L405,'Cocina'!H:H))/60/24</f>
        <v>7.0833333333333331E-2</v>
      </c>
      <c r="V405" s="3">
        <f t="shared" si="24"/>
        <v>8.9583333333333348E-2</v>
      </c>
      <c r="W405" s="13" t="str">
        <f t="shared" si="27"/>
        <v>Si</v>
      </c>
      <c r="X405" s="9">
        <f t="shared" si="25"/>
        <v>3</v>
      </c>
      <c r="Y405" s="13" t="str" cm="1">
        <f t="array" ref="Y405">_xlfn.IFS(X405=1,"Lunes",X405=2,"Martes",X405=3,"Miercoles",X405=4,"Jueves",X405=5,"Viernes",X405=6,"Sabado",X405=7,"Domingo")</f>
        <v>Miercoles</v>
      </c>
      <c r="Z405">
        <f>SUMIF('Cocina'!A:A,Sala[[#This Row],[Número de Orden]],'Cocina'!K:K)</f>
        <v>113</v>
      </c>
      <c r="AA405" s="35">
        <f>(Sala[[#This Row],[Tiempo en mesa]]-Sala[[#This Row],[Tiempo de Preparación (Horas)]])*1440</f>
        <v>129.00000000000003</v>
      </c>
      <c r="AB405" t="str" cm="1">
        <f t="array" ref="AB40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6" spans="1:28" x14ac:dyDescent="0.3">
      <c r="A406" s="9">
        <v>5</v>
      </c>
      <c r="B406" s="13" t="s">
        <v>683</v>
      </c>
      <c r="C406" s="9">
        <v>6</v>
      </c>
      <c r="D406" s="16">
        <v>45021.11041666667</v>
      </c>
      <c r="E406" s="16">
        <v>45021.207638888889</v>
      </c>
      <c r="F406" s="13" t="s">
        <v>20</v>
      </c>
      <c r="G406" s="13" t="s">
        <v>32</v>
      </c>
      <c r="H406" s="13" t="s">
        <v>1134</v>
      </c>
      <c r="I406" s="14">
        <v>14.56</v>
      </c>
      <c r="J406" s="14">
        <f>IF(Sala[[#This Row],[Orden cobrada (Sin tiempo espera)]]="si",Sala[[#This Row],[Propina]],0)</f>
        <v>14.56</v>
      </c>
      <c r="K406" s="13" t="s">
        <v>11</v>
      </c>
      <c r="L406" s="9">
        <v>405</v>
      </c>
      <c r="M406" s="13" t="s">
        <v>83</v>
      </c>
      <c r="N406" s="13" t="s">
        <v>684</v>
      </c>
      <c r="O406" s="14">
        <f>SUMIF('Cocina'!A:A,Sala!L406,'Cocina'!M:M)</f>
        <v>106</v>
      </c>
      <c r="P406" s="1">
        <v>45021</v>
      </c>
      <c r="Q406" s="3">
        <v>0.11041666666666666</v>
      </c>
      <c r="R406" s="3">
        <v>0.2076388888888889</v>
      </c>
      <c r="S406" s="3">
        <f>IF(K406="Ocupada",R406-Q406+Datos!$B$2,R406-Q406)</f>
        <v>9.7222222222222238E-2</v>
      </c>
      <c r="T406" s="3">
        <f t="shared" si="26"/>
        <v>9.7222222222222238E-2</v>
      </c>
      <c r="U406" s="3">
        <f>(SUMIF('Cocina'!A:A,Sala!L406,'Cocina'!H:H))/60/24</f>
        <v>6.805555555555555E-2</v>
      </c>
      <c r="V406" s="3">
        <f t="shared" si="24"/>
        <v>2.9166666666666688E-2</v>
      </c>
      <c r="W406" s="13" t="str">
        <f t="shared" si="27"/>
        <v>Si</v>
      </c>
      <c r="X406" s="9">
        <f t="shared" si="25"/>
        <v>3</v>
      </c>
      <c r="Y406" s="13" t="str" cm="1">
        <f t="array" ref="Y406">_xlfn.IFS(X406=1,"Lunes",X406=2,"Martes",X406=3,"Miercoles",X406=4,"Jueves",X406=5,"Viernes",X406=6,"Sabado",X406=7,"Domingo")</f>
        <v>Miercoles</v>
      </c>
      <c r="Z406">
        <f>SUMIF('Cocina'!A:A,Sala[[#This Row],[Número de Orden]],'Cocina'!K:K)</f>
        <v>64</v>
      </c>
      <c r="AA406" s="35">
        <f>(Sala[[#This Row],[Tiempo en mesa]]-Sala[[#This Row],[Tiempo de Preparación (Horas)]])*1440</f>
        <v>42.000000000000028</v>
      </c>
      <c r="AB406" t="str" cm="1">
        <f t="array" ref="AB40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7" spans="1:28" x14ac:dyDescent="0.3">
      <c r="A407" s="9">
        <v>14</v>
      </c>
      <c r="B407" s="13" t="s">
        <v>458</v>
      </c>
      <c r="C407" s="9">
        <v>5</v>
      </c>
      <c r="D407" s="16">
        <v>45021.020138888889</v>
      </c>
      <c r="E407" s="16">
        <v>45021.109027777777</v>
      </c>
      <c r="F407" s="13" t="s">
        <v>20</v>
      </c>
      <c r="G407" s="13" t="s">
        <v>32</v>
      </c>
      <c r="H407" s="13" t="s">
        <v>16</v>
      </c>
      <c r="I407" s="14">
        <v>34.03</v>
      </c>
      <c r="J407" s="14">
        <f>IF(Sala[[#This Row],[Orden cobrada (Sin tiempo espera)]]="si",Sala[[#This Row],[Propina]],0)</f>
        <v>34.03</v>
      </c>
      <c r="K407" s="13" t="s">
        <v>35</v>
      </c>
      <c r="L407" s="9">
        <v>406</v>
      </c>
      <c r="M407" s="13" t="s">
        <v>1137</v>
      </c>
      <c r="N407" s="13" t="s">
        <v>685</v>
      </c>
      <c r="O407" s="14">
        <f>SUMIF('Cocina'!A:A,Sala!L407,'Cocina'!M:M)</f>
        <v>155</v>
      </c>
      <c r="P407" s="1">
        <v>45021</v>
      </c>
      <c r="Q407" s="3">
        <v>2.013888888888889E-2</v>
      </c>
      <c r="R407" s="3">
        <v>0.10902777777777778</v>
      </c>
      <c r="S407" s="3">
        <f>IF(K407="Ocupada",R407-Q407+Datos!$B$2,R407-Q407)</f>
        <v>9.9305555555555564E-2</v>
      </c>
      <c r="T407" s="3">
        <f t="shared" si="26"/>
        <v>8.8888888888888892E-2</v>
      </c>
      <c r="U407" s="3">
        <f>(SUMIF('Cocina'!A:A,Sala!L407,'Cocina'!H:H))/60/24</f>
        <v>8.1250000000000003E-2</v>
      </c>
      <c r="V407" s="3">
        <f t="shared" si="24"/>
        <v>1.8055555555555561E-2</v>
      </c>
      <c r="W407" s="13" t="str">
        <f t="shared" si="27"/>
        <v>Si</v>
      </c>
      <c r="X407" s="9">
        <f t="shared" si="25"/>
        <v>3</v>
      </c>
      <c r="Y407" s="13" t="str" cm="1">
        <f t="array" ref="Y407">_xlfn.IFS(X407=1,"Lunes",X407=2,"Martes",X407=3,"Miercoles",X407=4,"Jueves",X407=5,"Viernes",X407=6,"Sabado",X407=7,"Domingo")</f>
        <v>Miercoles</v>
      </c>
      <c r="Z407">
        <f>SUMIF('Cocina'!A:A,Sala[[#This Row],[Número de Orden]],'Cocina'!K:K)</f>
        <v>93</v>
      </c>
      <c r="AA407" s="35">
        <f>(Sala[[#This Row],[Tiempo en mesa]]-Sala[[#This Row],[Tiempo de Preparación (Horas)]])*1440</f>
        <v>11</v>
      </c>
      <c r="AB407" t="str" cm="1">
        <f t="array" ref="AB40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8" spans="1:28" x14ac:dyDescent="0.3">
      <c r="A408" s="9">
        <v>4</v>
      </c>
      <c r="B408" s="13" t="s">
        <v>686</v>
      </c>
      <c r="C408" s="9">
        <v>1</v>
      </c>
      <c r="D408" s="16">
        <v>45021.092361111114</v>
      </c>
      <c r="E408" s="16">
        <v>45021.20208333333</v>
      </c>
      <c r="F408" s="13" t="s">
        <v>29</v>
      </c>
      <c r="G408" s="13" t="s">
        <v>15</v>
      </c>
      <c r="H408" s="13" t="s">
        <v>1136</v>
      </c>
      <c r="I408" s="14">
        <v>22.98</v>
      </c>
      <c r="J408" s="14">
        <f>IF(Sala[[#This Row],[Orden cobrada (Sin tiempo espera)]]="si",Sala[[#This Row],[Propina]],0)</f>
        <v>22.98</v>
      </c>
      <c r="K408" s="13" t="s">
        <v>11</v>
      </c>
      <c r="L408" s="9">
        <v>407</v>
      </c>
      <c r="M408" s="13" t="s">
        <v>59</v>
      </c>
      <c r="N408" s="13" t="s">
        <v>150</v>
      </c>
      <c r="O408" s="14">
        <f>SUMIF('Cocina'!A:A,Sala!L408,'Cocina'!M:M)</f>
        <v>95</v>
      </c>
      <c r="P408" s="1">
        <v>45021</v>
      </c>
      <c r="Q408" s="3">
        <v>9.2361111111111116E-2</v>
      </c>
      <c r="R408" s="3">
        <v>0.20208333333333334</v>
      </c>
      <c r="S408" s="3">
        <f>IF(K408="Ocupada",R408-Q408+Datos!$B$2,R408-Q408)</f>
        <v>0.10972222222222222</v>
      </c>
      <c r="T408" s="3">
        <f t="shared" si="26"/>
        <v>0.10972222222222222</v>
      </c>
      <c r="U408" s="3">
        <f>(SUMIF('Cocina'!A:A,Sala!L408,'Cocina'!H:H))/60/24</f>
        <v>3.4722222222222224E-2</v>
      </c>
      <c r="V408" s="3">
        <f t="shared" si="24"/>
        <v>7.4999999999999997E-2</v>
      </c>
      <c r="W408" s="13" t="str">
        <f t="shared" si="27"/>
        <v>Si</v>
      </c>
      <c r="X408" s="9">
        <f t="shared" si="25"/>
        <v>3</v>
      </c>
      <c r="Y408" s="13" t="str" cm="1">
        <f t="array" ref="Y408">_xlfn.IFS(X408=1,"Lunes",X408=2,"Martes",X408=3,"Miercoles",X408=4,"Jueves",X408=5,"Viernes",X408=6,"Sabado",X408=7,"Domingo")</f>
        <v>Miercoles</v>
      </c>
      <c r="Z408">
        <f>SUMIF('Cocina'!A:A,Sala[[#This Row],[Número de Orden]],'Cocina'!K:K)</f>
        <v>57</v>
      </c>
      <c r="AA408" s="35">
        <f>(Sala[[#This Row],[Tiempo en mesa]]-Sala[[#This Row],[Tiempo de Preparación (Horas)]])*1440</f>
        <v>108</v>
      </c>
      <c r="AB408" t="str" cm="1">
        <f t="array" ref="AB40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09" spans="1:28" x14ac:dyDescent="0.3">
      <c r="A409" s="9">
        <v>17</v>
      </c>
      <c r="B409" s="13" t="s">
        <v>528</v>
      </c>
      <c r="C409" s="9">
        <v>3</v>
      </c>
      <c r="D409" s="16">
        <v>45021.038888888892</v>
      </c>
      <c r="E409" s="16">
        <v>45021.170138888891</v>
      </c>
      <c r="F409" s="13" t="s">
        <v>20</v>
      </c>
      <c r="G409" s="13" t="s">
        <v>10</v>
      </c>
      <c r="H409" s="13" t="s">
        <v>1134</v>
      </c>
      <c r="I409" s="14">
        <v>10.14</v>
      </c>
      <c r="J409" s="14">
        <f>IF(Sala[[#This Row],[Orden cobrada (Sin tiempo espera)]]="si",Sala[[#This Row],[Propina]],0)</f>
        <v>10.14</v>
      </c>
      <c r="K409" s="13" t="s">
        <v>35</v>
      </c>
      <c r="L409" s="9">
        <v>408</v>
      </c>
      <c r="M409" s="13" t="s">
        <v>64</v>
      </c>
      <c r="N409" s="13" t="s">
        <v>687</v>
      </c>
      <c r="O409" s="14">
        <f>SUMIF('Cocina'!A:A,Sala!L409,'Cocina'!M:M)</f>
        <v>131</v>
      </c>
      <c r="P409" s="1">
        <v>45021</v>
      </c>
      <c r="Q409" s="3">
        <v>3.888888888888889E-2</v>
      </c>
      <c r="R409" s="3">
        <v>0.1701388888888889</v>
      </c>
      <c r="S409" s="3">
        <f>IF(K409="Ocupada",R409-Q409+Datos!$B$2,R409-Q409)</f>
        <v>0.14166666666666666</v>
      </c>
      <c r="T409" s="3">
        <f t="shared" si="26"/>
        <v>0.13125000000000001</v>
      </c>
      <c r="U409" s="3">
        <f>(SUMIF('Cocina'!A:A,Sala!L409,'Cocina'!H:H))/60/24</f>
        <v>7.3611111111111113E-2</v>
      </c>
      <c r="V409" s="3">
        <f t="shared" si="24"/>
        <v>6.805555555555555E-2</v>
      </c>
      <c r="W409" s="13" t="str">
        <f t="shared" si="27"/>
        <v>Si</v>
      </c>
      <c r="X409" s="9">
        <f t="shared" si="25"/>
        <v>3</v>
      </c>
      <c r="Y409" s="13" t="str" cm="1">
        <f t="array" ref="Y409">_xlfn.IFS(X409=1,"Lunes",X409=2,"Martes",X409=3,"Miercoles",X409=4,"Jueves",X409=5,"Viernes",X409=6,"Sabado",X409=7,"Domingo")</f>
        <v>Miercoles</v>
      </c>
      <c r="Z409">
        <f>SUMIF('Cocina'!A:A,Sala[[#This Row],[Número de Orden]],'Cocina'!K:K)</f>
        <v>77</v>
      </c>
      <c r="AA409" s="35">
        <f>(Sala[[#This Row],[Tiempo en mesa]]-Sala[[#This Row],[Tiempo de Preparación (Horas)]])*1440</f>
        <v>83</v>
      </c>
      <c r="AB409" t="str" cm="1">
        <f t="array" ref="AB40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10" spans="1:28" x14ac:dyDescent="0.3">
      <c r="A410" s="9">
        <v>15</v>
      </c>
      <c r="B410" s="13" t="s">
        <v>688</v>
      </c>
      <c r="C410" s="9">
        <v>5</v>
      </c>
      <c r="D410" s="16">
        <v>45021.079861111109</v>
      </c>
      <c r="E410" s="16">
        <v>45021.125694444447</v>
      </c>
      <c r="F410" s="13" t="s">
        <v>14</v>
      </c>
      <c r="G410" s="13" t="s">
        <v>10</v>
      </c>
      <c r="H410" s="13" t="s">
        <v>1134</v>
      </c>
      <c r="I410" s="14">
        <v>48.7</v>
      </c>
      <c r="J410" s="14">
        <f>IF(Sala[[#This Row],[Orden cobrada (Sin tiempo espera)]]="si",Sala[[#This Row],[Propina]],0)</f>
        <v>0</v>
      </c>
      <c r="K410" s="13" t="s">
        <v>11</v>
      </c>
      <c r="L410" s="9">
        <v>409</v>
      </c>
      <c r="M410" s="13" t="s">
        <v>64</v>
      </c>
      <c r="N410" s="13" t="s">
        <v>689</v>
      </c>
      <c r="O410" s="14">
        <f>SUMIF('Cocina'!A:A,Sala!L410,'Cocina'!M:M)</f>
        <v>203</v>
      </c>
      <c r="P410" s="1">
        <v>45021</v>
      </c>
      <c r="Q410" s="3">
        <v>7.9861111111111105E-2</v>
      </c>
      <c r="R410" s="3">
        <v>0.12569444444444444</v>
      </c>
      <c r="S410" s="3">
        <f>IF(K410="Ocupada",R410-Q410+Datos!$B$2,R410-Q410)</f>
        <v>4.5833333333333337E-2</v>
      </c>
      <c r="T410" s="3">
        <f t="shared" si="26"/>
        <v>4.5833333333333337E-2</v>
      </c>
      <c r="U410" s="3">
        <f>(SUMIF('Cocina'!A:A,Sala!L410,'Cocina'!H:H))/60/24</f>
        <v>0.11319444444444444</v>
      </c>
      <c r="V410" s="3">
        <f t="shared" si="24"/>
        <v>0</v>
      </c>
      <c r="W410" s="13" t="str">
        <f t="shared" si="27"/>
        <v>No</v>
      </c>
      <c r="X410" s="9">
        <f t="shared" si="25"/>
        <v>3</v>
      </c>
      <c r="Y410" s="13" t="str" cm="1">
        <f t="array" ref="Y410">_xlfn.IFS(X410=1,"Lunes",X410=2,"Martes",X410=3,"Miercoles",X410=4,"Jueves",X410=5,"Viernes",X410=6,"Sabado",X410=7,"Domingo")</f>
        <v>Miercoles</v>
      </c>
      <c r="Z410">
        <f>SUMIF('Cocina'!A:A,Sala[[#This Row],[Número de Orden]],'Cocina'!K:K)</f>
        <v>122</v>
      </c>
      <c r="AA410" s="35">
        <f>(Sala[[#This Row],[Tiempo en mesa]]-Sala[[#This Row],[Tiempo de Preparación (Horas)]])*1440</f>
        <v>-97</v>
      </c>
      <c r="AB410" t="str" cm="1">
        <f t="array" ref="AB41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411" spans="1:28" x14ac:dyDescent="0.3">
      <c r="A411" s="9">
        <v>1</v>
      </c>
      <c r="B411" s="13" t="s">
        <v>690</v>
      </c>
      <c r="C411" s="9">
        <v>3</v>
      </c>
      <c r="D411" s="16">
        <v>45021.115972222222</v>
      </c>
      <c r="E411" s="16">
        <v>45021.224305555559</v>
      </c>
      <c r="F411" s="13" t="s">
        <v>29</v>
      </c>
      <c r="G411" s="13" t="s">
        <v>32</v>
      </c>
      <c r="H411" s="13" t="s">
        <v>1134</v>
      </c>
      <c r="I411" s="14">
        <v>43.65</v>
      </c>
      <c r="J411" s="14">
        <f>IF(Sala[[#This Row],[Orden cobrada (Sin tiempo espera)]]="si",Sala[[#This Row],[Propina]],0)</f>
        <v>43.65</v>
      </c>
      <c r="K411" s="13" t="s">
        <v>11</v>
      </c>
      <c r="L411" s="9">
        <v>410</v>
      </c>
      <c r="M411" s="13" t="s">
        <v>1135</v>
      </c>
      <c r="N411" s="13" t="s">
        <v>691</v>
      </c>
      <c r="O411" s="14">
        <f>SUMIF('Cocina'!A:A,Sala!L411,'Cocina'!M:M)</f>
        <v>56</v>
      </c>
      <c r="P411" s="1">
        <v>45021</v>
      </c>
      <c r="Q411" s="3">
        <v>0.11597222222222223</v>
      </c>
      <c r="R411" s="3">
        <v>0.22430555555555556</v>
      </c>
      <c r="S411" s="3">
        <f>IF(K411="Ocupada",R411-Q411+Datos!$B$2,R411-Q411)</f>
        <v>0.10833333333333334</v>
      </c>
      <c r="T411" s="3">
        <f t="shared" si="26"/>
        <v>0.10833333333333334</v>
      </c>
      <c r="U411" s="3">
        <f>(SUMIF('Cocina'!A:A,Sala!L411,'Cocina'!H:H))/60/24</f>
        <v>6.3194444444444442E-2</v>
      </c>
      <c r="V411" s="3">
        <f t="shared" si="24"/>
        <v>4.5138888888888895E-2</v>
      </c>
      <c r="W411" s="13" t="str">
        <f t="shared" si="27"/>
        <v>Si</v>
      </c>
      <c r="X411" s="9">
        <f t="shared" si="25"/>
        <v>3</v>
      </c>
      <c r="Y411" s="13" t="str" cm="1">
        <f t="array" ref="Y411">_xlfn.IFS(X411=1,"Lunes",X411=2,"Martes",X411=3,"Miercoles",X411=4,"Jueves",X411=5,"Viernes",X411=6,"Sabado",X411=7,"Domingo")</f>
        <v>Miercoles</v>
      </c>
      <c r="Z411">
        <f>SUMIF('Cocina'!A:A,Sala[[#This Row],[Número de Orden]],'Cocina'!K:K)</f>
        <v>34</v>
      </c>
      <c r="AA411" s="35">
        <f>(Sala[[#This Row],[Tiempo en mesa]]-Sala[[#This Row],[Tiempo de Preparación (Horas)]])*1440</f>
        <v>65.000000000000014</v>
      </c>
      <c r="AB411" t="str" cm="1">
        <f t="array" ref="AB41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12" spans="1:28" x14ac:dyDescent="0.3">
      <c r="A412" s="9">
        <v>3</v>
      </c>
      <c r="B412" s="13" t="s">
        <v>403</v>
      </c>
      <c r="C412" s="9">
        <v>3</v>
      </c>
      <c r="D412" s="16">
        <v>45021.09097222222</v>
      </c>
      <c r="E412" s="16">
        <v>45021.211111111108</v>
      </c>
      <c r="F412" s="13" t="s">
        <v>14</v>
      </c>
      <c r="G412" s="13" t="s">
        <v>10</v>
      </c>
      <c r="H412" s="13" t="s">
        <v>1136</v>
      </c>
      <c r="I412" s="14">
        <v>21.88</v>
      </c>
      <c r="J412" s="14">
        <f>IF(Sala[[#This Row],[Orden cobrada (Sin tiempo espera)]]="si",Sala[[#This Row],[Propina]],0)</f>
        <v>21.88</v>
      </c>
      <c r="K412" s="13" t="s">
        <v>35</v>
      </c>
      <c r="L412" s="9">
        <v>411</v>
      </c>
      <c r="M412" s="13" t="s">
        <v>17</v>
      </c>
      <c r="N412" s="13" t="s">
        <v>692</v>
      </c>
      <c r="O412" s="14">
        <f>SUMIF('Cocina'!A:A,Sala!L412,'Cocina'!M:M)</f>
        <v>219</v>
      </c>
      <c r="P412" s="1">
        <v>45021</v>
      </c>
      <c r="Q412" s="3">
        <v>9.0972222222222218E-2</v>
      </c>
      <c r="R412" s="3">
        <v>0.21111111111111111</v>
      </c>
      <c r="S412" s="3">
        <f>IF(K412="Ocupada",R412-Q412+Datos!$B$2,R412-Q412)</f>
        <v>0.13055555555555556</v>
      </c>
      <c r="T412" s="3">
        <f t="shared" si="26"/>
        <v>0.12013888888888889</v>
      </c>
      <c r="U412" s="3">
        <f>(SUMIF('Cocina'!A:A,Sala!L412,'Cocina'!H:H))/60/24</f>
        <v>5.4166666666666669E-2</v>
      </c>
      <c r="V412" s="3">
        <f t="shared" si="24"/>
        <v>7.6388888888888895E-2</v>
      </c>
      <c r="W412" s="13" t="str">
        <f t="shared" si="27"/>
        <v>Si</v>
      </c>
      <c r="X412" s="9">
        <f t="shared" si="25"/>
        <v>3</v>
      </c>
      <c r="Y412" s="13" t="str" cm="1">
        <f t="array" ref="Y412">_xlfn.IFS(X412=1,"Lunes",X412=2,"Martes",X412=3,"Miercoles",X412=4,"Jueves",X412=5,"Viernes",X412=6,"Sabado",X412=7,"Domingo")</f>
        <v>Miercoles</v>
      </c>
      <c r="Z412">
        <f>SUMIF('Cocina'!A:A,Sala[[#This Row],[Número de Orden]],'Cocina'!K:K)</f>
        <v>133</v>
      </c>
      <c r="AA412" s="35">
        <f>(Sala[[#This Row],[Tiempo en mesa]]-Sala[[#This Row],[Tiempo de Preparación (Horas)]])*1440</f>
        <v>95</v>
      </c>
      <c r="AB412" t="str" cm="1">
        <f t="array" ref="AB41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13" spans="1:28" x14ac:dyDescent="0.3">
      <c r="A413" s="9">
        <v>11</v>
      </c>
      <c r="B413" s="13" t="s">
        <v>693</v>
      </c>
      <c r="C413" s="9">
        <v>4</v>
      </c>
      <c r="D413" s="16">
        <v>45021.015277777777</v>
      </c>
      <c r="E413" s="16">
        <v>45021.085416666669</v>
      </c>
      <c r="F413" s="13" t="s">
        <v>25</v>
      </c>
      <c r="G413" s="13" t="s">
        <v>32</v>
      </c>
      <c r="H413" s="13" t="s">
        <v>1134</v>
      </c>
      <c r="I413" s="14">
        <v>12.94</v>
      </c>
      <c r="J413" s="14">
        <f>IF(Sala[[#This Row],[Orden cobrada (Sin tiempo espera)]]="si",Sala[[#This Row],[Propina]],0)</f>
        <v>12.94</v>
      </c>
      <c r="K413" s="13" t="s">
        <v>35</v>
      </c>
      <c r="L413" s="9">
        <v>412</v>
      </c>
      <c r="M413" s="13" t="s">
        <v>1135</v>
      </c>
      <c r="N413" s="13" t="s">
        <v>186</v>
      </c>
      <c r="O413" s="14">
        <f>SUMIF('Cocina'!A:A,Sala!L413,'Cocina'!M:M)</f>
        <v>93</v>
      </c>
      <c r="P413" s="1">
        <v>45021</v>
      </c>
      <c r="Q413" s="3">
        <v>1.5277777777777777E-2</v>
      </c>
      <c r="R413" s="3">
        <v>8.5416666666666669E-2</v>
      </c>
      <c r="S413" s="3">
        <f>IF(K413="Ocupada",R413-Q413+Datos!$B$2,R413-Q413)</f>
        <v>8.0555555555555561E-2</v>
      </c>
      <c r="T413" s="3">
        <f t="shared" si="26"/>
        <v>7.013888888888889E-2</v>
      </c>
      <c r="U413" s="3">
        <f>(SUMIF('Cocina'!A:A,Sala!L413,'Cocina'!H:H))/60/24</f>
        <v>3.9583333333333331E-2</v>
      </c>
      <c r="V413" s="3">
        <f t="shared" si="24"/>
        <v>4.0972222222222229E-2</v>
      </c>
      <c r="W413" s="13" t="str">
        <f t="shared" si="27"/>
        <v>Si</v>
      </c>
      <c r="X413" s="9">
        <f t="shared" si="25"/>
        <v>3</v>
      </c>
      <c r="Y413" s="13" t="str" cm="1">
        <f t="array" ref="Y413">_xlfn.IFS(X413=1,"Lunes",X413=2,"Martes",X413=3,"Miercoles",X413=4,"Jueves",X413=5,"Viernes",X413=6,"Sabado",X413=7,"Domingo")</f>
        <v>Miercoles</v>
      </c>
      <c r="Z413">
        <f>SUMIF('Cocina'!A:A,Sala[[#This Row],[Número de Orden]],'Cocina'!K:K)</f>
        <v>57</v>
      </c>
      <c r="AA413" s="35">
        <f>(Sala[[#This Row],[Tiempo en mesa]]-Sala[[#This Row],[Tiempo de Preparación (Horas)]])*1440</f>
        <v>44</v>
      </c>
      <c r="AB413" t="str" cm="1">
        <f t="array" ref="AB41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14" spans="1:28" x14ac:dyDescent="0.3">
      <c r="A414" s="9">
        <v>13</v>
      </c>
      <c r="B414" s="13" t="s">
        <v>694</v>
      </c>
      <c r="C414" s="9">
        <v>3</v>
      </c>
      <c r="D414" s="16">
        <v>45021.10833333333</v>
      </c>
      <c r="E414" s="16">
        <v>45021.206944444442</v>
      </c>
      <c r="F414" s="13" t="s">
        <v>29</v>
      </c>
      <c r="G414" s="13" t="s">
        <v>32</v>
      </c>
      <c r="H414" s="13" t="s">
        <v>1134</v>
      </c>
      <c r="I414" s="14">
        <v>23.01</v>
      </c>
      <c r="J414" s="14">
        <f>IF(Sala[[#This Row],[Orden cobrada (Sin tiempo espera)]]="si",Sala[[#This Row],[Propina]],0)</f>
        <v>23.01</v>
      </c>
      <c r="K414" s="13" t="s">
        <v>35</v>
      </c>
      <c r="L414" s="9">
        <v>413</v>
      </c>
      <c r="M414" s="13" t="s">
        <v>83</v>
      </c>
      <c r="N414" s="13" t="s">
        <v>33</v>
      </c>
      <c r="O414" s="14">
        <f>SUMIF('Cocina'!A:A,Sala!L414,'Cocina'!M:M)</f>
        <v>35</v>
      </c>
      <c r="P414" s="1">
        <v>45021</v>
      </c>
      <c r="Q414" s="3">
        <v>0.10833333333333334</v>
      </c>
      <c r="R414" s="3">
        <v>0.20694444444444443</v>
      </c>
      <c r="S414" s="3">
        <f>IF(K414="Ocupada",R414-Q414+Datos!$B$2,R414-Q414)</f>
        <v>0.10902777777777777</v>
      </c>
      <c r="T414" s="3">
        <f t="shared" si="26"/>
        <v>9.8611111111111094E-2</v>
      </c>
      <c r="U414" s="3">
        <f>(SUMIF('Cocina'!A:A,Sala!L414,'Cocina'!H:H))/60/24</f>
        <v>8.3333333333333332E-3</v>
      </c>
      <c r="V414" s="3">
        <f t="shared" si="24"/>
        <v>0.10069444444444443</v>
      </c>
      <c r="W414" s="13" t="str">
        <f t="shared" si="27"/>
        <v>Si</v>
      </c>
      <c r="X414" s="9">
        <f t="shared" si="25"/>
        <v>3</v>
      </c>
      <c r="Y414" s="13" t="str" cm="1">
        <f t="array" ref="Y414">_xlfn.IFS(X414=1,"Lunes",X414=2,"Martes",X414=3,"Miercoles",X414=4,"Jueves",X414=5,"Viernes",X414=6,"Sabado",X414=7,"Domingo")</f>
        <v>Miercoles</v>
      </c>
      <c r="Z414">
        <f>SUMIF('Cocina'!A:A,Sala[[#This Row],[Número de Orden]],'Cocina'!K:K)</f>
        <v>21</v>
      </c>
      <c r="AA414" s="35">
        <f>(Sala[[#This Row],[Tiempo en mesa]]-Sala[[#This Row],[Tiempo de Preparación (Horas)]])*1440</f>
        <v>129.99999999999997</v>
      </c>
      <c r="AB414" t="str" cm="1">
        <f t="array" ref="AB41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15" spans="1:28" x14ac:dyDescent="0.3">
      <c r="A415" s="9">
        <v>14</v>
      </c>
      <c r="B415" s="13" t="s">
        <v>695</v>
      </c>
      <c r="C415" s="9">
        <v>6</v>
      </c>
      <c r="D415" s="16">
        <v>45021.154861111114</v>
      </c>
      <c r="E415" s="16">
        <v>45021.3</v>
      </c>
      <c r="F415" s="13" t="s">
        <v>25</v>
      </c>
      <c r="G415" s="13" t="s">
        <v>15</v>
      </c>
      <c r="H415" s="13" t="s">
        <v>1134</v>
      </c>
      <c r="I415" s="14">
        <v>13.17</v>
      </c>
      <c r="J415" s="14">
        <f>IF(Sala[[#This Row],[Orden cobrada (Sin tiempo espera)]]="si",Sala[[#This Row],[Propina]],0)</f>
        <v>13.17</v>
      </c>
      <c r="K415" s="13" t="s">
        <v>11</v>
      </c>
      <c r="L415" s="9">
        <v>414</v>
      </c>
      <c r="M415" s="13" t="s">
        <v>1137</v>
      </c>
      <c r="N415" s="13" t="s">
        <v>439</v>
      </c>
      <c r="O415" s="14">
        <f>SUMIF('Cocina'!A:A,Sala!L415,'Cocina'!M:M)</f>
        <v>33</v>
      </c>
      <c r="P415" s="1">
        <v>45021</v>
      </c>
      <c r="Q415" s="3">
        <v>0.15486111111111112</v>
      </c>
      <c r="R415" s="3">
        <v>0.3</v>
      </c>
      <c r="S415" s="3">
        <f>IF(K415="Ocupada",R415-Q415+Datos!$B$2,R415-Q415)</f>
        <v>0.14513888888888887</v>
      </c>
      <c r="T415" s="3">
        <f t="shared" si="26"/>
        <v>0.14513888888888887</v>
      </c>
      <c r="U415" s="3">
        <f>(SUMIF('Cocina'!A:A,Sala!L415,'Cocina'!H:H))/60/24</f>
        <v>2.6388888888888889E-2</v>
      </c>
      <c r="V415" s="3">
        <f t="shared" si="24"/>
        <v>0.11874999999999998</v>
      </c>
      <c r="W415" s="13" t="str">
        <f t="shared" si="27"/>
        <v>Si</v>
      </c>
      <c r="X415" s="9">
        <f t="shared" si="25"/>
        <v>3</v>
      </c>
      <c r="Y415" s="13" t="str" cm="1">
        <f t="array" ref="Y415">_xlfn.IFS(X415=1,"Lunes",X415=2,"Martes",X415=3,"Miercoles",X415=4,"Jueves",X415=5,"Viernes",X415=6,"Sabado",X415=7,"Domingo")</f>
        <v>Miercoles</v>
      </c>
      <c r="Z415">
        <f>SUMIF('Cocina'!A:A,Sala[[#This Row],[Número de Orden]],'Cocina'!K:K)</f>
        <v>20</v>
      </c>
      <c r="AA415" s="35">
        <f>(Sala[[#This Row],[Tiempo en mesa]]-Sala[[#This Row],[Tiempo de Preparación (Horas)]])*1440</f>
        <v>170.99999999999997</v>
      </c>
      <c r="AB415" t="str" cm="1">
        <f t="array" ref="AB41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16" spans="1:28" x14ac:dyDescent="0.3">
      <c r="A416" s="9">
        <v>14</v>
      </c>
      <c r="B416" s="13" t="s">
        <v>696</v>
      </c>
      <c r="C416" s="9">
        <v>4</v>
      </c>
      <c r="D416" s="16">
        <v>45021.027083333334</v>
      </c>
      <c r="E416" s="16">
        <v>45021.190972222219</v>
      </c>
      <c r="F416" s="13" t="s">
        <v>29</v>
      </c>
      <c r="G416" s="13" t="s">
        <v>32</v>
      </c>
      <c r="H416" s="13" t="s">
        <v>1134</v>
      </c>
      <c r="I416" s="14">
        <v>20.51</v>
      </c>
      <c r="J416" s="14">
        <f>IF(Sala[[#This Row],[Orden cobrada (Sin tiempo espera)]]="si",Sala[[#This Row],[Propina]],0)</f>
        <v>20.51</v>
      </c>
      <c r="K416" s="13" t="s">
        <v>35</v>
      </c>
      <c r="L416" s="9">
        <v>415</v>
      </c>
      <c r="M416" s="13" t="s">
        <v>22</v>
      </c>
      <c r="N416" s="13" t="s">
        <v>697</v>
      </c>
      <c r="O416" s="14">
        <f>SUMIF('Cocina'!A:A,Sala!L416,'Cocina'!M:M)</f>
        <v>158</v>
      </c>
      <c r="P416" s="1">
        <v>45021</v>
      </c>
      <c r="Q416" s="3">
        <v>2.7083333333333334E-2</v>
      </c>
      <c r="R416" s="3">
        <v>0.19097222222222221</v>
      </c>
      <c r="S416" s="3">
        <f>IF(K416="Ocupada",R416-Q416+Datos!$B$2,R416-Q416)</f>
        <v>0.17430555555555552</v>
      </c>
      <c r="T416" s="3">
        <f t="shared" si="26"/>
        <v>0.16388888888888886</v>
      </c>
      <c r="U416" s="3">
        <f>(SUMIF('Cocina'!A:A,Sala!L416,'Cocina'!H:H))/60/24</f>
        <v>6.0416666666666667E-2</v>
      </c>
      <c r="V416" s="3">
        <f t="shared" si="24"/>
        <v>0.11388888888888885</v>
      </c>
      <c r="W416" s="13" t="str">
        <f t="shared" si="27"/>
        <v>Si</v>
      </c>
      <c r="X416" s="9">
        <f t="shared" si="25"/>
        <v>3</v>
      </c>
      <c r="Y416" s="13" t="str" cm="1">
        <f t="array" ref="Y416">_xlfn.IFS(X416=1,"Lunes",X416=2,"Martes",X416=3,"Miercoles",X416=4,"Jueves",X416=5,"Viernes",X416=6,"Sabado",X416=7,"Domingo")</f>
        <v>Miercoles</v>
      </c>
      <c r="Z416">
        <f>SUMIF('Cocina'!A:A,Sala[[#This Row],[Número de Orden]],'Cocina'!K:K)</f>
        <v>94</v>
      </c>
      <c r="AA416" s="35">
        <f>(Sala[[#This Row],[Tiempo en mesa]]-Sala[[#This Row],[Tiempo de Preparación (Horas)]])*1440</f>
        <v>148.99999999999994</v>
      </c>
      <c r="AB416" t="str" cm="1">
        <f t="array" ref="AB41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17" spans="1:28" x14ac:dyDescent="0.3">
      <c r="A417" s="9">
        <v>20</v>
      </c>
      <c r="B417" s="13" t="s">
        <v>698</v>
      </c>
      <c r="C417" s="9">
        <v>2</v>
      </c>
      <c r="D417" s="16">
        <v>45021.127083333333</v>
      </c>
      <c r="E417" s="16">
        <v>45021.275694444441</v>
      </c>
      <c r="F417" s="13" t="s">
        <v>14</v>
      </c>
      <c r="G417" s="13" t="s">
        <v>32</v>
      </c>
      <c r="H417" s="13" t="s">
        <v>1134</v>
      </c>
      <c r="I417" s="14">
        <v>12.9</v>
      </c>
      <c r="J417" s="14">
        <f>IF(Sala[[#This Row],[Orden cobrada (Sin tiempo espera)]]="si",Sala[[#This Row],[Propina]],0)</f>
        <v>12.9</v>
      </c>
      <c r="K417" s="13" t="s">
        <v>11</v>
      </c>
      <c r="L417" s="9">
        <v>416</v>
      </c>
      <c r="M417" s="13" t="s">
        <v>44</v>
      </c>
      <c r="N417" s="13" t="s">
        <v>195</v>
      </c>
      <c r="O417" s="14">
        <f>SUMIF('Cocina'!A:A,Sala!L417,'Cocina'!M:M)</f>
        <v>25</v>
      </c>
      <c r="P417" s="1">
        <v>45021</v>
      </c>
      <c r="Q417" s="3">
        <v>0.12708333333333333</v>
      </c>
      <c r="R417" s="3">
        <v>0.27569444444444446</v>
      </c>
      <c r="S417" s="3">
        <f>IF(K417="Ocupada",R417-Q417+Datos!$B$2,R417-Q417)</f>
        <v>0.14861111111111114</v>
      </c>
      <c r="T417" s="3">
        <f t="shared" si="26"/>
        <v>0.14861111111111114</v>
      </c>
      <c r="U417" s="3">
        <f>(SUMIF('Cocina'!A:A,Sala!L417,'Cocina'!H:H))/60/24</f>
        <v>6.2499999999999995E-3</v>
      </c>
      <c r="V417" s="3">
        <f t="shared" si="24"/>
        <v>0.14236111111111113</v>
      </c>
      <c r="W417" s="13" t="str">
        <f t="shared" si="27"/>
        <v>Si</v>
      </c>
      <c r="X417" s="9">
        <f t="shared" si="25"/>
        <v>3</v>
      </c>
      <c r="Y417" s="13" t="str" cm="1">
        <f t="array" ref="Y417">_xlfn.IFS(X417=1,"Lunes",X417=2,"Martes",X417=3,"Miercoles",X417=4,"Jueves",X417=5,"Viernes",X417=6,"Sabado",X417=7,"Domingo")</f>
        <v>Miercoles</v>
      </c>
      <c r="Z417">
        <f>SUMIF('Cocina'!A:A,Sala[[#This Row],[Número de Orden]],'Cocina'!K:K)</f>
        <v>15</v>
      </c>
      <c r="AA417" s="35">
        <f>(Sala[[#This Row],[Tiempo en mesa]]-Sala[[#This Row],[Tiempo de Preparación (Horas)]])*1440</f>
        <v>205.00000000000003</v>
      </c>
      <c r="AB417" t="str" cm="1">
        <f t="array" ref="AB41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18" spans="1:28" x14ac:dyDescent="0.3">
      <c r="A418" s="9">
        <v>7</v>
      </c>
      <c r="B418" s="13" t="s">
        <v>699</v>
      </c>
      <c r="C418" s="9">
        <v>2</v>
      </c>
      <c r="D418" s="16">
        <v>45021.142361111109</v>
      </c>
      <c r="E418" s="16">
        <v>45021.189583333333</v>
      </c>
      <c r="F418" s="13" t="s">
        <v>20</v>
      </c>
      <c r="G418" s="13" t="s">
        <v>32</v>
      </c>
      <c r="H418" s="13" t="s">
        <v>1134</v>
      </c>
      <c r="I418" s="14">
        <v>35.08</v>
      </c>
      <c r="J418" s="14">
        <f>IF(Sala[[#This Row],[Orden cobrada (Sin tiempo espera)]]="si",Sala[[#This Row],[Propina]],0)</f>
        <v>0</v>
      </c>
      <c r="K418" s="13" t="s">
        <v>21</v>
      </c>
      <c r="L418" s="9">
        <v>417</v>
      </c>
      <c r="M418" s="13" t="s">
        <v>36</v>
      </c>
      <c r="N418" s="13" t="s">
        <v>700</v>
      </c>
      <c r="O418" s="14">
        <f>SUMIF('Cocina'!A:A,Sala!L418,'Cocina'!M:M)</f>
        <v>142</v>
      </c>
      <c r="P418" s="1">
        <v>45021</v>
      </c>
      <c r="Q418" s="3">
        <v>0.1423611111111111</v>
      </c>
      <c r="R418" s="3">
        <v>0.18958333333333333</v>
      </c>
      <c r="S418" s="3">
        <f>IF(K418="Ocupada",R418-Q418+Datos!$B$2,R418-Q418)</f>
        <v>4.7222222222222221E-2</v>
      </c>
      <c r="T418" s="3">
        <f t="shared" si="26"/>
        <v>4.7222222222222221E-2</v>
      </c>
      <c r="U418" s="3">
        <f>(SUMIF('Cocina'!A:A,Sala!L418,'Cocina'!H:H))/60/24</f>
        <v>6.25E-2</v>
      </c>
      <c r="V418" s="3">
        <f t="shared" si="24"/>
        <v>0</v>
      </c>
      <c r="W418" s="13" t="str">
        <f t="shared" si="27"/>
        <v>No</v>
      </c>
      <c r="X418" s="9">
        <f t="shared" si="25"/>
        <v>3</v>
      </c>
      <c r="Y418" s="13" t="str" cm="1">
        <f t="array" ref="Y418">_xlfn.IFS(X418=1,"Lunes",X418=2,"Martes",X418=3,"Miercoles",X418=4,"Jueves",X418=5,"Viernes",X418=6,"Sabado",X418=7,"Domingo")</f>
        <v>Miercoles</v>
      </c>
      <c r="Z418">
        <f>SUMIF('Cocina'!A:A,Sala[[#This Row],[Número de Orden]],'Cocina'!K:K)</f>
        <v>85</v>
      </c>
      <c r="AA418" s="35">
        <f>(Sala[[#This Row],[Tiempo en mesa]]-Sala[[#This Row],[Tiempo de Preparación (Horas)]])*1440</f>
        <v>-22</v>
      </c>
      <c r="AB418" t="str" cm="1">
        <f t="array" ref="AB41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419" spans="1:28" x14ac:dyDescent="0.3">
      <c r="A419" s="9">
        <v>17</v>
      </c>
      <c r="B419" s="13" t="s">
        <v>701</v>
      </c>
      <c r="C419" s="9">
        <v>4</v>
      </c>
      <c r="D419" s="16">
        <v>45021.036111111112</v>
      </c>
      <c r="E419" s="16">
        <v>45021.146527777775</v>
      </c>
      <c r="F419" s="13" t="s">
        <v>9</v>
      </c>
      <c r="G419" s="13" t="s">
        <v>32</v>
      </c>
      <c r="H419" s="13" t="s">
        <v>1134</v>
      </c>
      <c r="I419" s="14">
        <v>35.51</v>
      </c>
      <c r="J419" s="14">
        <f>IF(Sala[[#This Row],[Orden cobrada (Sin tiempo espera)]]="si",Sala[[#This Row],[Propina]],0)</f>
        <v>35.51</v>
      </c>
      <c r="K419" s="13" t="s">
        <v>11</v>
      </c>
      <c r="L419" s="9">
        <v>418</v>
      </c>
      <c r="M419" s="13" t="s">
        <v>1137</v>
      </c>
      <c r="N419" s="13" t="s">
        <v>702</v>
      </c>
      <c r="O419" s="14">
        <f>SUMIF('Cocina'!A:A,Sala!L419,'Cocina'!M:M)</f>
        <v>118</v>
      </c>
      <c r="P419" s="1">
        <v>45021</v>
      </c>
      <c r="Q419" s="3">
        <v>3.6111111111111108E-2</v>
      </c>
      <c r="R419" s="3">
        <v>0.14652777777777778</v>
      </c>
      <c r="S419" s="3">
        <f>IF(K419="Ocupada",R419-Q419+Datos!$B$2,R419-Q419)</f>
        <v>0.11041666666666668</v>
      </c>
      <c r="T419" s="3">
        <f t="shared" si="26"/>
        <v>0.11041666666666668</v>
      </c>
      <c r="U419" s="3">
        <f>(SUMIF('Cocina'!A:A,Sala!L419,'Cocina'!H:H))/60/24</f>
        <v>6.9444444444444448E-2</v>
      </c>
      <c r="V419" s="3">
        <f t="shared" si="24"/>
        <v>4.0972222222222229E-2</v>
      </c>
      <c r="W419" s="13" t="str">
        <f t="shared" si="27"/>
        <v>Si</v>
      </c>
      <c r="X419" s="9">
        <f t="shared" si="25"/>
        <v>3</v>
      </c>
      <c r="Y419" s="13" t="str" cm="1">
        <f t="array" ref="Y419">_xlfn.IFS(X419=1,"Lunes",X419=2,"Martes",X419=3,"Miercoles",X419=4,"Jueves",X419=5,"Viernes",X419=6,"Sabado",X419=7,"Domingo")</f>
        <v>Miercoles</v>
      </c>
      <c r="Z419">
        <f>SUMIF('Cocina'!A:A,Sala[[#This Row],[Número de Orden]],'Cocina'!K:K)</f>
        <v>72</v>
      </c>
      <c r="AA419" s="35">
        <f>(Sala[[#This Row],[Tiempo en mesa]]-Sala[[#This Row],[Tiempo de Preparación (Horas)]])*1440</f>
        <v>59.000000000000007</v>
      </c>
      <c r="AB419" t="str" cm="1">
        <f t="array" ref="AB41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20" spans="1:28" x14ac:dyDescent="0.3">
      <c r="A420" s="9">
        <v>11</v>
      </c>
      <c r="B420" s="13" t="s">
        <v>703</v>
      </c>
      <c r="C420" s="9">
        <v>4</v>
      </c>
      <c r="D420" s="16">
        <v>45021.134722222225</v>
      </c>
      <c r="E420" s="16">
        <v>45021.238194444442</v>
      </c>
      <c r="F420" s="13" t="s">
        <v>25</v>
      </c>
      <c r="G420" s="13" t="s">
        <v>10</v>
      </c>
      <c r="H420" s="13" t="s">
        <v>1134</v>
      </c>
      <c r="I420" s="14">
        <v>14.09</v>
      </c>
      <c r="J420" s="14">
        <f>IF(Sala[[#This Row],[Orden cobrada (Sin tiempo espera)]]="si",Sala[[#This Row],[Propina]],0)</f>
        <v>14.09</v>
      </c>
      <c r="K420" s="13" t="s">
        <v>35</v>
      </c>
      <c r="L420" s="9">
        <v>419</v>
      </c>
      <c r="M420" s="13" t="s">
        <v>83</v>
      </c>
      <c r="N420" s="13" t="s">
        <v>704</v>
      </c>
      <c r="O420" s="14">
        <f>SUMIF('Cocina'!A:A,Sala!L420,'Cocina'!M:M)</f>
        <v>67</v>
      </c>
      <c r="P420" s="1">
        <v>45021</v>
      </c>
      <c r="Q420" s="3">
        <v>0.13472222222222222</v>
      </c>
      <c r="R420" s="3">
        <v>0.23819444444444443</v>
      </c>
      <c r="S420" s="3">
        <f>IF(K420="Ocupada",R420-Q420+Datos!$B$2,R420-Q420)</f>
        <v>0.11388888888888889</v>
      </c>
      <c r="T420" s="3">
        <f t="shared" si="26"/>
        <v>0.10347222222222222</v>
      </c>
      <c r="U420" s="3">
        <f>(SUMIF('Cocina'!A:A,Sala!L420,'Cocina'!H:H))/60/24</f>
        <v>4.4444444444444446E-2</v>
      </c>
      <c r="V420" s="3">
        <f t="shared" si="24"/>
        <v>6.9444444444444448E-2</v>
      </c>
      <c r="W420" s="13" t="str">
        <f t="shared" si="27"/>
        <v>Si</v>
      </c>
      <c r="X420" s="9">
        <f t="shared" si="25"/>
        <v>3</v>
      </c>
      <c r="Y420" s="13" t="str" cm="1">
        <f t="array" ref="Y420">_xlfn.IFS(X420=1,"Lunes",X420=2,"Martes",X420=3,"Miercoles",X420=4,"Jueves",X420=5,"Viernes",X420=6,"Sabado",X420=7,"Domingo")</f>
        <v>Miercoles</v>
      </c>
      <c r="Z420">
        <f>SUMIF('Cocina'!A:A,Sala[[#This Row],[Número de Orden]],'Cocina'!K:K)</f>
        <v>40</v>
      </c>
      <c r="AA420" s="35">
        <f>(Sala[[#This Row],[Tiempo en mesa]]-Sala[[#This Row],[Tiempo de Preparación (Horas)]])*1440</f>
        <v>84.999999999999986</v>
      </c>
      <c r="AB420" t="str" cm="1">
        <f t="array" ref="AB42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21" spans="1:28" x14ac:dyDescent="0.3">
      <c r="A421" s="9">
        <v>18</v>
      </c>
      <c r="B421" s="13" t="s">
        <v>43</v>
      </c>
      <c r="C421" s="9">
        <v>6</v>
      </c>
      <c r="D421" s="16">
        <v>45021.095833333333</v>
      </c>
      <c r="E421" s="16">
        <v>45021.228472222225</v>
      </c>
      <c r="F421" s="13" t="s">
        <v>20</v>
      </c>
      <c r="G421" s="13" t="s">
        <v>10</v>
      </c>
      <c r="H421" s="13" t="s">
        <v>1134</v>
      </c>
      <c r="I421" s="14">
        <v>31.49</v>
      </c>
      <c r="J421" s="14">
        <f>IF(Sala[[#This Row],[Orden cobrada (Sin tiempo espera)]]="si",Sala[[#This Row],[Propina]],0)</f>
        <v>31.49</v>
      </c>
      <c r="K421" s="13" t="s">
        <v>35</v>
      </c>
      <c r="L421" s="9">
        <v>420</v>
      </c>
      <c r="M421" s="13" t="s">
        <v>41</v>
      </c>
      <c r="N421" s="13" t="s">
        <v>705</v>
      </c>
      <c r="O421" s="14">
        <f>SUMIF('Cocina'!A:A,Sala!L421,'Cocina'!M:M)</f>
        <v>242</v>
      </c>
      <c r="P421" s="1">
        <v>45021</v>
      </c>
      <c r="Q421" s="3">
        <v>9.583333333333334E-2</v>
      </c>
      <c r="R421" s="3">
        <v>0.22847222222222222</v>
      </c>
      <c r="S421" s="3">
        <f>IF(K421="Ocupada",R421-Q421+Datos!$B$2,R421-Q421)</f>
        <v>0.14305555555555552</v>
      </c>
      <c r="T421" s="3">
        <f t="shared" si="26"/>
        <v>0.13263888888888886</v>
      </c>
      <c r="U421" s="3">
        <f>(SUMIF('Cocina'!A:A,Sala!L421,'Cocina'!H:H))/60/24</f>
        <v>7.2916666666666671E-2</v>
      </c>
      <c r="V421" s="3">
        <f t="shared" si="24"/>
        <v>7.0138888888888848E-2</v>
      </c>
      <c r="W421" s="13" t="str">
        <f t="shared" si="27"/>
        <v>Si</v>
      </c>
      <c r="X421" s="9">
        <f t="shared" si="25"/>
        <v>3</v>
      </c>
      <c r="Y421" s="13" t="str" cm="1">
        <f t="array" ref="Y421">_xlfn.IFS(X421=1,"Lunes",X421=2,"Martes",X421=3,"Miercoles",X421=4,"Jueves",X421=5,"Viernes",X421=6,"Sabado",X421=7,"Domingo")</f>
        <v>Miercoles</v>
      </c>
      <c r="Z421">
        <f>SUMIF('Cocina'!A:A,Sala[[#This Row],[Número de Orden]],'Cocina'!K:K)</f>
        <v>144</v>
      </c>
      <c r="AA421" s="35">
        <f>(Sala[[#This Row],[Tiempo en mesa]]-Sala[[#This Row],[Tiempo de Preparación (Horas)]])*1440</f>
        <v>85.999999999999957</v>
      </c>
      <c r="AB421" t="str" cm="1">
        <f t="array" ref="AB42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22" spans="1:28" x14ac:dyDescent="0.3">
      <c r="A422" s="9">
        <v>10</v>
      </c>
      <c r="B422" s="13" t="s">
        <v>706</v>
      </c>
      <c r="C422" s="9">
        <v>1</v>
      </c>
      <c r="D422" s="16">
        <v>45021.067361111112</v>
      </c>
      <c r="E422" s="16">
        <v>45021.171527777777</v>
      </c>
      <c r="F422" s="13" t="s">
        <v>14</v>
      </c>
      <c r="G422" s="13" t="s">
        <v>10</v>
      </c>
      <c r="H422" s="13" t="s">
        <v>1134</v>
      </c>
      <c r="I422" s="14">
        <v>17.57</v>
      </c>
      <c r="J422" s="14">
        <f>IF(Sala[[#This Row],[Orden cobrada (Sin tiempo espera)]]="si",Sala[[#This Row],[Propina]],0)</f>
        <v>17.57</v>
      </c>
      <c r="K422" s="13" t="s">
        <v>35</v>
      </c>
      <c r="L422" s="9">
        <v>421</v>
      </c>
      <c r="M422" s="13" t="s">
        <v>64</v>
      </c>
      <c r="N422" s="13" t="s">
        <v>707</v>
      </c>
      <c r="O422" s="14">
        <f>SUMIF('Cocina'!A:A,Sala!L422,'Cocina'!M:M)</f>
        <v>85</v>
      </c>
      <c r="P422" s="1">
        <v>45021</v>
      </c>
      <c r="Q422" s="3">
        <v>6.7361111111111108E-2</v>
      </c>
      <c r="R422" s="3">
        <v>0.17152777777777778</v>
      </c>
      <c r="S422" s="3">
        <f>IF(K422="Ocupada",R422-Q422+Datos!$B$2,R422-Q422)</f>
        <v>0.11458333333333334</v>
      </c>
      <c r="T422" s="3">
        <f t="shared" si="26"/>
        <v>0.10416666666666667</v>
      </c>
      <c r="U422" s="3">
        <f>(SUMIF('Cocina'!A:A,Sala!L422,'Cocina'!H:H))/60/24</f>
        <v>4.9305555555555554E-2</v>
      </c>
      <c r="V422" s="3">
        <f t="shared" si="24"/>
        <v>6.5277777777777796E-2</v>
      </c>
      <c r="W422" s="13" t="str">
        <f t="shared" si="27"/>
        <v>Si</v>
      </c>
      <c r="X422" s="9">
        <f t="shared" si="25"/>
        <v>3</v>
      </c>
      <c r="Y422" s="13" t="str" cm="1">
        <f t="array" ref="Y422">_xlfn.IFS(X422=1,"Lunes",X422=2,"Martes",X422=3,"Miercoles",X422=4,"Jueves",X422=5,"Viernes",X422=6,"Sabado",X422=7,"Domingo")</f>
        <v>Miercoles</v>
      </c>
      <c r="Z422">
        <f>SUMIF('Cocina'!A:A,Sala[[#This Row],[Número de Orden]],'Cocina'!K:K)</f>
        <v>49</v>
      </c>
      <c r="AA422" s="35">
        <f>(Sala[[#This Row],[Tiempo en mesa]]-Sala[[#This Row],[Tiempo de Preparación (Horas)]])*1440</f>
        <v>79.000000000000014</v>
      </c>
      <c r="AB422" t="str" cm="1">
        <f t="array" ref="AB42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23" spans="1:28" x14ac:dyDescent="0.3">
      <c r="A423" s="9">
        <v>12</v>
      </c>
      <c r="B423" s="13" t="s">
        <v>708</v>
      </c>
      <c r="C423" s="9">
        <v>6</v>
      </c>
      <c r="D423" s="16">
        <v>45021.025000000001</v>
      </c>
      <c r="E423" s="16">
        <v>45021.131249999999</v>
      </c>
      <c r="F423" s="13" t="s">
        <v>20</v>
      </c>
      <c r="G423" s="13" t="s">
        <v>10</v>
      </c>
      <c r="H423" s="13" t="s">
        <v>1134</v>
      </c>
      <c r="I423" s="14">
        <v>39.72</v>
      </c>
      <c r="J423" s="14">
        <f>IF(Sala[[#This Row],[Orden cobrada (Sin tiempo espera)]]="si",Sala[[#This Row],[Propina]],0)</f>
        <v>39.72</v>
      </c>
      <c r="K423" s="13" t="s">
        <v>11</v>
      </c>
      <c r="L423" s="9">
        <v>422</v>
      </c>
      <c r="M423" s="13" t="s">
        <v>1137</v>
      </c>
      <c r="N423" s="13" t="s">
        <v>709</v>
      </c>
      <c r="O423" s="14">
        <f>SUMIF('Cocina'!A:A,Sala!L423,'Cocina'!M:M)</f>
        <v>88</v>
      </c>
      <c r="P423" s="1">
        <v>45021</v>
      </c>
      <c r="Q423" s="3">
        <v>2.5000000000000001E-2</v>
      </c>
      <c r="R423" s="3">
        <v>0.13125000000000001</v>
      </c>
      <c r="S423" s="3">
        <f>IF(K423="Ocupada",R423-Q423+Datos!$B$2,R423-Q423)</f>
        <v>0.10625000000000001</v>
      </c>
      <c r="T423" s="3">
        <f t="shared" si="26"/>
        <v>0.10625000000000001</v>
      </c>
      <c r="U423" s="3">
        <f>(SUMIF('Cocina'!A:A,Sala!L423,'Cocina'!H:H))/60/24</f>
        <v>2.361111111111111E-2</v>
      </c>
      <c r="V423" s="3">
        <f t="shared" si="24"/>
        <v>8.2638888888888901E-2</v>
      </c>
      <c r="W423" s="13" t="str">
        <f t="shared" si="27"/>
        <v>Si</v>
      </c>
      <c r="X423" s="9">
        <f t="shared" si="25"/>
        <v>3</v>
      </c>
      <c r="Y423" s="13" t="str" cm="1">
        <f t="array" ref="Y423">_xlfn.IFS(X423=1,"Lunes",X423=2,"Martes",X423=3,"Miercoles",X423=4,"Jueves",X423=5,"Viernes",X423=6,"Sabado",X423=7,"Domingo")</f>
        <v>Miercoles</v>
      </c>
      <c r="Z423">
        <f>SUMIF('Cocina'!A:A,Sala[[#This Row],[Número de Orden]],'Cocina'!K:K)</f>
        <v>52</v>
      </c>
      <c r="AA423" s="35">
        <f>(Sala[[#This Row],[Tiempo en mesa]]-Sala[[#This Row],[Tiempo de Preparación (Horas)]])*1440</f>
        <v>119.00000000000001</v>
      </c>
      <c r="AB423" t="str" cm="1">
        <f t="array" ref="AB42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24" spans="1:28" x14ac:dyDescent="0.3">
      <c r="A424" s="9">
        <v>4</v>
      </c>
      <c r="B424" s="13" t="s">
        <v>375</v>
      </c>
      <c r="C424" s="9">
        <v>2</v>
      </c>
      <c r="D424" s="16">
        <v>45021.106944444444</v>
      </c>
      <c r="E424" s="16">
        <v>45021.206250000003</v>
      </c>
      <c r="F424" s="13" t="s">
        <v>14</v>
      </c>
      <c r="G424" s="13" t="s">
        <v>10</v>
      </c>
      <c r="H424" s="13" t="s">
        <v>16</v>
      </c>
      <c r="I424" s="14">
        <v>34.130000000000003</v>
      </c>
      <c r="J424" s="14">
        <f>IF(Sala[[#This Row],[Orden cobrada (Sin tiempo espera)]]="si",Sala[[#This Row],[Propina]],0)</f>
        <v>34.130000000000003</v>
      </c>
      <c r="K424" s="13" t="s">
        <v>21</v>
      </c>
      <c r="L424" s="9">
        <v>423</v>
      </c>
      <c r="M424" s="13" t="s">
        <v>59</v>
      </c>
      <c r="N424" s="13" t="s">
        <v>710</v>
      </c>
      <c r="O424" s="14">
        <f>SUMIF('Cocina'!A:A,Sala!L424,'Cocina'!M:M)</f>
        <v>152</v>
      </c>
      <c r="P424" s="1">
        <v>45021</v>
      </c>
      <c r="Q424" s="3">
        <v>0.10694444444444444</v>
      </c>
      <c r="R424" s="3">
        <v>0.20624999999999999</v>
      </c>
      <c r="S424" s="3">
        <f>IF(K424="Ocupada",R424-Q424+Datos!$B$2,R424-Q424)</f>
        <v>9.930555555555555E-2</v>
      </c>
      <c r="T424" s="3">
        <f t="shared" si="26"/>
        <v>9.930555555555555E-2</v>
      </c>
      <c r="U424" s="3">
        <f>(SUMIF('Cocina'!A:A,Sala!L424,'Cocina'!H:H))/60/24</f>
        <v>2.1527777777777781E-2</v>
      </c>
      <c r="V424" s="3">
        <f t="shared" si="24"/>
        <v>7.7777777777777765E-2</v>
      </c>
      <c r="W424" s="13" t="str">
        <f t="shared" si="27"/>
        <v>Si</v>
      </c>
      <c r="X424" s="9">
        <f t="shared" si="25"/>
        <v>3</v>
      </c>
      <c r="Y424" s="13" t="str" cm="1">
        <f t="array" ref="Y424">_xlfn.IFS(X424=1,"Lunes",X424=2,"Martes",X424=3,"Miercoles",X424=4,"Jueves",X424=5,"Viernes",X424=6,"Sabado",X424=7,"Domingo")</f>
        <v>Miercoles</v>
      </c>
      <c r="Z424">
        <f>SUMIF('Cocina'!A:A,Sala[[#This Row],[Número de Orden]],'Cocina'!K:K)</f>
        <v>89</v>
      </c>
      <c r="AA424" s="35">
        <f>(Sala[[#This Row],[Tiempo en mesa]]-Sala[[#This Row],[Tiempo de Preparación (Horas)]])*1440</f>
        <v>111.99999999999999</v>
      </c>
      <c r="AB424" t="str" cm="1">
        <f t="array" ref="AB42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25" spans="1:28" x14ac:dyDescent="0.3">
      <c r="A425" s="9">
        <v>13</v>
      </c>
      <c r="B425" s="13" t="s">
        <v>711</v>
      </c>
      <c r="C425" s="9">
        <v>3</v>
      </c>
      <c r="D425" s="16">
        <v>45021.047222222223</v>
      </c>
      <c r="E425" s="16">
        <v>45021.136805555558</v>
      </c>
      <c r="F425" s="13" t="s">
        <v>20</v>
      </c>
      <c r="G425" s="13" t="s">
        <v>32</v>
      </c>
      <c r="H425" s="13" t="s">
        <v>16</v>
      </c>
      <c r="I425" s="14">
        <v>11.02</v>
      </c>
      <c r="J425" s="14">
        <f>IF(Sala[[#This Row],[Orden cobrada (Sin tiempo espera)]]="si",Sala[[#This Row],[Propina]],0)</f>
        <v>11.02</v>
      </c>
      <c r="K425" s="13" t="s">
        <v>11</v>
      </c>
      <c r="L425" s="9">
        <v>424</v>
      </c>
      <c r="M425" s="13" t="s">
        <v>17</v>
      </c>
      <c r="N425" s="13" t="s">
        <v>712</v>
      </c>
      <c r="O425" s="14">
        <f>SUMIF('Cocina'!A:A,Sala!L425,'Cocina'!M:M)</f>
        <v>147</v>
      </c>
      <c r="P425" s="1">
        <v>45021</v>
      </c>
      <c r="Q425" s="3">
        <v>4.7222222222222221E-2</v>
      </c>
      <c r="R425" s="3">
        <v>0.13680555555555557</v>
      </c>
      <c r="S425" s="3">
        <f>IF(K425="Ocupada",R425-Q425+Datos!$B$2,R425-Q425)</f>
        <v>8.9583333333333348E-2</v>
      </c>
      <c r="T425" s="3">
        <f t="shared" si="26"/>
        <v>8.9583333333333348E-2</v>
      </c>
      <c r="U425" s="3">
        <f>(SUMIF('Cocina'!A:A,Sala!L425,'Cocina'!H:H))/60/24</f>
        <v>6.1111111111111109E-2</v>
      </c>
      <c r="V425" s="3">
        <f t="shared" si="24"/>
        <v>2.8472222222222239E-2</v>
      </c>
      <c r="W425" s="13" t="str">
        <f t="shared" si="27"/>
        <v>Si</v>
      </c>
      <c r="X425" s="9">
        <f t="shared" si="25"/>
        <v>3</v>
      </c>
      <c r="Y425" s="13" t="str" cm="1">
        <f t="array" ref="Y425">_xlfn.IFS(X425=1,"Lunes",X425=2,"Martes",X425=3,"Miercoles",X425=4,"Jueves",X425=5,"Viernes",X425=6,"Sabado",X425=7,"Domingo")</f>
        <v>Miercoles</v>
      </c>
      <c r="Z425">
        <f>SUMIF('Cocina'!A:A,Sala[[#This Row],[Número de Orden]],'Cocina'!K:K)</f>
        <v>87</v>
      </c>
      <c r="AA425" s="35">
        <f>(Sala[[#This Row],[Tiempo en mesa]]-Sala[[#This Row],[Tiempo de Preparación (Horas)]])*1440</f>
        <v>41.000000000000021</v>
      </c>
      <c r="AB425" t="str" cm="1">
        <f t="array" ref="AB42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26" spans="1:28" x14ac:dyDescent="0.3">
      <c r="A426" s="9">
        <v>18</v>
      </c>
      <c r="B426" s="13" t="s">
        <v>713</v>
      </c>
      <c r="C426" s="9">
        <v>3</v>
      </c>
      <c r="D426" s="16">
        <v>45021.058333333334</v>
      </c>
      <c r="E426" s="16">
        <v>45021.15625</v>
      </c>
      <c r="F426" s="13" t="s">
        <v>20</v>
      </c>
      <c r="G426" s="13" t="s">
        <v>10</v>
      </c>
      <c r="H426" s="13" t="s">
        <v>1134</v>
      </c>
      <c r="I426" s="14">
        <v>49.43</v>
      </c>
      <c r="J426" s="14">
        <f>IF(Sala[[#This Row],[Orden cobrada (Sin tiempo espera)]]="si",Sala[[#This Row],[Propina]],0)</f>
        <v>49.43</v>
      </c>
      <c r="K426" s="13" t="s">
        <v>11</v>
      </c>
      <c r="L426" s="9">
        <v>425</v>
      </c>
      <c r="M426" s="13" t="s">
        <v>1135</v>
      </c>
      <c r="N426" s="13" t="s">
        <v>180</v>
      </c>
      <c r="O426" s="14">
        <f>SUMIF('Cocina'!A:A,Sala!L426,'Cocina'!M:M)</f>
        <v>19</v>
      </c>
      <c r="P426" s="1">
        <v>45021</v>
      </c>
      <c r="Q426" s="3">
        <v>5.8333333333333334E-2</v>
      </c>
      <c r="R426" s="3">
        <v>0.15625</v>
      </c>
      <c r="S426" s="3">
        <f>IF(K426="Ocupada",R426-Q426+Datos!$B$2,R426-Q426)</f>
        <v>9.7916666666666666E-2</v>
      </c>
      <c r="T426" s="3">
        <f t="shared" si="26"/>
        <v>9.7916666666666666E-2</v>
      </c>
      <c r="U426" s="3">
        <f>(SUMIF('Cocina'!A:A,Sala!L426,'Cocina'!H:H))/60/24</f>
        <v>1.9444444444444445E-2</v>
      </c>
      <c r="V426" s="3">
        <f t="shared" si="24"/>
        <v>7.8472222222222221E-2</v>
      </c>
      <c r="W426" s="13" t="str">
        <f t="shared" si="27"/>
        <v>Si</v>
      </c>
      <c r="X426" s="9">
        <f t="shared" si="25"/>
        <v>3</v>
      </c>
      <c r="Y426" s="13" t="str" cm="1">
        <f t="array" ref="Y426">_xlfn.IFS(X426=1,"Lunes",X426=2,"Martes",X426=3,"Miercoles",X426=4,"Jueves",X426=5,"Viernes",X426=6,"Sabado",X426=7,"Domingo")</f>
        <v>Miercoles</v>
      </c>
      <c r="Z426">
        <f>SUMIF('Cocina'!A:A,Sala[[#This Row],[Número de Orden]],'Cocina'!K:K)</f>
        <v>11</v>
      </c>
      <c r="AA426" s="35">
        <f>(Sala[[#This Row],[Tiempo en mesa]]-Sala[[#This Row],[Tiempo de Preparación (Horas)]])*1440</f>
        <v>113</v>
      </c>
      <c r="AB426" t="str" cm="1">
        <f t="array" ref="AB42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27" spans="1:28" x14ac:dyDescent="0.3">
      <c r="A427" s="9">
        <v>5</v>
      </c>
      <c r="B427" s="13" t="s">
        <v>714</v>
      </c>
      <c r="C427" s="9">
        <v>2</v>
      </c>
      <c r="D427" s="16">
        <v>45021.132638888892</v>
      </c>
      <c r="E427" s="16">
        <v>45021.209722222222</v>
      </c>
      <c r="F427" s="13" t="s">
        <v>29</v>
      </c>
      <c r="G427" s="13" t="s">
        <v>10</v>
      </c>
      <c r="H427" s="13" t="s">
        <v>1134</v>
      </c>
      <c r="I427" s="14">
        <v>47.8</v>
      </c>
      <c r="J427" s="14">
        <f>IF(Sala[[#This Row],[Orden cobrada (Sin tiempo espera)]]="si",Sala[[#This Row],[Propina]],0)</f>
        <v>0</v>
      </c>
      <c r="K427" s="13" t="s">
        <v>11</v>
      </c>
      <c r="L427" s="9">
        <v>426</v>
      </c>
      <c r="M427" s="13" t="s">
        <v>22</v>
      </c>
      <c r="N427" s="13" t="s">
        <v>715</v>
      </c>
      <c r="O427" s="14">
        <f>SUMIF('Cocina'!A:A,Sala!L427,'Cocina'!M:M)</f>
        <v>247</v>
      </c>
      <c r="P427" s="1">
        <v>45021</v>
      </c>
      <c r="Q427" s="3">
        <v>0.13263888888888889</v>
      </c>
      <c r="R427" s="3">
        <v>0.20972222222222223</v>
      </c>
      <c r="S427" s="3">
        <f>IF(K427="Ocupada",R427-Q427+Datos!$B$2,R427-Q427)</f>
        <v>7.7083333333333337E-2</v>
      </c>
      <c r="T427" s="3">
        <f t="shared" si="26"/>
        <v>7.7083333333333337E-2</v>
      </c>
      <c r="U427" s="3">
        <f>(SUMIF('Cocina'!A:A,Sala!L427,'Cocina'!H:H))/60/24</f>
        <v>8.0555555555555561E-2</v>
      </c>
      <c r="V427" s="3">
        <f t="shared" si="24"/>
        <v>0</v>
      </c>
      <c r="W427" s="13" t="str">
        <f t="shared" si="27"/>
        <v>No</v>
      </c>
      <c r="X427" s="9">
        <f t="shared" si="25"/>
        <v>3</v>
      </c>
      <c r="Y427" s="13" t="str" cm="1">
        <f t="array" ref="Y427">_xlfn.IFS(X427=1,"Lunes",X427=2,"Martes",X427=3,"Miercoles",X427=4,"Jueves",X427=5,"Viernes",X427=6,"Sabado",X427=7,"Domingo")</f>
        <v>Miercoles</v>
      </c>
      <c r="Z427">
        <f>SUMIF('Cocina'!A:A,Sala[[#This Row],[Número de Orden]],'Cocina'!K:K)</f>
        <v>148</v>
      </c>
      <c r="AA427" s="35">
        <f>(Sala[[#This Row],[Tiempo en mesa]]-Sala[[#This Row],[Tiempo de Preparación (Horas)]])*1440</f>
        <v>-5.0000000000000018</v>
      </c>
      <c r="AB427" t="str" cm="1">
        <f t="array" ref="AB42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428" spans="1:28" x14ac:dyDescent="0.3">
      <c r="A428" s="9">
        <v>2</v>
      </c>
      <c r="B428" s="13" t="s">
        <v>305</v>
      </c>
      <c r="C428" s="9">
        <v>4</v>
      </c>
      <c r="D428" s="16">
        <v>45021.106944444444</v>
      </c>
      <c r="E428" s="16">
        <v>45021.154861111114</v>
      </c>
      <c r="F428" s="13" t="s">
        <v>20</v>
      </c>
      <c r="G428" s="13" t="s">
        <v>10</v>
      </c>
      <c r="H428" s="13" t="s">
        <v>16</v>
      </c>
      <c r="I428" s="14">
        <v>43.74</v>
      </c>
      <c r="J428" s="14">
        <f>IF(Sala[[#This Row],[Orden cobrada (Sin tiempo espera)]]="si",Sala[[#This Row],[Propina]],0)</f>
        <v>0</v>
      </c>
      <c r="K428" s="13" t="s">
        <v>21</v>
      </c>
      <c r="L428" s="9">
        <v>427</v>
      </c>
      <c r="M428" s="13" t="s">
        <v>41</v>
      </c>
      <c r="N428" s="13" t="s">
        <v>716</v>
      </c>
      <c r="O428" s="14">
        <f>SUMIF('Cocina'!A:A,Sala!L428,'Cocina'!M:M)</f>
        <v>206</v>
      </c>
      <c r="P428" s="1">
        <v>45021</v>
      </c>
      <c r="Q428" s="3">
        <v>0.10694444444444444</v>
      </c>
      <c r="R428" s="3">
        <v>0.15486111111111112</v>
      </c>
      <c r="S428" s="3">
        <f>IF(K428="Ocupada",R428-Q428+Datos!$B$2,R428-Q428)</f>
        <v>4.7916666666666677E-2</v>
      </c>
      <c r="T428" s="3">
        <f t="shared" si="26"/>
        <v>4.7916666666666677E-2</v>
      </c>
      <c r="U428" s="3">
        <f>(SUMIF('Cocina'!A:A,Sala!L428,'Cocina'!H:H))/60/24</f>
        <v>0.11527777777777777</v>
      </c>
      <c r="V428" s="3">
        <f t="shared" si="24"/>
        <v>0</v>
      </c>
      <c r="W428" s="13" t="str">
        <f t="shared" si="27"/>
        <v>No</v>
      </c>
      <c r="X428" s="9">
        <f t="shared" si="25"/>
        <v>3</v>
      </c>
      <c r="Y428" s="13" t="str" cm="1">
        <f t="array" ref="Y428">_xlfn.IFS(X428=1,"Lunes",X428=2,"Martes",X428=3,"Miercoles",X428=4,"Jueves",X428=5,"Viernes",X428=6,"Sabado",X428=7,"Domingo")</f>
        <v>Miercoles</v>
      </c>
      <c r="Z428">
        <f>SUMIF('Cocina'!A:A,Sala[[#This Row],[Número de Orden]],'Cocina'!K:K)</f>
        <v>123</v>
      </c>
      <c r="AA428" s="35">
        <f>(Sala[[#This Row],[Tiempo en mesa]]-Sala[[#This Row],[Tiempo de Preparación (Horas)]])*1440</f>
        <v>-96.999999999999972</v>
      </c>
      <c r="AB428" t="str" cm="1">
        <f t="array" ref="AB42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429" spans="1:28" x14ac:dyDescent="0.3">
      <c r="A429" s="9">
        <v>7</v>
      </c>
      <c r="B429" s="13" t="s">
        <v>717</v>
      </c>
      <c r="C429" s="9">
        <v>5</v>
      </c>
      <c r="D429" s="16">
        <v>45021.137499999997</v>
      </c>
      <c r="E429" s="16">
        <v>45021.252083333333</v>
      </c>
      <c r="F429" s="13" t="s">
        <v>29</v>
      </c>
      <c r="G429" s="13" t="s">
        <v>15</v>
      </c>
      <c r="H429" s="13" t="s">
        <v>1134</v>
      </c>
      <c r="I429" s="14">
        <v>15.6</v>
      </c>
      <c r="J429" s="14">
        <f>IF(Sala[[#This Row],[Orden cobrada (Sin tiempo espera)]]="si",Sala[[#This Row],[Propina]],0)</f>
        <v>0</v>
      </c>
      <c r="K429" s="13" t="s">
        <v>11</v>
      </c>
      <c r="L429" s="9">
        <v>428</v>
      </c>
      <c r="M429" s="13" t="s">
        <v>59</v>
      </c>
      <c r="N429" s="13" t="s">
        <v>718</v>
      </c>
      <c r="O429" s="14">
        <f>SUMIF('Cocina'!A:A,Sala!L429,'Cocina'!M:M)</f>
        <v>175</v>
      </c>
      <c r="P429" s="1">
        <v>45021</v>
      </c>
      <c r="Q429" s="3">
        <v>0.13750000000000001</v>
      </c>
      <c r="R429" s="3">
        <v>0.25208333333333333</v>
      </c>
      <c r="S429" s="3">
        <f>IF(K429="Ocupada",R429-Q429+Datos!$B$2,R429-Q429)</f>
        <v>0.11458333333333331</v>
      </c>
      <c r="T429" s="3">
        <f t="shared" si="26"/>
        <v>0.11458333333333331</v>
      </c>
      <c r="U429" s="3">
        <f>(SUMIF('Cocina'!A:A,Sala!L429,'Cocina'!H:H))/60/24</f>
        <v>0.12430555555555556</v>
      </c>
      <c r="V429" s="3">
        <f t="shared" si="24"/>
        <v>0</v>
      </c>
      <c r="W429" s="13" t="str">
        <f t="shared" si="27"/>
        <v>No</v>
      </c>
      <c r="X429" s="9">
        <f t="shared" si="25"/>
        <v>3</v>
      </c>
      <c r="Y429" s="13" t="str" cm="1">
        <f t="array" ref="Y429">_xlfn.IFS(X429=1,"Lunes",X429=2,"Martes",X429=3,"Miercoles",X429=4,"Jueves",X429=5,"Viernes",X429=6,"Sabado",X429=7,"Domingo")</f>
        <v>Miercoles</v>
      </c>
      <c r="Z429">
        <f>SUMIF('Cocina'!A:A,Sala[[#This Row],[Número de Orden]],'Cocina'!K:K)</f>
        <v>107</v>
      </c>
      <c r="AA429" s="35">
        <f>(Sala[[#This Row],[Tiempo en mesa]]-Sala[[#This Row],[Tiempo de Preparación (Horas)]])*1440</f>
        <v>-14.00000000000003</v>
      </c>
      <c r="AB429" t="str" cm="1">
        <f t="array" ref="AB42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430" spans="1:28" x14ac:dyDescent="0.3">
      <c r="A430" s="9">
        <v>8</v>
      </c>
      <c r="B430" s="13" t="s">
        <v>719</v>
      </c>
      <c r="C430" s="9">
        <v>1</v>
      </c>
      <c r="D430" s="16">
        <v>45021.006944444445</v>
      </c>
      <c r="E430" s="16">
        <v>45021.156944444447</v>
      </c>
      <c r="F430" s="13" t="s">
        <v>29</v>
      </c>
      <c r="G430" s="13" t="s">
        <v>10</v>
      </c>
      <c r="H430" s="13" t="s">
        <v>1134</v>
      </c>
      <c r="I430" s="14">
        <v>10.95</v>
      </c>
      <c r="J430" s="14">
        <f>IF(Sala[[#This Row],[Orden cobrada (Sin tiempo espera)]]="si",Sala[[#This Row],[Propina]],0)</f>
        <v>10.95</v>
      </c>
      <c r="K430" s="13" t="s">
        <v>11</v>
      </c>
      <c r="L430" s="9">
        <v>429</v>
      </c>
      <c r="M430" s="13" t="s">
        <v>22</v>
      </c>
      <c r="N430" s="13" t="s">
        <v>256</v>
      </c>
      <c r="O430" s="14">
        <f>SUMIF('Cocina'!A:A,Sala!L430,'Cocina'!M:M)</f>
        <v>78</v>
      </c>
      <c r="P430" s="1">
        <v>45021</v>
      </c>
      <c r="Q430" s="3">
        <v>6.9444444444444441E-3</v>
      </c>
      <c r="R430" s="3">
        <v>0.15694444444444444</v>
      </c>
      <c r="S430" s="3">
        <f>IF(K430="Ocupada",R430-Q430+Datos!$B$2,R430-Q430)</f>
        <v>0.15</v>
      </c>
      <c r="T430" s="3">
        <f t="shared" si="26"/>
        <v>0.15</v>
      </c>
      <c r="U430" s="3">
        <f>(SUMIF('Cocina'!A:A,Sala!L430,'Cocina'!H:H))/60/24</f>
        <v>1.8749999999999999E-2</v>
      </c>
      <c r="V430" s="3">
        <f t="shared" si="24"/>
        <v>0.13125000000000001</v>
      </c>
      <c r="W430" s="13" t="str">
        <f t="shared" si="27"/>
        <v>Si</v>
      </c>
      <c r="X430" s="9">
        <f t="shared" si="25"/>
        <v>3</v>
      </c>
      <c r="Y430" s="13" t="str" cm="1">
        <f t="array" ref="Y430">_xlfn.IFS(X430=1,"Lunes",X430=2,"Martes",X430=3,"Miercoles",X430=4,"Jueves",X430=5,"Viernes",X430=6,"Sabado",X430=7,"Domingo")</f>
        <v>Miercoles</v>
      </c>
      <c r="Z430">
        <f>SUMIF('Cocina'!A:A,Sala[[#This Row],[Número de Orden]],'Cocina'!K:K)</f>
        <v>45</v>
      </c>
      <c r="AA430" s="35">
        <f>(Sala[[#This Row],[Tiempo en mesa]]-Sala[[#This Row],[Tiempo de Preparación (Horas)]])*1440</f>
        <v>189</v>
      </c>
      <c r="AB430" t="str" cm="1">
        <f t="array" ref="AB43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1" spans="1:28" x14ac:dyDescent="0.3">
      <c r="A431" s="9">
        <v>7</v>
      </c>
      <c r="B431" s="13" t="s">
        <v>720</v>
      </c>
      <c r="C431" s="9">
        <v>3</v>
      </c>
      <c r="D431" s="16">
        <v>45021.097916666666</v>
      </c>
      <c r="E431" s="16">
        <v>45021.165972222225</v>
      </c>
      <c r="F431" s="13" t="s">
        <v>29</v>
      </c>
      <c r="G431" s="13" t="s">
        <v>10</v>
      </c>
      <c r="H431" s="13" t="s">
        <v>1136</v>
      </c>
      <c r="I431" s="14">
        <v>42.09</v>
      </c>
      <c r="J431" s="14">
        <f>IF(Sala[[#This Row],[Orden cobrada (Sin tiempo espera)]]="si",Sala[[#This Row],[Propina]],0)</f>
        <v>42.09</v>
      </c>
      <c r="K431" s="13" t="s">
        <v>11</v>
      </c>
      <c r="L431" s="9">
        <v>430</v>
      </c>
      <c r="M431" s="13" t="s">
        <v>36</v>
      </c>
      <c r="N431" s="13" t="s">
        <v>195</v>
      </c>
      <c r="O431" s="14">
        <f>SUMIF('Cocina'!A:A,Sala!L431,'Cocina'!M:M)</f>
        <v>25</v>
      </c>
      <c r="P431" s="1">
        <v>45021</v>
      </c>
      <c r="Q431" s="3">
        <v>9.7916666666666666E-2</v>
      </c>
      <c r="R431" s="3">
        <v>0.16597222222222222</v>
      </c>
      <c r="S431" s="3">
        <f>IF(K431="Ocupada",R431-Q431+Datos!$B$2,R431-Q431)</f>
        <v>6.805555555555555E-2</v>
      </c>
      <c r="T431" s="3">
        <f t="shared" si="26"/>
        <v>6.805555555555555E-2</v>
      </c>
      <c r="U431" s="3">
        <f>(SUMIF('Cocina'!A:A,Sala!L431,'Cocina'!H:H))/60/24</f>
        <v>3.4027777777777775E-2</v>
      </c>
      <c r="V431" s="3">
        <f t="shared" si="24"/>
        <v>3.4027777777777775E-2</v>
      </c>
      <c r="W431" s="13" t="str">
        <f t="shared" si="27"/>
        <v>Si</v>
      </c>
      <c r="X431" s="9">
        <f t="shared" si="25"/>
        <v>3</v>
      </c>
      <c r="Y431" s="13" t="str" cm="1">
        <f t="array" ref="Y431">_xlfn.IFS(X431=1,"Lunes",X431=2,"Martes",X431=3,"Miercoles",X431=4,"Jueves",X431=5,"Viernes",X431=6,"Sabado",X431=7,"Domingo")</f>
        <v>Miercoles</v>
      </c>
      <c r="Z431">
        <f>SUMIF('Cocina'!A:A,Sala[[#This Row],[Número de Orden]],'Cocina'!K:K)</f>
        <v>15</v>
      </c>
      <c r="AA431" s="35">
        <f>(Sala[[#This Row],[Tiempo en mesa]]-Sala[[#This Row],[Tiempo de Preparación (Horas)]])*1440</f>
        <v>48.999999999999993</v>
      </c>
      <c r="AB431" t="str" cm="1">
        <f t="array" ref="AB43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2" spans="1:28" x14ac:dyDescent="0.3">
      <c r="A432" s="9">
        <v>15</v>
      </c>
      <c r="B432" s="13" t="s">
        <v>500</v>
      </c>
      <c r="C432" s="9">
        <v>5</v>
      </c>
      <c r="D432" s="16">
        <v>45021.147916666669</v>
      </c>
      <c r="E432" s="16">
        <v>45021.309027777781</v>
      </c>
      <c r="F432" s="13" t="s">
        <v>25</v>
      </c>
      <c r="G432" s="13" t="s">
        <v>10</v>
      </c>
      <c r="H432" s="13" t="s">
        <v>1134</v>
      </c>
      <c r="I432" s="14">
        <v>39.82</v>
      </c>
      <c r="J432" s="14">
        <f>IF(Sala[[#This Row],[Orden cobrada (Sin tiempo espera)]]="si",Sala[[#This Row],[Propina]],0)</f>
        <v>39.82</v>
      </c>
      <c r="K432" s="13" t="s">
        <v>21</v>
      </c>
      <c r="L432" s="9">
        <v>431</v>
      </c>
      <c r="M432" s="13" t="s">
        <v>83</v>
      </c>
      <c r="N432" s="13" t="s">
        <v>100</v>
      </c>
      <c r="O432" s="14">
        <f>SUMIF('Cocina'!A:A,Sala!L432,'Cocina'!M:M)</f>
        <v>60</v>
      </c>
      <c r="P432" s="1">
        <v>45021</v>
      </c>
      <c r="Q432" s="3">
        <v>0.14791666666666667</v>
      </c>
      <c r="R432" s="3">
        <v>0.30902777777777779</v>
      </c>
      <c r="S432" s="3">
        <f>IF(K432="Ocupada",R432-Q432+Datos!$B$2,R432-Q432)</f>
        <v>0.16111111111111112</v>
      </c>
      <c r="T432" s="3">
        <f t="shared" si="26"/>
        <v>0.16111111111111112</v>
      </c>
      <c r="U432" s="3">
        <f>(SUMIF('Cocina'!A:A,Sala!L432,'Cocina'!H:H))/60/24</f>
        <v>1.3888888888888888E-2</v>
      </c>
      <c r="V432" s="3">
        <f t="shared" si="24"/>
        <v>0.14722222222222223</v>
      </c>
      <c r="W432" s="13" t="str">
        <f t="shared" si="27"/>
        <v>Si</v>
      </c>
      <c r="X432" s="9">
        <f t="shared" si="25"/>
        <v>3</v>
      </c>
      <c r="Y432" s="13" t="str" cm="1">
        <f t="array" ref="Y432">_xlfn.IFS(X432=1,"Lunes",X432=2,"Martes",X432=3,"Miercoles",X432=4,"Jueves",X432=5,"Viernes",X432=6,"Sabado",X432=7,"Domingo")</f>
        <v>Miercoles</v>
      </c>
      <c r="Z432">
        <f>SUMIF('Cocina'!A:A,Sala[[#This Row],[Número de Orden]],'Cocina'!K:K)</f>
        <v>36</v>
      </c>
      <c r="AA432" s="35">
        <f>(Sala[[#This Row],[Tiempo en mesa]]-Sala[[#This Row],[Tiempo de Preparación (Horas)]])*1440</f>
        <v>212</v>
      </c>
      <c r="AB432" t="str" cm="1">
        <f t="array" ref="AB43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3" spans="1:28" x14ac:dyDescent="0.3">
      <c r="A433" s="9">
        <v>10</v>
      </c>
      <c r="B433" s="13" t="s">
        <v>721</v>
      </c>
      <c r="C433" s="9">
        <v>2</v>
      </c>
      <c r="D433" s="16">
        <v>45021.146527777775</v>
      </c>
      <c r="E433" s="16">
        <v>45021.245833333334</v>
      </c>
      <c r="F433" s="13" t="s">
        <v>29</v>
      </c>
      <c r="G433" s="13" t="s">
        <v>32</v>
      </c>
      <c r="H433" s="13" t="s">
        <v>1134</v>
      </c>
      <c r="I433" s="14">
        <v>18.71</v>
      </c>
      <c r="J433" s="14">
        <f>IF(Sala[[#This Row],[Orden cobrada (Sin tiempo espera)]]="si",Sala[[#This Row],[Propina]],0)</f>
        <v>18.71</v>
      </c>
      <c r="K433" s="13" t="s">
        <v>21</v>
      </c>
      <c r="L433" s="9">
        <v>432</v>
      </c>
      <c r="M433" s="13" t="s">
        <v>17</v>
      </c>
      <c r="N433" s="13" t="s">
        <v>722</v>
      </c>
      <c r="O433" s="14">
        <f>SUMIF('Cocina'!A:A,Sala!L433,'Cocina'!M:M)</f>
        <v>109</v>
      </c>
      <c r="P433" s="1">
        <v>45021</v>
      </c>
      <c r="Q433" s="3">
        <v>0.14652777777777778</v>
      </c>
      <c r="R433" s="3">
        <v>0.24583333333333332</v>
      </c>
      <c r="S433" s="3">
        <f>IF(K433="Ocupada",R433-Q433+Datos!$B$2,R433-Q433)</f>
        <v>9.9305555555555536E-2</v>
      </c>
      <c r="T433" s="3">
        <f t="shared" si="26"/>
        <v>9.9305555555555536E-2</v>
      </c>
      <c r="U433" s="3">
        <f>(SUMIF('Cocina'!A:A,Sala!L433,'Cocina'!H:H))/60/24</f>
        <v>5.1388888888888894E-2</v>
      </c>
      <c r="V433" s="3">
        <f t="shared" si="24"/>
        <v>4.7916666666666642E-2</v>
      </c>
      <c r="W433" s="13" t="str">
        <f t="shared" si="27"/>
        <v>Si</v>
      </c>
      <c r="X433" s="9">
        <f t="shared" si="25"/>
        <v>3</v>
      </c>
      <c r="Y433" s="13" t="str" cm="1">
        <f t="array" ref="Y433">_xlfn.IFS(X433=1,"Lunes",X433=2,"Martes",X433=3,"Miercoles",X433=4,"Jueves",X433=5,"Viernes",X433=6,"Sabado",X433=7,"Domingo")</f>
        <v>Miercoles</v>
      </c>
      <c r="Z433">
        <f>SUMIF('Cocina'!A:A,Sala[[#This Row],[Número de Orden]],'Cocina'!K:K)</f>
        <v>65</v>
      </c>
      <c r="AA433" s="35">
        <f>(Sala[[#This Row],[Tiempo en mesa]]-Sala[[#This Row],[Tiempo de Preparación (Horas)]])*1440</f>
        <v>68.999999999999972</v>
      </c>
      <c r="AB433" t="str" cm="1">
        <f t="array" ref="AB43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4" spans="1:28" x14ac:dyDescent="0.3">
      <c r="A434" s="9">
        <v>10</v>
      </c>
      <c r="B434" s="13" t="s">
        <v>34</v>
      </c>
      <c r="C434" s="9">
        <v>4</v>
      </c>
      <c r="D434" s="16">
        <v>45021.051388888889</v>
      </c>
      <c r="E434" s="16">
        <v>45021.131249999999</v>
      </c>
      <c r="F434" s="13" t="s">
        <v>29</v>
      </c>
      <c r="G434" s="13" t="s">
        <v>10</v>
      </c>
      <c r="H434" s="13" t="s">
        <v>1134</v>
      </c>
      <c r="I434" s="14">
        <v>45.77</v>
      </c>
      <c r="J434" s="14">
        <f>IF(Sala[[#This Row],[Orden cobrada (Sin tiempo espera)]]="si",Sala[[#This Row],[Propina]],0)</f>
        <v>45.77</v>
      </c>
      <c r="K434" s="13" t="s">
        <v>11</v>
      </c>
      <c r="L434" s="9">
        <v>433</v>
      </c>
      <c r="M434" s="13" t="s">
        <v>41</v>
      </c>
      <c r="N434" s="13" t="s">
        <v>723</v>
      </c>
      <c r="O434" s="14">
        <f>SUMIF('Cocina'!A:A,Sala!L434,'Cocina'!M:M)</f>
        <v>102</v>
      </c>
      <c r="P434" s="1">
        <v>45021</v>
      </c>
      <c r="Q434" s="3">
        <v>5.1388888888888887E-2</v>
      </c>
      <c r="R434" s="3">
        <v>0.13125000000000001</v>
      </c>
      <c r="S434" s="3">
        <f>IF(K434="Ocupada",R434-Q434+Datos!$B$2,R434-Q434)</f>
        <v>7.9861111111111119E-2</v>
      </c>
      <c r="T434" s="3">
        <f t="shared" si="26"/>
        <v>7.9861111111111119E-2</v>
      </c>
      <c r="U434" s="3">
        <f>(SUMIF('Cocina'!A:A,Sala!L434,'Cocina'!H:H))/60/24</f>
        <v>5.1388888888888894E-2</v>
      </c>
      <c r="V434" s="3">
        <f t="shared" si="24"/>
        <v>2.8472222222222225E-2</v>
      </c>
      <c r="W434" s="13" t="str">
        <f t="shared" si="27"/>
        <v>Si</v>
      </c>
      <c r="X434" s="9">
        <f t="shared" si="25"/>
        <v>3</v>
      </c>
      <c r="Y434" s="13" t="str" cm="1">
        <f t="array" ref="Y434">_xlfn.IFS(X434=1,"Lunes",X434=2,"Martes",X434=3,"Miercoles",X434=4,"Jueves",X434=5,"Viernes",X434=6,"Sabado",X434=7,"Domingo")</f>
        <v>Miercoles</v>
      </c>
      <c r="Z434">
        <f>SUMIF('Cocina'!A:A,Sala[[#This Row],[Número de Orden]],'Cocina'!K:K)</f>
        <v>60</v>
      </c>
      <c r="AA434" s="35">
        <f>(Sala[[#This Row],[Tiempo en mesa]]-Sala[[#This Row],[Tiempo de Preparación (Horas)]])*1440</f>
        <v>41.000000000000007</v>
      </c>
      <c r="AB434" t="str" cm="1">
        <f t="array" ref="AB43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5" spans="1:28" x14ac:dyDescent="0.3">
      <c r="A435" s="9">
        <v>15</v>
      </c>
      <c r="B435" s="13" t="s">
        <v>724</v>
      </c>
      <c r="C435" s="9">
        <v>4</v>
      </c>
      <c r="D435" s="16">
        <v>45021.010416666664</v>
      </c>
      <c r="E435" s="16">
        <v>45021.163194444445</v>
      </c>
      <c r="F435" s="13" t="s">
        <v>29</v>
      </c>
      <c r="G435" s="13" t="s">
        <v>10</v>
      </c>
      <c r="H435" s="13" t="s">
        <v>1134</v>
      </c>
      <c r="I435" s="14">
        <v>37.15</v>
      </c>
      <c r="J435" s="14">
        <f>IF(Sala[[#This Row],[Orden cobrada (Sin tiempo espera)]]="si",Sala[[#This Row],[Propina]],0)</f>
        <v>37.15</v>
      </c>
      <c r="K435" s="13" t="s">
        <v>11</v>
      </c>
      <c r="L435" s="9">
        <v>434</v>
      </c>
      <c r="M435" s="13" t="s">
        <v>41</v>
      </c>
      <c r="N435" s="13" t="s">
        <v>725</v>
      </c>
      <c r="O435" s="14">
        <f>SUMIF('Cocina'!A:A,Sala!L435,'Cocina'!M:M)</f>
        <v>96</v>
      </c>
      <c r="P435" s="1">
        <v>45021</v>
      </c>
      <c r="Q435" s="3">
        <v>1.0416666666666666E-2</v>
      </c>
      <c r="R435" s="3">
        <v>0.16319444444444445</v>
      </c>
      <c r="S435" s="3">
        <f>IF(K435="Ocupada",R435-Q435+Datos!$B$2,R435-Q435)</f>
        <v>0.15277777777777779</v>
      </c>
      <c r="T435" s="3">
        <f t="shared" si="26"/>
        <v>0.15277777777777779</v>
      </c>
      <c r="U435" s="3">
        <f>(SUMIF('Cocina'!A:A,Sala!L435,'Cocina'!H:H))/60/24</f>
        <v>4.027777777777778E-2</v>
      </c>
      <c r="V435" s="3">
        <f t="shared" si="24"/>
        <v>0.11250000000000002</v>
      </c>
      <c r="W435" s="13" t="str">
        <f t="shared" si="27"/>
        <v>Si</v>
      </c>
      <c r="X435" s="9">
        <f t="shared" si="25"/>
        <v>3</v>
      </c>
      <c r="Y435" s="13" t="str" cm="1">
        <f t="array" ref="Y435">_xlfn.IFS(X435=1,"Lunes",X435=2,"Martes",X435=3,"Miercoles",X435=4,"Jueves",X435=5,"Viernes",X435=6,"Sabado",X435=7,"Domingo")</f>
        <v>Miercoles</v>
      </c>
      <c r="Z435">
        <f>SUMIF('Cocina'!A:A,Sala[[#This Row],[Número de Orden]],'Cocina'!K:K)</f>
        <v>56</v>
      </c>
      <c r="AA435" s="35">
        <f>(Sala[[#This Row],[Tiempo en mesa]]-Sala[[#This Row],[Tiempo de Preparación (Horas)]])*1440</f>
        <v>162.00000000000003</v>
      </c>
      <c r="AB435" t="str" cm="1">
        <f t="array" ref="AB43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6" spans="1:28" x14ac:dyDescent="0.3">
      <c r="A436" s="9">
        <v>17</v>
      </c>
      <c r="B436" s="13" t="s">
        <v>726</v>
      </c>
      <c r="C436" s="9">
        <v>6</v>
      </c>
      <c r="D436" s="16">
        <v>45021.161805555559</v>
      </c>
      <c r="E436" s="16">
        <v>45021.250694444447</v>
      </c>
      <c r="F436" s="13" t="s">
        <v>25</v>
      </c>
      <c r="G436" s="13" t="s">
        <v>10</v>
      </c>
      <c r="H436" s="13" t="s">
        <v>1134</v>
      </c>
      <c r="I436" s="14">
        <v>30.48</v>
      </c>
      <c r="J436" s="14">
        <f>IF(Sala[[#This Row],[Orden cobrada (Sin tiempo espera)]]="si",Sala[[#This Row],[Propina]],0)</f>
        <v>30.48</v>
      </c>
      <c r="K436" s="13" t="s">
        <v>35</v>
      </c>
      <c r="L436" s="9">
        <v>435</v>
      </c>
      <c r="M436" s="13" t="s">
        <v>1137</v>
      </c>
      <c r="N436" s="13" t="s">
        <v>727</v>
      </c>
      <c r="O436" s="14">
        <f>SUMIF('Cocina'!A:A,Sala!L436,'Cocina'!M:M)</f>
        <v>154</v>
      </c>
      <c r="P436" s="1">
        <v>45021</v>
      </c>
      <c r="Q436" s="3">
        <v>0.16180555555555556</v>
      </c>
      <c r="R436" s="3">
        <v>0.25069444444444444</v>
      </c>
      <c r="S436" s="3">
        <f>IF(K436="Ocupada",R436-Q436+Datos!$B$2,R436-Q436)</f>
        <v>9.930555555555555E-2</v>
      </c>
      <c r="T436" s="3">
        <f t="shared" si="26"/>
        <v>8.8888888888888878E-2</v>
      </c>
      <c r="U436" s="3">
        <f>(SUMIF('Cocina'!A:A,Sala!L436,'Cocina'!H:H))/60/24</f>
        <v>7.7083333333333337E-2</v>
      </c>
      <c r="V436" s="3">
        <f t="shared" si="24"/>
        <v>2.2222222222222213E-2</v>
      </c>
      <c r="W436" s="13" t="str">
        <f t="shared" si="27"/>
        <v>Si</v>
      </c>
      <c r="X436" s="9">
        <f t="shared" si="25"/>
        <v>3</v>
      </c>
      <c r="Y436" s="13" t="str" cm="1">
        <f t="array" ref="Y436">_xlfn.IFS(X436=1,"Lunes",X436=2,"Martes",X436=3,"Miercoles",X436=4,"Jueves",X436=5,"Viernes",X436=6,"Sabado",X436=7,"Domingo")</f>
        <v>Miercoles</v>
      </c>
      <c r="Z436">
        <f>SUMIF('Cocina'!A:A,Sala[[#This Row],[Número de Orden]],'Cocina'!K:K)</f>
        <v>92</v>
      </c>
      <c r="AA436" s="35">
        <f>(Sala[[#This Row],[Tiempo en mesa]]-Sala[[#This Row],[Tiempo de Preparación (Horas)]])*1440</f>
        <v>16.999999999999979</v>
      </c>
      <c r="AB436" t="str" cm="1">
        <f t="array" ref="AB43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7" spans="1:28" x14ac:dyDescent="0.3">
      <c r="A437" s="9">
        <v>10</v>
      </c>
      <c r="B437" s="13" t="s">
        <v>728</v>
      </c>
      <c r="C437" s="9">
        <v>3</v>
      </c>
      <c r="D437" s="16">
        <v>45021.008333333331</v>
      </c>
      <c r="E437" s="16">
        <v>45021.169444444444</v>
      </c>
      <c r="F437" s="13" t="s">
        <v>25</v>
      </c>
      <c r="G437" s="13" t="s">
        <v>10</v>
      </c>
      <c r="H437" s="13" t="s">
        <v>1134</v>
      </c>
      <c r="I437" s="14">
        <v>10.14</v>
      </c>
      <c r="J437" s="14">
        <f>IF(Sala[[#This Row],[Orden cobrada (Sin tiempo espera)]]="si",Sala[[#This Row],[Propina]],0)</f>
        <v>10.14</v>
      </c>
      <c r="K437" s="13" t="s">
        <v>35</v>
      </c>
      <c r="L437" s="9">
        <v>436</v>
      </c>
      <c r="M437" s="13" t="s">
        <v>22</v>
      </c>
      <c r="N437" s="13" t="s">
        <v>57</v>
      </c>
      <c r="O437" s="14">
        <f>SUMIF('Cocina'!A:A,Sala!L437,'Cocina'!M:M)</f>
        <v>56</v>
      </c>
      <c r="P437" s="1">
        <v>45021</v>
      </c>
      <c r="Q437" s="3">
        <v>8.3333333333333332E-3</v>
      </c>
      <c r="R437" s="3">
        <v>0.16944444444444445</v>
      </c>
      <c r="S437" s="3">
        <f>IF(K437="Ocupada",R437-Q437+Datos!$B$2,R437-Q437)</f>
        <v>0.17152777777777778</v>
      </c>
      <c r="T437" s="3">
        <f t="shared" si="26"/>
        <v>0.16111111111111112</v>
      </c>
      <c r="U437" s="3">
        <f>(SUMIF('Cocina'!A:A,Sala!L437,'Cocina'!H:H))/60/24</f>
        <v>3.125E-2</v>
      </c>
      <c r="V437" s="3">
        <f t="shared" si="24"/>
        <v>0.14027777777777778</v>
      </c>
      <c r="W437" s="13" t="str">
        <f t="shared" si="27"/>
        <v>Si</v>
      </c>
      <c r="X437" s="9">
        <f t="shared" si="25"/>
        <v>3</v>
      </c>
      <c r="Y437" s="13" t="str" cm="1">
        <f t="array" ref="Y437">_xlfn.IFS(X437=1,"Lunes",X437=2,"Martes",X437=3,"Miercoles",X437=4,"Jueves",X437=5,"Viernes",X437=6,"Sabado",X437=7,"Domingo")</f>
        <v>Miercoles</v>
      </c>
      <c r="Z437">
        <f>SUMIF('Cocina'!A:A,Sala[[#This Row],[Número de Orden]],'Cocina'!K:K)</f>
        <v>32</v>
      </c>
      <c r="AA437" s="35">
        <f>(Sala[[#This Row],[Tiempo en mesa]]-Sala[[#This Row],[Tiempo de Preparación (Horas)]])*1440</f>
        <v>187.00000000000003</v>
      </c>
      <c r="AB437" t="str" cm="1">
        <f t="array" ref="AB43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8" spans="1:28" x14ac:dyDescent="0.3">
      <c r="A438" s="9">
        <v>16</v>
      </c>
      <c r="B438" s="13" t="s">
        <v>554</v>
      </c>
      <c r="C438" s="9">
        <v>6</v>
      </c>
      <c r="D438" s="16">
        <v>45021.126388888886</v>
      </c>
      <c r="E438" s="16">
        <v>45021.225694444445</v>
      </c>
      <c r="F438" s="13" t="s">
        <v>9</v>
      </c>
      <c r="G438" s="13" t="s">
        <v>10</v>
      </c>
      <c r="H438" s="13" t="s">
        <v>1134</v>
      </c>
      <c r="I438" s="14">
        <v>12.56</v>
      </c>
      <c r="J438" s="14">
        <f>IF(Sala[[#This Row],[Orden cobrada (Sin tiempo espera)]]="si",Sala[[#This Row],[Propina]],0)</f>
        <v>12.56</v>
      </c>
      <c r="K438" s="13" t="s">
        <v>11</v>
      </c>
      <c r="L438" s="9">
        <v>437</v>
      </c>
      <c r="M438" s="13" t="s">
        <v>26</v>
      </c>
      <c r="N438" s="13" t="s">
        <v>33</v>
      </c>
      <c r="O438" s="14">
        <f>SUMIF('Cocina'!A:A,Sala!L438,'Cocina'!M:M)</f>
        <v>70</v>
      </c>
      <c r="P438" s="1">
        <v>45021</v>
      </c>
      <c r="Q438" s="3">
        <v>0.12638888888888888</v>
      </c>
      <c r="R438" s="3">
        <v>0.22569444444444445</v>
      </c>
      <c r="S438" s="3">
        <f>IF(K438="Ocupada",R438-Q438+Datos!$B$2,R438-Q438)</f>
        <v>9.9305555555555564E-2</v>
      </c>
      <c r="T438" s="3">
        <f t="shared" si="26"/>
        <v>9.9305555555555564E-2</v>
      </c>
      <c r="U438" s="3">
        <f>(SUMIF('Cocina'!A:A,Sala!L438,'Cocina'!H:H))/60/24</f>
        <v>3.5416666666666666E-2</v>
      </c>
      <c r="V438" s="3">
        <f t="shared" si="24"/>
        <v>6.3888888888888898E-2</v>
      </c>
      <c r="W438" s="13" t="str">
        <f t="shared" si="27"/>
        <v>Si</v>
      </c>
      <c r="X438" s="9">
        <f t="shared" si="25"/>
        <v>3</v>
      </c>
      <c r="Y438" s="13" t="str" cm="1">
        <f t="array" ref="Y438">_xlfn.IFS(X438=1,"Lunes",X438=2,"Martes",X438=3,"Miercoles",X438=4,"Jueves",X438=5,"Viernes",X438=6,"Sabado",X438=7,"Domingo")</f>
        <v>Miercoles</v>
      </c>
      <c r="Z438">
        <f>SUMIF('Cocina'!A:A,Sala[[#This Row],[Número de Orden]],'Cocina'!K:K)</f>
        <v>42</v>
      </c>
      <c r="AA438" s="35">
        <f>(Sala[[#This Row],[Tiempo en mesa]]-Sala[[#This Row],[Tiempo de Preparación (Horas)]])*1440</f>
        <v>92.000000000000014</v>
      </c>
      <c r="AB438" t="str" cm="1">
        <f t="array" ref="AB43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39" spans="1:28" x14ac:dyDescent="0.3">
      <c r="A439" s="9">
        <v>2</v>
      </c>
      <c r="B439" s="13" t="s">
        <v>729</v>
      </c>
      <c r="C439" s="9">
        <v>1</v>
      </c>
      <c r="D439" s="16">
        <v>45021.165277777778</v>
      </c>
      <c r="E439" s="16">
        <v>45021.314583333333</v>
      </c>
      <c r="F439" s="13" t="s">
        <v>14</v>
      </c>
      <c r="G439" s="13" t="s">
        <v>10</v>
      </c>
      <c r="H439" s="13" t="s">
        <v>1134</v>
      </c>
      <c r="I439" s="14">
        <v>19.3</v>
      </c>
      <c r="J439" s="14">
        <f>IF(Sala[[#This Row],[Orden cobrada (Sin tiempo espera)]]="si",Sala[[#This Row],[Propina]],0)</f>
        <v>19.3</v>
      </c>
      <c r="K439" s="13" t="s">
        <v>21</v>
      </c>
      <c r="L439" s="9">
        <v>438</v>
      </c>
      <c r="M439" s="13" t="s">
        <v>83</v>
      </c>
      <c r="N439" s="13" t="s">
        <v>439</v>
      </c>
      <c r="O439" s="14">
        <f>SUMIF('Cocina'!A:A,Sala!L439,'Cocina'!M:M)</f>
        <v>33</v>
      </c>
      <c r="P439" s="1">
        <v>45021</v>
      </c>
      <c r="Q439" s="3">
        <v>0.16527777777777777</v>
      </c>
      <c r="R439" s="3">
        <v>0.31458333333333333</v>
      </c>
      <c r="S439" s="3">
        <f>IF(K439="Ocupada",R439-Q439+Datos!$B$2,R439-Q439)</f>
        <v>0.14930555555555555</v>
      </c>
      <c r="T439" s="3">
        <f t="shared" si="26"/>
        <v>0.14930555555555555</v>
      </c>
      <c r="U439" s="3">
        <f>(SUMIF('Cocina'!A:A,Sala!L439,'Cocina'!H:H))/60/24</f>
        <v>3.5416666666666666E-2</v>
      </c>
      <c r="V439" s="3">
        <f t="shared" si="24"/>
        <v>0.11388888888888889</v>
      </c>
      <c r="W439" s="13" t="str">
        <f t="shared" si="27"/>
        <v>Si</v>
      </c>
      <c r="X439" s="9">
        <f t="shared" si="25"/>
        <v>3</v>
      </c>
      <c r="Y439" s="13" t="str" cm="1">
        <f t="array" ref="Y439">_xlfn.IFS(X439=1,"Lunes",X439=2,"Martes",X439=3,"Miercoles",X439=4,"Jueves",X439=5,"Viernes",X439=6,"Sabado",X439=7,"Domingo")</f>
        <v>Miercoles</v>
      </c>
      <c r="Z439">
        <f>SUMIF('Cocina'!A:A,Sala[[#This Row],[Número de Orden]],'Cocina'!K:K)</f>
        <v>20</v>
      </c>
      <c r="AA439" s="35">
        <f>(Sala[[#This Row],[Tiempo en mesa]]-Sala[[#This Row],[Tiempo de Preparación (Horas)]])*1440</f>
        <v>164</v>
      </c>
      <c r="AB439" t="str" cm="1">
        <f t="array" ref="AB43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40" spans="1:28" x14ac:dyDescent="0.3">
      <c r="A440" s="9">
        <v>15</v>
      </c>
      <c r="B440" s="13" t="s">
        <v>730</v>
      </c>
      <c r="C440" s="9">
        <v>1</v>
      </c>
      <c r="D440" s="16">
        <v>45021</v>
      </c>
      <c r="E440" s="16">
        <v>45021.057638888888</v>
      </c>
      <c r="F440" s="13" t="s">
        <v>9</v>
      </c>
      <c r="G440" s="13" t="s">
        <v>32</v>
      </c>
      <c r="H440" s="13" t="s">
        <v>1134</v>
      </c>
      <c r="I440" s="14">
        <v>25.56</v>
      </c>
      <c r="J440" s="14">
        <f>IF(Sala[[#This Row],[Orden cobrada (Sin tiempo espera)]]="si",Sala[[#This Row],[Propina]],0)</f>
        <v>25.56</v>
      </c>
      <c r="K440" s="13" t="s">
        <v>21</v>
      </c>
      <c r="L440" s="9">
        <v>439</v>
      </c>
      <c r="M440" s="13" t="s">
        <v>41</v>
      </c>
      <c r="N440" s="13" t="s">
        <v>731</v>
      </c>
      <c r="O440" s="14">
        <f>SUMIF('Cocina'!A:A,Sala!L440,'Cocina'!M:M)</f>
        <v>177</v>
      </c>
      <c r="P440" s="1">
        <v>45021</v>
      </c>
      <c r="Q440" s="3">
        <v>0</v>
      </c>
      <c r="R440" s="3">
        <v>5.7638888888888892E-2</v>
      </c>
      <c r="S440" s="3">
        <f>IF(K440="Ocupada",R440-Q440+Datos!$B$2,R440-Q440)</f>
        <v>5.7638888888888892E-2</v>
      </c>
      <c r="T440" s="3">
        <f t="shared" si="26"/>
        <v>5.7638888888888892E-2</v>
      </c>
      <c r="U440" s="3">
        <f>(SUMIF('Cocina'!A:A,Sala!L440,'Cocina'!H:H))/60/24</f>
        <v>4.4444444444444446E-2</v>
      </c>
      <c r="V440" s="3">
        <f t="shared" si="24"/>
        <v>1.3194444444444446E-2</v>
      </c>
      <c r="W440" s="13" t="str">
        <f t="shared" si="27"/>
        <v>Si</v>
      </c>
      <c r="X440" s="9">
        <f t="shared" si="25"/>
        <v>3</v>
      </c>
      <c r="Y440" s="13" t="str" cm="1">
        <f t="array" ref="Y440">_xlfn.IFS(X440=1,"Lunes",X440=2,"Martes",X440=3,"Miercoles",X440=4,"Jueves",X440=5,"Viernes",X440=6,"Sabado",X440=7,"Domingo")</f>
        <v>Miercoles</v>
      </c>
      <c r="Z440">
        <f>SUMIF('Cocina'!A:A,Sala[[#This Row],[Número de Orden]],'Cocina'!K:K)</f>
        <v>105</v>
      </c>
      <c r="AA440" s="35">
        <f>(Sala[[#This Row],[Tiempo en mesa]]-Sala[[#This Row],[Tiempo de Preparación (Horas)]])*1440</f>
        <v>19.000000000000004</v>
      </c>
      <c r="AB440" t="str" cm="1">
        <f t="array" ref="AB44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41" spans="1:28" x14ac:dyDescent="0.3">
      <c r="A441" s="9">
        <v>13</v>
      </c>
      <c r="B441" s="13" t="s">
        <v>732</v>
      </c>
      <c r="C441" s="9">
        <v>1</v>
      </c>
      <c r="D441" s="16">
        <v>45021.082638888889</v>
      </c>
      <c r="E441" s="16">
        <v>45021.241666666669</v>
      </c>
      <c r="F441" s="13" t="s">
        <v>20</v>
      </c>
      <c r="G441" s="13" t="s">
        <v>10</v>
      </c>
      <c r="H441" s="13" t="s">
        <v>1134</v>
      </c>
      <c r="I441" s="14">
        <v>38.85</v>
      </c>
      <c r="J441" s="14">
        <f>IF(Sala[[#This Row],[Orden cobrada (Sin tiempo espera)]]="si",Sala[[#This Row],[Propina]],0)</f>
        <v>38.85</v>
      </c>
      <c r="K441" s="13" t="s">
        <v>35</v>
      </c>
      <c r="L441" s="9">
        <v>440</v>
      </c>
      <c r="M441" s="13" t="s">
        <v>83</v>
      </c>
      <c r="N441" s="13" t="s">
        <v>733</v>
      </c>
      <c r="O441" s="14">
        <f>SUMIF('Cocina'!A:A,Sala!L441,'Cocina'!M:M)</f>
        <v>84</v>
      </c>
      <c r="P441" s="1">
        <v>45021</v>
      </c>
      <c r="Q441" s="3">
        <v>8.2638888888888887E-2</v>
      </c>
      <c r="R441" s="3">
        <v>0.24166666666666667</v>
      </c>
      <c r="S441" s="3">
        <f>IF(K441="Ocupada",R441-Q441+Datos!$B$2,R441-Q441)</f>
        <v>0.16944444444444443</v>
      </c>
      <c r="T441" s="3">
        <f t="shared" si="26"/>
        <v>0.15902777777777777</v>
      </c>
      <c r="U441" s="3">
        <f>(SUMIF('Cocina'!A:A,Sala!L441,'Cocina'!H:H))/60/24</f>
        <v>3.125E-2</v>
      </c>
      <c r="V441" s="3">
        <f t="shared" si="24"/>
        <v>0.13819444444444443</v>
      </c>
      <c r="W441" s="13" t="str">
        <f t="shared" si="27"/>
        <v>Si</v>
      </c>
      <c r="X441" s="9">
        <f t="shared" si="25"/>
        <v>3</v>
      </c>
      <c r="Y441" s="13" t="str" cm="1">
        <f t="array" ref="Y441">_xlfn.IFS(X441=1,"Lunes",X441=2,"Martes",X441=3,"Miercoles",X441=4,"Jueves",X441=5,"Viernes",X441=6,"Sabado",X441=7,"Domingo")</f>
        <v>Miercoles</v>
      </c>
      <c r="Z441">
        <f>SUMIF('Cocina'!A:A,Sala[[#This Row],[Número de Orden]],'Cocina'!K:K)</f>
        <v>50</v>
      </c>
      <c r="AA441" s="35">
        <f>(Sala[[#This Row],[Tiempo en mesa]]-Sala[[#This Row],[Tiempo de Preparación (Horas)]])*1440</f>
        <v>184</v>
      </c>
      <c r="AB441" t="str" cm="1">
        <f t="array" ref="AB44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42" spans="1:28" x14ac:dyDescent="0.3">
      <c r="A442" s="9">
        <v>13</v>
      </c>
      <c r="B442" s="13" t="s">
        <v>734</v>
      </c>
      <c r="C442" s="9">
        <v>6</v>
      </c>
      <c r="D442" s="16">
        <v>45021.044444444444</v>
      </c>
      <c r="E442" s="16">
        <v>45021.140972222223</v>
      </c>
      <c r="F442" s="13" t="s">
        <v>20</v>
      </c>
      <c r="G442" s="13" t="s">
        <v>10</v>
      </c>
      <c r="H442" s="13" t="s">
        <v>16</v>
      </c>
      <c r="I442" s="14">
        <v>23.31</v>
      </c>
      <c r="J442" s="14">
        <f>IF(Sala[[#This Row],[Orden cobrada (Sin tiempo espera)]]="si",Sala[[#This Row],[Propina]],0)</f>
        <v>23.31</v>
      </c>
      <c r="K442" s="13" t="s">
        <v>35</v>
      </c>
      <c r="L442" s="9">
        <v>441</v>
      </c>
      <c r="M442" s="13" t="s">
        <v>1137</v>
      </c>
      <c r="N442" s="13" t="s">
        <v>81</v>
      </c>
      <c r="O442" s="14">
        <f>SUMIF('Cocina'!A:A,Sala!L442,'Cocina'!M:M)</f>
        <v>183</v>
      </c>
      <c r="P442" s="1">
        <v>45021</v>
      </c>
      <c r="Q442" s="3">
        <v>4.4444444444444446E-2</v>
      </c>
      <c r="R442" s="3">
        <v>0.14097222222222222</v>
      </c>
      <c r="S442" s="3">
        <f>IF(K442="Ocupada",R442-Q442+Datos!$B$2,R442-Q442)</f>
        <v>0.10694444444444444</v>
      </c>
      <c r="T442" s="3">
        <f t="shared" si="26"/>
        <v>9.6527777777777768E-2</v>
      </c>
      <c r="U442" s="3">
        <f>(SUMIF('Cocina'!A:A,Sala!L442,'Cocina'!H:H))/60/24</f>
        <v>6.25E-2</v>
      </c>
      <c r="V442" s="3">
        <f t="shared" si="24"/>
        <v>4.4444444444444439E-2</v>
      </c>
      <c r="W442" s="13" t="str">
        <f t="shared" si="27"/>
        <v>Si</v>
      </c>
      <c r="X442" s="9">
        <f t="shared" si="25"/>
        <v>3</v>
      </c>
      <c r="Y442" s="13" t="str" cm="1">
        <f t="array" ref="Y442">_xlfn.IFS(X442=1,"Lunes",X442=2,"Martes",X442=3,"Miercoles",X442=4,"Jueves",X442=5,"Viernes",X442=6,"Sabado",X442=7,"Domingo")</f>
        <v>Miercoles</v>
      </c>
      <c r="Z442">
        <f>SUMIF('Cocina'!A:A,Sala[[#This Row],[Número de Orden]],'Cocina'!K:K)</f>
        <v>108</v>
      </c>
      <c r="AA442" s="35">
        <f>(Sala[[#This Row],[Tiempo en mesa]]-Sala[[#This Row],[Tiempo de Preparación (Horas)]])*1440</f>
        <v>48.999999999999986</v>
      </c>
      <c r="AB442" t="str" cm="1">
        <f t="array" ref="AB44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43" spans="1:28" x14ac:dyDescent="0.3">
      <c r="A443" s="9">
        <v>15</v>
      </c>
      <c r="B443" s="13" t="s">
        <v>735</v>
      </c>
      <c r="C443" s="9">
        <v>3</v>
      </c>
      <c r="D443" s="16">
        <v>45021.086111111108</v>
      </c>
      <c r="E443" s="16">
        <v>45021.137499999997</v>
      </c>
      <c r="F443" s="13" t="s">
        <v>29</v>
      </c>
      <c r="G443" s="13" t="s">
        <v>32</v>
      </c>
      <c r="H443" s="13" t="s">
        <v>1134</v>
      </c>
      <c r="I443" s="14">
        <v>21.07</v>
      </c>
      <c r="J443" s="14">
        <f>IF(Sala[[#This Row],[Orden cobrada (Sin tiempo espera)]]="si",Sala[[#This Row],[Propina]],0)</f>
        <v>0</v>
      </c>
      <c r="K443" s="13" t="s">
        <v>35</v>
      </c>
      <c r="L443" s="9">
        <v>442</v>
      </c>
      <c r="M443" s="13" t="s">
        <v>44</v>
      </c>
      <c r="N443" s="13" t="s">
        <v>736</v>
      </c>
      <c r="O443" s="14">
        <f>SUMIF('Cocina'!A:A,Sala!L443,'Cocina'!M:M)</f>
        <v>235</v>
      </c>
      <c r="P443" s="1">
        <v>45021</v>
      </c>
      <c r="Q443" s="3">
        <v>8.611111111111111E-2</v>
      </c>
      <c r="R443" s="3">
        <v>0.13750000000000001</v>
      </c>
      <c r="S443" s="3">
        <f>IF(K443="Ocupada",R443-Q443+Datos!$B$2,R443-Q443)</f>
        <v>6.1805555555555565E-2</v>
      </c>
      <c r="T443" s="3">
        <f t="shared" si="26"/>
        <v>5.1388888888888901E-2</v>
      </c>
      <c r="U443" s="3">
        <f>(SUMIF('Cocina'!A:A,Sala!L443,'Cocina'!H:H))/60/24</f>
        <v>9.0972222222222218E-2</v>
      </c>
      <c r="V443" s="3">
        <f t="shared" si="24"/>
        <v>0</v>
      </c>
      <c r="W443" s="13" t="str">
        <f t="shared" si="27"/>
        <v>No</v>
      </c>
      <c r="X443" s="9">
        <f t="shared" si="25"/>
        <v>3</v>
      </c>
      <c r="Y443" s="13" t="str" cm="1">
        <f t="array" ref="Y443">_xlfn.IFS(X443=1,"Lunes",X443=2,"Martes",X443=3,"Miercoles",X443=4,"Jueves",X443=5,"Viernes",X443=6,"Sabado",X443=7,"Domingo")</f>
        <v>Miercoles</v>
      </c>
      <c r="Z443">
        <f>SUMIF('Cocina'!A:A,Sala[[#This Row],[Número de Orden]],'Cocina'!K:K)</f>
        <v>141</v>
      </c>
      <c r="AA443" s="35">
        <f>(Sala[[#This Row],[Tiempo en mesa]]-Sala[[#This Row],[Tiempo de Preparación (Horas)]])*1440</f>
        <v>-56.999999999999979</v>
      </c>
      <c r="AB443" t="str" cm="1">
        <f t="array" ref="AB44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444" spans="1:28" x14ac:dyDescent="0.3">
      <c r="A444" s="9">
        <v>4</v>
      </c>
      <c r="B444" s="13" t="s">
        <v>713</v>
      </c>
      <c r="C444" s="9">
        <v>2</v>
      </c>
      <c r="D444" s="16">
        <v>45021.052083333336</v>
      </c>
      <c r="E444" s="16">
        <v>45021.134722222225</v>
      </c>
      <c r="F444" s="13" t="s">
        <v>20</v>
      </c>
      <c r="G444" s="13" t="s">
        <v>10</v>
      </c>
      <c r="H444" s="13" t="s">
        <v>1136</v>
      </c>
      <c r="I444" s="14">
        <v>14.48</v>
      </c>
      <c r="J444" s="14">
        <f>IF(Sala[[#This Row],[Orden cobrada (Sin tiempo espera)]]="si",Sala[[#This Row],[Propina]],0)</f>
        <v>0</v>
      </c>
      <c r="K444" s="13" t="s">
        <v>21</v>
      </c>
      <c r="L444" s="9">
        <v>443</v>
      </c>
      <c r="M444" s="13" t="s">
        <v>36</v>
      </c>
      <c r="N444" s="13" t="s">
        <v>737</v>
      </c>
      <c r="O444" s="14">
        <f>SUMIF('Cocina'!A:A,Sala!L444,'Cocina'!M:M)</f>
        <v>217</v>
      </c>
      <c r="P444" s="1">
        <v>45021</v>
      </c>
      <c r="Q444" s="3">
        <v>5.2083333333333336E-2</v>
      </c>
      <c r="R444" s="3">
        <v>0.13472222222222222</v>
      </c>
      <c r="S444" s="3">
        <f>IF(K444="Ocupada",R444-Q444+Datos!$B$2,R444-Q444)</f>
        <v>8.2638888888888873E-2</v>
      </c>
      <c r="T444" s="3">
        <f t="shared" si="26"/>
        <v>8.2638888888888873E-2</v>
      </c>
      <c r="U444" s="3">
        <f>(SUMIF('Cocina'!A:A,Sala!L444,'Cocina'!H:H))/60/24</f>
        <v>0.1076388888888889</v>
      </c>
      <c r="V444" s="3">
        <f t="shared" si="24"/>
        <v>0</v>
      </c>
      <c r="W444" s="13" t="str">
        <f t="shared" si="27"/>
        <v>No</v>
      </c>
      <c r="X444" s="9">
        <f t="shared" si="25"/>
        <v>3</v>
      </c>
      <c r="Y444" s="13" t="str" cm="1">
        <f t="array" ref="Y444">_xlfn.IFS(X444=1,"Lunes",X444=2,"Martes",X444=3,"Miercoles",X444=4,"Jueves",X444=5,"Viernes",X444=6,"Sabado",X444=7,"Domingo")</f>
        <v>Miercoles</v>
      </c>
      <c r="Z444">
        <f>SUMIF('Cocina'!A:A,Sala[[#This Row],[Número de Orden]],'Cocina'!K:K)</f>
        <v>126</v>
      </c>
      <c r="AA444" s="35">
        <f>(Sala[[#This Row],[Tiempo en mesa]]-Sala[[#This Row],[Tiempo de Preparación (Horas)]])*1440</f>
        <v>-36.000000000000028</v>
      </c>
      <c r="AB444" t="str" cm="1">
        <f t="array" ref="AB44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445" spans="1:28" x14ac:dyDescent="0.3">
      <c r="A445" s="9">
        <v>8</v>
      </c>
      <c r="B445" s="13" t="s">
        <v>130</v>
      </c>
      <c r="C445" s="9">
        <v>5</v>
      </c>
      <c r="D445" s="16">
        <v>45021.140972222223</v>
      </c>
      <c r="E445" s="16">
        <v>45021.255555555559</v>
      </c>
      <c r="F445" s="13" t="s">
        <v>14</v>
      </c>
      <c r="G445" s="13" t="s">
        <v>10</v>
      </c>
      <c r="H445" s="13" t="s">
        <v>1134</v>
      </c>
      <c r="I445" s="14">
        <v>25.26</v>
      </c>
      <c r="J445" s="14">
        <f>IF(Sala[[#This Row],[Orden cobrada (Sin tiempo espera)]]="si",Sala[[#This Row],[Propina]],0)</f>
        <v>25.26</v>
      </c>
      <c r="K445" s="13" t="s">
        <v>21</v>
      </c>
      <c r="L445" s="9">
        <v>444</v>
      </c>
      <c r="M445" s="13" t="s">
        <v>83</v>
      </c>
      <c r="N445" s="13" t="s">
        <v>738</v>
      </c>
      <c r="O445" s="14">
        <f>SUMIF('Cocina'!A:A,Sala!L445,'Cocina'!M:M)</f>
        <v>95</v>
      </c>
      <c r="P445" s="1">
        <v>45021</v>
      </c>
      <c r="Q445" s="3">
        <v>0.14097222222222222</v>
      </c>
      <c r="R445" s="3">
        <v>0.25555555555555554</v>
      </c>
      <c r="S445" s="3">
        <f>IF(K445="Ocupada",R445-Q445+Datos!$B$2,R445-Q445)</f>
        <v>0.11458333333333331</v>
      </c>
      <c r="T445" s="3">
        <f t="shared" si="26"/>
        <v>0.11458333333333331</v>
      </c>
      <c r="U445" s="3">
        <f>(SUMIF('Cocina'!A:A,Sala!L445,'Cocina'!H:H))/60/24</f>
        <v>5.6250000000000001E-2</v>
      </c>
      <c r="V445" s="3">
        <f t="shared" si="24"/>
        <v>5.8333333333333313E-2</v>
      </c>
      <c r="W445" s="13" t="str">
        <f t="shared" si="27"/>
        <v>Si</v>
      </c>
      <c r="X445" s="9">
        <f t="shared" si="25"/>
        <v>3</v>
      </c>
      <c r="Y445" s="13" t="str" cm="1">
        <f t="array" ref="Y445">_xlfn.IFS(X445=1,"Lunes",X445=2,"Martes",X445=3,"Miercoles",X445=4,"Jueves",X445=5,"Viernes",X445=6,"Sabado",X445=7,"Domingo")</f>
        <v>Miercoles</v>
      </c>
      <c r="Z445">
        <f>SUMIF('Cocina'!A:A,Sala[[#This Row],[Número de Orden]],'Cocina'!K:K)</f>
        <v>56</v>
      </c>
      <c r="AA445" s="35">
        <f>(Sala[[#This Row],[Tiempo en mesa]]-Sala[[#This Row],[Tiempo de Preparación (Horas)]])*1440</f>
        <v>83.999999999999972</v>
      </c>
      <c r="AB445" t="str" cm="1">
        <f t="array" ref="AB44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46" spans="1:28" x14ac:dyDescent="0.3">
      <c r="A446" s="9">
        <v>6</v>
      </c>
      <c r="B446" s="13" t="s">
        <v>739</v>
      </c>
      <c r="C446" s="9">
        <v>5</v>
      </c>
      <c r="D446" s="16">
        <v>45021.042361111111</v>
      </c>
      <c r="E446" s="16">
        <v>45021.131249999999</v>
      </c>
      <c r="F446" s="13" t="s">
        <v>14</v>
      </c>
      <c r="G446" s="13" t="s">
        <v>15</v>
      </c>
      <c r="H446" s="13" t="s">
        <v>1134</v>
      </c>
      <c r="I446" s="14">
        <v>14.28</v>
      </c>
      <c r="J446" s="14">
        <f>IF(Sala[[#This Row],[Orden cobrada (Sin tiempo espera)]]="si",Sala[[#This Row],[Propina]],0)</f>
        <v>14.28</v>
      </c>
      <c r="K446" s="13" t="s">
        <v>21</v>
      </c>
      <c r="L446" s="9">
        <v>445</v>
      </c>
      <c r="M446" s="13" t="s">
        <v>26</v>
      </c>
      <c r="N446" s="13" t="s">
        <v>170</v>
      </c>
      <c r="O446" s="14">
        <f>SUMIF('Cocina'!A:A,Sala!L446,'Cocina'!M:M)</f>
        <v>81</v>
      </c>
      <c r="P446" s="1">
        <v>45021</v>
      </c>
      <c r="Q446" s="3">
        <v>4.2361111111111113E-2</v>
      </c>
      <c r="R446" s="3">
        <v>0.13125000000000001</v>
      </c>
      <c r="S446" s="3">
        <f>IF(K446="Ocupada",R446-Q446+Datos!$B$2,R446-Q446)</f>
        <v>8.8888888888888892E-2</v>
      </c>
      <c r="T446" s="3">
        <f t="shared" si="26"/>
        <v>8.8888888888888892E-2</v>
      </c>
      <c r="U446" s="3">
        <f>(SUMIF('Cocina'!A:A,Sala!L446,'Cocina'!H:H))/60/24</f>
        <v>1.8055555555555557E-2</v>
      </c>
      <c r="V446" s="3">
        <f t="shared" si="24"/>
        <v>7.0833333333333331E-2</v>
      </c>
      <c r="W446" s="13" t="str">
        <f t="shared" si="27"/>
        <v>Si</v>
      </c>
      <c r="X446" s="9">
        <f t="shared" si="25"/>
        <v>3</v>
      </c>
      <c r="Y446" s="13" t="str" cm="1">
        <f t="array" ref="Y446">_xlfn.IFS(X446=1,"Lunes",X446=2,"Martes",X446=3,"Miercoles",X446=4,"Jueves",X446=5,"Viernes",X446=6,"Sabado",X446=7,"Domingo")</f>
        <v>Miercoles</v>
      </c>
      <c r="Z446">
        <f>SUMIF('Cocina'!A:A,Sala[[#This Row],[Número de Orden]],'Cocina'!K:K)</f>
        <v>48</v>
      </c>
      <c r="AA446" s="35">
        <f>(Sala[[#This Row],[Tiempo en mesa]]-Sala[[#This Row],[Tiempo de Preparación (Horas)]])*1440</f>
        <v>102</v>
      </c>
      <c r="AB446" t="str" cm="1">
        <f t="array" ref="AB44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47" spans="1:28" x14ac:dyDescent="0.3">
      <c r="A447" s="9">
        <v>12</v>
      </c>
      <c r="B447" s="13" t="s">
        <v>105</v>
      </c>
      <c r="C447" s="9">
        <v>2</v>
      </c>
      <c r="D447" s="16">
        <v>45021.116666666669</v>
      </c>
      <c r="E447" s="16">
        <v>45021.259027777778</v>
      </c>
      <c r="F447" s="13" t="s">
        <v>14</v>
      </c>
      <c r="G447" s="13" t="s">
        <v>10</v>
      </c>
      <c r="H447" s="13" t="s">
        <v>1134</v>
      </c>
      <c r="I447" s="14">
        <v>35.24</v>
      </c>
      <c r="J447" s="14">
        <f>IF(Sala[[#This Row],[Orden cobrada (Sin tiempo espera)]]="si",Sala[[#This Row],[Propina]],0)</f>
        <v>35.24</v>
      </c>
      <c r="K447" s="13" t="s">
        <v>21</v>
      </c>
      <c r="L447" s="9">
        <v>446</v>
      </c>
      <c r="M447" s="13" t="s">
        <v>59</v>
      </c>
      <c r="N447" s="13" t="s">
        <v>102</v>
      </c>
      <c r="O447" s="14">
        <f>SUMIF('Cocina'!A:A,Sala!L447,'Cocina'!M:M)</f>
        <v>21</v>
      </c>
      <c r="P447" s="1">
        <v>45021</v>
      </c>
      <c r="Q447" s="3">
        <v>0.11666666666666667</v>
      </c>
      <c r="R447" s="3">
        <v>0.2590277777777778</v>
      </c>
      <c r="S447" s="3">
        <f>IF(K447="Ocupada",R447-Q447+Datos!$B$2,R447-Q447)</f>
        <v>0.14236111111111113</v>
      </c>
      <c r="T447" s="3">
        <f t="shared" si="26"/>
        <v>0.14236111111111113</v>
      </c>
      <c r="U447" s="3">
        <f>(SUMIF('Cocina'!A:A,Sala!L447,'Cocina'!H:H))/60/24</f>
        <v>5.5555555555555558E-3</v>
      </c>
      <c r="V447" s="3">
        <f t="shared" si="24"/>
        <v>0.13680555555555557</v>
      </c>
      <c r="W447" s="13" t="str">
        <f t="shared" si="27"/>
        <v>Si</v>
      </c>
      <c r="X447" s="9">
        <f t="shared" si="25"/>
        <v>3</v>
      </c>
      <c r="Y447" s="13" t="str" cm="1">
        <f t="array" ref="Y447">_xlfn.IFS(X447=1,"Lunes",X447=2,"Martes",X447=3,"Miercoles",X447=4,"Jueves",X447=5,"Viernes",X447=6,"Sabado",X447=7,"Domingo")</f>
        <v>Miercoles</v>
      </c>
      <c r="Z447">
        <f>SUMIF('Cocina'!A:A,Sala[[#This Row],[Número de Orden]],'Cocina'!K:K)</f>
        <v>13</v>
      </c>
      <c r="AA447" s="35">
        <f>(Sala[[#This Row],[Tiempo en mesa]]-Sala[[#This Row],[Tiempo de Preparación (Horas)]])*1440</f>
        <v>197.00000000000003</v>
      </c>
      <c r="AB447" t="str" cm="1">
        <f t="array" ref="AB44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48" spans="1:28" x14ac:dyDescent="0.3">
      <c r="A448" s="9">
        <v>8</v>
      </c>
      <c r="B448" s="13" t="s">
        <v>740</v>
      </c>
      <c r="C448" s="9">
        <v>2</v>
      </c>
      <c r="D448" s="16">
        <v>45021.161805555559</v>
      </c>
      <c r="E448" s="16">
        <v>45021.308333333334</v>
      </c>
      <c r="F448" s="13" t="s">
        <v>29</v>
      </c>
      <c r="G448" s="13" t="s">
        <v>32</v>
      </c>
      <c r="H448" s="13" t="s">
        <v>1134</v>
      </c>
      <c r="I448" s="14">
        <v>28.68</v>
      </c>
      <c r="J448" s="14">
        <f>IF(Sala[[#This Row],[Orden cobrada (Sin tiempo espera)]]="si",Sala[[#This Row],[Propina]],0)</f>
        <v>28.68</v>
      </c>
      <c r="K448" s="13" t="s">
        <v>21</v>
      </c>
      <c r="L448" s="9">
        <v>447</v>
      </c>
      <c r="M448" s="13" t="s">
        <v>1137</v>
      </c>
      <c r="N448" s="13" t="s">
        <v>741</v>
      </c>
      <c r="O448" s="14">
        <f>SUMIF('Cocina'!A:A,Sala!L448,'Cocina'!M:M)</f>
        <v>181</v>
      </c>
      <c r="P448" s="1">
        <v>45021</v>
      </c>
      <c r="Q448" s="3">
        <v>0.16180555555555556</v>
      </c>
      <c r="R448" s="3">
        <v>0.30833333333333335</v>
      </c>
      <c r="S448" s="3">
        <f>IF(K448="Ocupada",R448-Q448+Datos!$B$2,R448-Q448)</f>
        <v>0.14652777777777778</v>
      </c>
      <c r="T448" s="3">
        <f t="shared" si="26"/>
        <v>0.14652777777777778</v>
      </c>
      <c r="U448" s="3">
        <f>(SUMIF('Cocina'!A:A,Sala!L448,'Cocina'!H:H))/60/24</f>
        <v>5.9722222222222225E-2</v>
      </c>
      <c r="V448" s="3">
        <f t="shared" si="24"/>
        <v>8.6805555555555552E-2</v>
      </c>
      <c r="W448" s="13" t="str">
        <f t="shared" si="27"/>
        <v>Si</v>
      </c>
      <c r="X448" s="9">
        <f t="shared" si="25"/>
        <v>3</v>
      </c>
      <c r="Y448" s="13" t="str" cm="1">
        <f t="array" ref="Y448">_xlfn.IFS(X448=1,"Lunes",X448=2,"Martes",X448=3,"Miercoles",X448=4,"Jueves",X448=5,"Viernes",X448=6,"Sabado",X448=7,"Domingo")</f>
        <v>Miercoles</v>
      </c>
      <c r="Z448">
        <f>SUMIF('Cocina'!A:A,Sala[[#This Row],[Número de Orden]],'Cocina'!K:K)</f>
        <v>105</v>
      </c>
      <c r="AA448" s="35">
        <f>(Sala[[#This Row],[Tiempo en mesa]]-Sala[[#This Row],[Tiempo de Preparación (Horas)]])*1440</f>
        <v>125</v>
      </c>
      <c r="AB448" t="str" cm="1">
        <f t="array" ref="AB44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49" spans="1:28" x14ac:dyDescent="0.3">
      <c r="A449" s="9">
        <v>4</v>
      </c>
      <c r="B449" s="13" t="s">
        <v>586</v>
      </c>
      <c r="C449" s="9">
        <v>5</v>
      </c>
      <c r="D449" s="16">
        <v>45021.004861111112</v>
      </c>
      <c r="E449" s="16">
        <v>45021.149305555555</v>
      </c>
      <c r="F449" s="13" t="s">
        <v>29</v>
      </c>
      <c r="G449" s="13" t="s">
        <v>32</v>
      </c>
      <c r="H449" s="13" t="s">
        <v>1134</v>
      </c>
      <c r="I449" s="14">
        <v>35.68</v>
      </c>
      <c r="J449" s="14">
        <f>IF(Sala[[#This Row],[Orden cobrada (Sin tiempo espera)]]="si",Sala[[#This Row],[Propina]],0)</f>
        <v>35.68</v>
      </c>
      <c r="K449" s="13" t="s">
        <v>35</v>
      </c>
      <c r="L449" s="9">
        <v>448</v>
      </c>
      <c r="M449" s="13" t="s">
        <v>36</v>
      </c>
      <c r="N449" s="13" t="s">
        <v>742</v>
      </c>
      <c r="O449" s="14">
        <f>SUMIF('Cocina'!A:A,Sala!L449,'Cocina'!M:M)</f>
        <v>137</v>
      </c>
      <c r="P449" s="1">
        <v>45021</v>
      </c>
      <c r="Q449" s="3">
        <v>4.8611111111111112E-3</v>
      </c>
      <c r="R449" s="3">
        <v>0.14930555555555555</v>
      </c>
      <c r="S449" s="3">
        <f>IF(K449="Ocupada",R449-Q449+Datos!$B$2,R449-Q449)</f>
        <v>0.15486111111111109</v>
      </c>
      <c r="T449" s="3">
        <f t="shared" si="26"/>
        <v>0.14444444444444443</v>
      </c>
      <c r="U449" s="3">
        <f>(SUMIF('Cocina'!A:A,Sala!L449,'Cocina'!H:H))/60/24</f>
        <v>4.5833333333333337E-2</v>
      </c>
      <c r="V449" s="3">
        <f t="shared" si="24"/>
        <v>0.10902777777777775</v>
      </c>
      <c r="W449" s="13" t="str">
        <f t="shared" si="27"/>
        <v>Si</v>
      </c>
      <c r="X449" s="9">
        <f t="shared" si="25"/>
        <v>3</v>
      </c>
      <c r="Y449" s="13" t="str" cm="1">
        <f t="array" ref="Y449">_xlfn.IFS(X449=1,"Lunes",X449=2,"Martes",X449=3,"Miercoles",X449=4,"Jueves",X449=5,"Viernes",X449=6,"Sabado",X449=7,"Domingo")</f>
        <v>Miercoles</v>
      </c>
      <c r="Z449">
        <f>SUMIF('Cocina'!A:A,Sala[[#This Row],[Número de Orden]],'Cocina'!K:K)</f>
        <v>82</v>
      </c>
      <c r="AA449" s="35">
        <f>(Sala[[#This Row],[Tiempo en mesa]]-Sala[[#This Row],[Tiempo de Preparación (Horas)]])*1440</f>
        <v>141.99999999999997</v>
      </c>
      <c r="AB449" t="str" cm="1">
        <f t="array" ref="AB44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50" spans="1:28" x14ac:dyDescent="0.3">
      <c r="A450" s="9">
        <v>3</v>
      </c>
      <c r="B450" s="13" t="s">
        <v>743</v>
      </c>
      <c r="C450" s="9">
        <v>3</v>
      </c>
      <c r="D450" s="16">
        <v>45021.142361111109</v>
      </c>
      <c r="E450" s="16">
        <v>45021.209722222222</v>
      </c>
      <c r="F450" s="13" t="s">
        <v>9</v>
      </c>
      <c r="G450" s="13" t="s">
        <v>10</v>
      </c>
      <c r="H450" s="13" t="s">
        <v>16</v>
      </c>
      <c r="I450" s="14">
        <v>42.25</v>
      </c>
      <c r="J450" s="14">
        <f>IF(Sala[[#This Row],[Orden cobrada (Sin tiempo espera)]]="si",Sala[[#This Row],[Propina]],0)</f>
        <v>42.25</v>
      </c>
      <c r="K450" s="13" t="s">
        <v>35</v>
      </c>
      <c r="L450" s="9">
        <v>449</v>
      </c>
      <c r="M450" s="13" t="s">
        <v>22</v>
      </c>
      <c r="N450" s="13" t="s">
        <v>414</v>
      </c>
      <c r="O450" s="14">
        <f>SUMIF('Cocina'!A:A,Sala!L450,'Cocina'!M:M)</f>
        <v>64</v>
      </c>
      <c r="P450" s="1">
        <v>45021</v>
      </c>
      <c r="Q450" s="3">
        <v>0.1423611111111111</v>
      </c>
      <c r="R450" s="3">
        <v>0.20972222222222223</v>
      </c>
      <c r="S450" s="3">
        <f>IF(K450="Ocupada",R450-Q450+Datos!$B$2,R450-Q450)</f>
        <v>7.7777777777777793E-2</v>
      </c>
      <c r="T450" s="3">
        <f t="shared" si="26"/>
        <v>6.7361111111111122E-2</v>
      </c>
      <c r="U450" s="3">
        <f>(SUMIF('Cocina'!A:A,Sala!L450,'Cocina'!H:H))/60/24</f>
        <v>2.2916666666666669E-2</v>
      </c>
      <c r="V450" s="3">
        <f t="shared" ref="V450:V513" si="28">IF(U450&gt;T450,0,S450-U450)</f>
        <v>5.4861111111111124E-2</v>
      </c>
      <c r="W450" s="13" t="str">
        <f t="shared" si="27"/>
        <v>Si</v>
      </c>
      <c r="X450" s="9">
        <f t="shared" ref="X450:X513" si="29">WEEKDAY(P450,2)</f>
        <v>3</v>
      </c>
      <c r="Y450" s="13" t="str" cm="1">
        <f t="array" ref="Y450">_xlfn.IFS(X450=1,"Lunes",X450=2,"Martes",X450=3,"Miercoles",X450=4,"Jueves",X450=5,"Viernes",X450=6,"Sabado",X450=7,"Domingo")</f>
        <v>Miercoles</v>
      </c>
      <c r="Z450">
        <f>SUMIF('Cocina'!A:A,Sala[[#This Row],[Número de Orden]],'Cocina'!K:K)</f>
        <v>38</v>
      </c>
      <c r="AA450" s="35">
        <f>(Sala[[#This Row],[Tiempo en mesa]]-Sala[[#This Row],[Tiempo de Preparación (Horas)]])*1440</f>
        <v>64.000000000000014</v>
      </c>
      <c r="AB450" t="str" cm="1">
        <f t="array" ref="AB45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51" spans="1:28" x14ac:dyDescent="0.3">
      <c r="A451" s="9">
        <v>9</v>
      </c>
      <c r="B451" s="13" t="s">
        <v>744</v>
      </c>
      <c r="C451" s="9">
        <v>6</v>
      </c>
      <c r="D451" s="16">
        <v>45021.160416666666</v>
      </c>
      <c r="E451" s="16">
        <v>45021.209027777775</v>
      </c>
      <c r="F451" s="13" t="s">
        <v>9</v>
      </c>
      <c r="G451" s="13" t="s">
        <v>10</v>
      </c>
      <c r="H451" s="13" t="s">
        <v>1134</v>
      </c>
      <c r="I451" s="14">
        <v>48.9</v>
      </c>
      <c r="J451" s="14">
        <f>IF(Sala[[#This Row],[Orden cobrada (Sin tiempo espera)]]="si",Sala[[#This Row],[Propina]],0)</f>
        <v>48.9</v>
      </c>
      <c r="K451" s="13" t="s">
        <v>35</v>
      </c>
      <c r="L451" s="9">
        <v>450</v>
      </c>
      <c r="M451" s="13" t="s">
        <v>41</v>
      </c>
      <c r="N451" s="13" t="s">
        <v>745</v>
      </c>
      <c r="O451" s="14">
        <f>SUMIF('Cocina'!A:A,Sala!L451,'Cocina'!M:M)</f>
        <v>72</v>
      </c>
      <c r="P451" s="1">
        <v>45021</v>
      </c>
      <c r="Q451" s="3">
        <v>0.16041666666666668</v>
      </c>
      <c r="R451" s="3">
        <v>0.20902777777777778</v>
      </c>
      <c r="S451" s="3">
        <f>IF(K451="Ocupada",R451-Q451+Datos!$B$2,R451-Q451)</f>
        <v>5.9027777777777769E-2</v>
      </c>
      <c r="T451" s="3">
        <f t="shared" ref="T451:T514" si="30">R451-Q451</f>
        <v>4.8611111111111105E-2</v>
      </c>
      <c r="U451" s="3">
        <f>(SUMIF('Cocina'!A:A,Sala!L451,'Cocina'!H:H))/60/24</f>
        <v>2.361111111111111E-2</v>
      </c>
      <c r="V451" s="3">
        <f t="shared" si="28"/>
        <v>3.5416666666666659E-2</v>
      </c>
      <c r="W451" s="13" t="str">
        <f t="shared" ref="W451:W514" si="31">IF(V451=0,"No","Si")</f>
        <v>Si</v>
      </c>
      <c r="X451" s="9">
        <f t="shared" si="29"/>
        <v>3</v>
      </c>
      <c r="Y451" s="13" t="str" cm="1">
        <f t="array" ref="Y451">_xlfn.IFS(X451=1,"Lunes",X451=2,"Martes",X451=3,"Miercoles",X451=4,"Jueves",X451=5,"Viernes",X451=6,"Sabado",X451=7,"Domingo")</f>
        <v>Miercoles</v>
      </c>
      <c r="Z451">
        <f>SUMIF('Cocina'!A:A,Sala[[#This Row],[Número de Orden]],'Cocina'!K:K)</f>
        <v>42</v>
      </c>
      <c r="AA451" s="35">
        <f>(Sala[[#This Row],[Tiempo en mesa]]-Sala[[#This Row],[Tiempo de Preparación (Horas)]])*1440</f>
        <v>35.999999999999993</v>
      </c>
      <c r="AB451" t="str" cm="1">
        <f t="array" ref="AB45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52" spans="1:28" x14ac:dyDescent="0.3">
      <c r="A452" s="9">
        <v>3</v>
      </c>
      <c r="B452" s="13" t="s">
        <v>412</v>
      </c>
      <c r="C452" s="9">
        <v>1</v>
      </c>
      <c r="D452" s="16">
        <v>45021.053472222222</v>
      </c>
      <c r="E452" s="16">
        <v>45021.101388888892</v>
      </c>
      <c r="F452" s="13" t="s">
        <v>25</v>
      </c>
      <c r="G452" s="13" t="s">
        <v>15</v>
      </c>
      <c r="H452" s="13" t="s">
        <v>1134</v>
      </c>
      <c r="I452" s="14">
        <v>46.37</v>
      </c>
      <c r="J452" s="14">
        <f>IF(Sala[[#This Row],[Orden cobrada (Sin tiempo espera)]]="si",Sala[[#This Row],[Propina]],0)</f>
        <v>0</v>
      </c>
      <c r="K452" s="13" t="s">
        <v>21</v>
      </c>
      <c r="L452" s="9">
        <v>451</v>
      </c>
      <c r="M452" s="13" t="s">
        <v>41</v>
      </c>
      <c r="N452" s="13" t="s">
        <v>746</v>
      </c>
      <c r="O452" s="14">
        <f>SUMIF('Cocina'!A:A,Sala!L452,'Cocina'!M:M)</f>
        <v>92</v>
      </c>
      <c r="P452" s="1">
        <v>45021</v>
      </c>
      <c r="Q452" s="3">
        <v>5.347222222222222E-2</v>
      </c>
      <c r="R452" s="3">
        <v>0.10138888888888889</v>
      </c>
      <c r="S452" s="3">
        <f>IF(K452="Ocupada",R452-Q452+Datos!$B$2,R452-Q452)</f>
        <v>4.791666666666667E-2</v>
      </c>
      <c r="T452" s="3">
        <f t="shared" si="30"/>
        <v>4.791666666666667E-2</v>
      </c>
      <c r="U452" s="3">
        <f>(SUMIF('Cocina'!A:A,Sala!L452,'Cocina'!H:H))/60/24</f>
        <v>7.1527777777777773E-2</v>
      </c>
      <c r="V452" s="3">
        <f t="shared" si="28"/>
        <v>0</v>
      </c>
      <c r="W452" s="13" t="str">
        <f t="shared" si="31"/>
        <v>No</v>
      </c>
      <c r="X452" s="9">
        <f t="shared" si="29"/>
        <v>3</v>
      </c>
      <c r="Y452" s="13" t="str" cm="1">
        <f t="array" ref="Y452">_xlfn.IFS(X452=1,"Lunes",X452=2,"Martes",X452=3,"Miercoles",X452=4,"Jueves",X452=5,"Viernes",X452=6,"Sabado",X452=7,"Domingo")</f>
        <v>Miercoles</v>
      </c>
      <c r="Z452">
        <f>SUMIF('Cocina'!A:A,Sala[[#This Row],[Número de Orden]],'Cocina'!K:K)</f>
        <v>55</v>
      </c>
      <c r="AA452" s="35">
        <f>(Sala[[#This Row],[Tiempo en mesa]]-Sala[[#This Row],[Tiempo de Preparación (Horas)]])*1440</f>
        <v>-33.999999999999986</v>
      </c>
      <c r="AB452" t="str" cm="1">
        <f t="array" ref="AB45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453" spans="1:28" x14ac:dyDescent="0.3">
      <c r="A453" s="9">
        <v>9</v>
      </c>
      <c r="B453" s="13" t="s">
        <v>747</v>
      </c>
      <c r="C453" s="9">
        <v>1</v>
      </c>
      <c r="D453" s="16">
        <v>45021.120138888888</v>
      </c>
      <c r="E453" s="16">
        <v>45021.22152777778</v>
      </c>
      <c r="F453" s="13" t="s">
        <v>29</v>
      </c>
      <c r="G453" s="13" t="s">
        <v>10</v>
      </c>
      <c r="H453" s="13" t="s">
        <v>1134</v>
      </c>
      <c r="I453" s="14">
        <v>43.48</v>
      </c>
      <c r="J453" s="14">
        <f>IF(Sala[[#This Row],[Orden cobrada (Sin tiempo espera)]]="si",Sala[[#This Row],[Propina]],0)</f>
        <v>43.48</v>
      </c>
      <c r="K453" s="13" t="s">
        <v>11</v>
      </c>
      <c r="L453" s="9">
        <v>452</v>
      </c>
      <c r="M453" s="13" t="s">
        <v>44</v>
      </c>
      <c r="N453" s="13" t="s">
        <v>748</v>
      </c>
      <c r="O453" s="14">
        <f>SUMIF('Cocina'!A:A,Sala!L453,'Cocina'!M:M)</f>
        <v>158</v>
      </c>
      <c r="P453" s="1">
        <v>45021</v>
      </c>
      <c r="Q453" s="3">
        <v>0.12013888888888889</v>
      </c>
      <c r="R453" s="3">
        <v>0.22152777777777777</v>
      </c>
      <c r="S453" s="3">
        <f>IF(K453="Ocupada",R453-Q453+Datos!$B$2,R453-Q453)</f>
        <v>0.10138888888888888</v>
      </c>
      <c r="T453" s="3">
        <f t="shared" si="30"/>
        <v>0.10138888888888888</v>
      </c>
      <c r="U453" s="3">
        <f>(SUMIF('Cocina'!A:A,Sala!L453,'Cocina'!H:H))/60/24</f>
        <v>8.5416666666666655E-2</v>
      </c>
      <c r="V453" s="3">
        <f t="shared" si="28"/>
        <v>1.5972222222222221E-2</v>
      </c>
      <c r="W453" s="13" t="str">
        <f t="shared" si="31"/>
        <v>Si</v>
      </c>
      <c r="X453" s="9">
        <f t="shared" si="29"/>
        <v>3</v>
      </c>
      <c r="Y453" s="13" t="str" cm="1">
        <f t="array" ref="Y453">_xlfn.IFS(X453=1,"Lunes",X453=2,"Martes",X453=3,"Miercoles",X453=4,"Jueves",X453=5,"Viernes",X453=6,"Sabado",X453=7,"Domingo")</f>
        <v>Miercoles</v>
      </c>
      <c r="Z453">
        <f>SUMIF('Cocina'!A:A,Sala[[#This Row],[Número de Orden]],'Cocina'!K:K)</f>
        <v>96</v>
      </c>
      <c r="AA453" s="35">
        <f>(Sala[[#This Row],[Tiempo en mesa]]-Sala[[#This Row],[Tiempo de Preparación (Horas)]])*1440</f>
        <v>23</v>
      </c>
      <c r="AB453" t="str" cm="1">
        <f t="array" ref="AB45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54" spans="1:28" x14ac:dyDescent="0.3">
      <c r="A454" s="9">
        <v>6</v>
      </c>
      <c r="B454" s="13" t="s">
        <v>749</v>
      </c>
      <c r="C454" s="9">
        <v>1</v>
      </c>
      <c r="D454" s="16">
        <v>45021.154166666667</v>
      </c>
      <c r="E454" s="16">
        <v>45021.213194444441</v>
      </c>
      <c r="F454" s="13" t="s">
        <v>20</v>
      </c>
      <c r="G454" s="13" t="s">
        <v>15</v>
      </c>
      <c r="H454" s="13" t="s">
        <v>1134</v>
      </c>
      <c r="I454" s="14">
        <v>36.83</v>
      </c>
      <c r="J454" s="14">
        <f>IF(Sala[[#This Row],[Orden cobrada (Sin tiempo espera)]]="si",Sala[[#This Row],[Propina]],0)</f>
        <v>0</v>
      </c>
      <c r="K454" s="13" t="s">
        <v>21</v>
      </c>
      <c r="L454" s="9">
        <v>453</v>
      </c>
      <c r="M454" s="13" t="s">
        <v>64</v>
      </c>
      <c r="N454" s="13" t="s">
        <v>650</v>
      </c>
      <c r="O454" s="14">
        <f>SUMIF('Cocina'!A:A,Sala!L454,'Cocina'!M:M)</f>
        <v>130</v>
      </c>
      <c r="P454" s="1">
        <v>45021</v>
      </c>
      <c r="Q454" s="3">
        <v>0.15416666666666667</v>
      </c>
      <c r="R454" s="3">
        <v>0.21319444444444444</v>
      </c>
      <c r="S454" s="3">
        <f>IF(K454="Ocupada",R454-Q454+Datos!$B$2,R454-Q454)</f>
        <v>5.9027777777777762E-2</v>
      </c>
      <c r="T454" s="3">
        <f t="shared" si="30"/>
        <v>5.9027777777777762E-2</v>
      </c>
      <c r="U454" s="3">
        <f>(SUMIF('Cocina'!A:A,Sala!L454,'Cocina'!H:H))/60/24</f>
        <v>6.9444444444444448E-2</v>
      </c>
      <c r="V454" s="3">
        <f t="shared" si="28"/>
        <v>0</v>
      </c>
      <c r="W454" s="13" t="str">
        <f t="shared" si="31"/>
        <v>No</v>
      </c>
      <c r="X454" s="9">
        <f t="shared" si="29"/>
        <v>3</v>
      </c>
      <c r="Y454" s="13" t="str" cm="1">
        <f t="array" ref="Y454">_xlfn.IFS(X454=1,"Lunes",X454=2,"Martes",X454=3,"Miercoles",X454=4,"Jueves",X454=5,"Viernes",X454=6,"Sabado",X454=7,"Domingo")</f>
        <v>Miercoles</v>
      </c>
      <c r="Z454">
        <f>SUMIF('Cocina'!A:A,Sala[[#This Row],[Número de Orden]],'Cocina'!K:K)</f>
        <v>77</v>
      </c>
      <c r="AA454" s="35">
        <f>(Sala[[#This Row],[Tiempo en mesa]]-Sala[[#This Row],[Tiempo de Preparación (Horas)]])*1440</f>
        <v>-15.000000000000027</v>
      </c>
      <c r="AB454" t="str" cm="1">
        <f t="array" ref="AB45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455" spans="1:28" x14ac:dyDescent="0.3">
      <c r="A455" s="9">
        <v>1</v>
      </c>
      <c r="B455" s="13" t="s">
        <v>711</v>
      </c>
      <c r="C455" s="9">
        <v>3</v>
      </c>
      <c r="D455" s="16">
        <v>45021.143055555556</v>
      </c>
      <c r="E455" s="16">
        <v>45021.203472222223</v>
      </c>
      <c r="F455" s="13" t="s">
        <v>14</v>
      </c>
      <c r="G455" s="13" t="s">
        <v>10</v>
      </c>
      <c r="H455" s="13" t="s">
        <v>1134</v>
      </c>
      <c r="I455" s="14">
        <v>39.619999999999997</v>
      </c>
      <c r="J455" s="14">
        <f>IF(Sala[[#This Row],[Orden cobrada (Sin tiempo espera)]]="si",Sala[[#This Row],[Propina]],0)</f>
        <v>0</v>
      </c>
      <c r="K455" s="13" t="s">
        <v>21</v>
      </c>
      <c r="L455" s="9">
        <v>454</v>
      </c>
      <c r="M455" s="13" t="s">
        <v>17</v>
      </c>
      <c r="N455" s="13" t="s">
        <v>750</v>
      </c>
      <c r="O455" s="14">
        <f>SUMIF('Cocina'!A:A,Sala!L455,'Cocina'!M:M)</f>
        <v>233</v>
      </c>
      <c r="P455" s="1">
        <v>45021</v>
      </c>
      <c r="Q455" s="3">
        <v>0.14305555555555555</v>
      </c>
      <c r="R455" s="3">
        <v>0.20347222222222222</v>
      </c>
      <c r="S455" s="3">
        <f>IF(K455="Ocupada",R455-Q455+Datos!$B$2,R455-Q455)</f>
        <v>6.0416666666666674E-2</v>
      </c>
      <c r="T455" s="3">
        <f t="shared" si="30"/>
        <v>6.0416666666666674E-2</v>
      </c>
      <c r="U455" s="3">
        <f>(SUMIF('Cocina'!A:A,Sala!L455,'Cocina'!H:H))/60/24</f>
        <v>0.10625</v>
      </c>
      <c r="V455" s="3">
        <f t="shared" si="28"/>
        <v>0</v>
      </c>
      <c r="W455" s="13" t="str">
        <f t="shared" si="31"/>
        <v>No</v>
      </c>
      <c r="X455" s="9">
        <f t="shared" si="29"/>
        <v>3</v>
      </c>
      <c r="Y455" s="13" t="str" cm="1">
        <f t="array" ref="Y455">_xlfn.IFS(X455=1,"Lunes",X455=2,"Martes",X455=3,"Miercoles",X455=4,"Jueves",X455=5,"Viernes",X455=6,"Sabado",X455=7,"Domingo")</f>
        <v>Miercoles</v>
      </c>
      <c r="Z455">
        <f>SUMIF('Cocina'!A:A,Sala[[#This Row],[Número de Orden]],'Cocina'!K:K)</f>
        <v>139</v>
      </c>
      <c r="AA455" s="35">
        <f>(Sala[[#This Row],[Tiempo en mesa]]-Sala[[#This Row],[Tiempo de Preparación (Horas)]])*1440</f>
        <v>-65.999999999999986</v>
      </c>
      <c r="AB455" t="str" cm="1">
        <f t="array" ref="AB45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456" spans="1:28" x14ac:dyDescent="0.3">
      <c r="A456" s="9">
        <v>12</v>
      </c>
      <c r="B456" s="13" t="s">
        <v>467</v>
      </c>
      <c r="C456" s="9">
        <v>6</v>
      </c>
      <c r="D456" s="16">
        <v>45021.165277777778</v>
      </c>
      <c r="E456" s="16">
        <v>45021.245833333334</v>
      </c>
      <c r="F456" s="13" t="s">
        <v>25</v>
      </c>
      <c r="G456" s="13" t="s">
        <v>15</v>
      </c>
      <c r="H456" s="13" t="s">
        <v>1136</v>
      </c>
      <c r="I456" s="14">
        <v>19.7</v>
      </c>
      <c r="J456" s="14">
        <f>IF(Sala[[#This Row],[Orden cobrada (Sin tiempo espera)]]="si",Sala[[#This Row],[Propina]],0)</f>
        <v>19.7</v>
      </c>
      <c r="K456" s="13" t="s">
        <v>11</v>
      </c>
      <c r="L456" s="9">
        <v>455</v>
      </c>
      <c r="M456" s="13" t="s">
        <v>17</v>
      </c>
      <c r="N456" s="13" t="s">
        <v>259</v>
      </c>
      <c r="O456" s="14">
        <f>SUMIF('Cocina'!A:A,Sala!L456,'Cocina'!M:M)</f>
        <v>48</v>
      </c>
      <c r="P456" s="1">
        <v>45021</v>
      </c>
      <c r="Q456" s="3">
        <v>0.16527777777777777</v>
      </c>
      <c r="R456" s="3">
        <v>0.24583333333333332</v>
      </c>
      <c r="S456" s="3">
        <f>IF(K456="Ocupada",R456-Q456+Datos!$B$2,R456-Q456)</f>
        <v>8.0555555555555547E-2</v>
      </c>
      <c r="T456" s="3">
        <f t="shared" si="30"/>
        <v>8.0555555555555547E-2</v>
      </c>
      <c r="U456" s="3">
        <f>(SUMIF('Cocina'!A:A,Sala!L456,'Cocina'!H:H))/60/24</f>
        <v>7.6388888888888886E-3</v>
      </c>
      <c r="V456" s="3">
        <f t="shared" si="28"/>
        <v>7.2916666666666657E-2</v>
      </c>
      <c r="W456" s="13" t="str">
        <f t="shared" si="31"/>
        <v>Si</v>
      </c>
      <c r="X456" s="9">
        <f t="shared" si="29"/>
        <v>3</v>
      </c>
      <c r="Y456" s="13" t="str" cm="1">
        <f t="array" ref="Y456">_xlfn.IFS(X456=1,"Lunes",X456=2,"Martes",X456=3,"Miercoles",X456=4,"Jueves",X456=5,"Viernes",X456=6,"Sabado",X456=7,"Domingo")</f>
        <v>Miercoles</v>
      </c>
      <c r="Z456">
        <f>SUMIF('Cocina'!A:A,Sala[[#This Row],[Número de Orden]],'Cocina'!K:K)</f>
        <v>28</v>
      </c>
      <c r="AA456" s="35">
        <f>(Sala[[#This Row],[Tiempo en mesa]]-Sala[[#This Row],[Tiempo de Preparación (Horas)]])*1440</f>
        <v>104.99999999999999</v>
      </c>
      <c r="AB456" t="str" cm="1">
        <f t="array" ref="AB45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57" spans="1:28" x14ac:dyDescent="0.3">
      <c r="A457" s="9">
        <v>13</v>
      </c>
      <c r="B457" s="13" t="s">
        <v>751</v>
      </c>
      <c r="C457" s="9">
        <v>6</v>
      </c>
      <c r="D457" s="16">
        <v>45021.091666666667</v>
      </c>
      <c r="E457" s="16">
        <v>45021.21875</v>
      </c>
      <c r="F457" s="13" t="s">
        <v>29</v>
      </c>
      <c r="G457" s="13" t="s">
        <v>10</v>
      </c>
      <c r="H457" s="13" t="s">
        <v>1134</v>
      </c>
      <c r="I457" s="14">
        <v>21.94</v>
      </c>
      <c r="J457" s="14">
        <f>IF(Sala[[#This Row],[Orden cobrada (Sin tiempo espera)]]="si",Sala[[#This Row],[Propina]],0)</f>
        <v>21.94</v>
      </c>
      <c r="K457" s="13" t="s">
        <v>21</v>
      </c>
      <c r="L457" s="9">
        <v>456</v>
      </c>
      <c r="M457" s="13" t="s">
        <v>83</v>
      </c>
      <c r="N457" s="13" t="s">
        <v>752</v>
      </c>
      <c r="O457" s="14">
        <f>SUMIF('Cocina'!A:A,Sala!L457,'Cocina'!M:M)</f>
        <v>148</v>
      </c>
      <c r="P457" s="1">
        <v>45021</v>
      </c>
      <c r="Q457" s="3">
        <v>9.166666666666666E-2</v>
      </c>
      <c r="R457" s="3">
        <v>0.21875</v>
      </c>
      <c r="S457" s="3">
        <f>IF(K457="Ocupada",R457-Q457+Datos!$B$2,R457-Q457)</f>
        <v>0.12708333333333333</v>
      </c>
      <c r="T457" s="3">
        <f t="shared" si="30"/>
        <v>0.12708333333333333</v>
      </c>
      <c r="U457" s="3">
        <f>(SUMIF('Cocina'!A:A,Sala!L457,'Cocina'!H:H))/60/24</f>
        <v>4.9305555555555554E-2</v>
      </c>
      <c r="V457" s="3">
        <f t="shared" si="28"/>
        <v>7.7777777777777779E-2</v>
      </c>
      <c r="W457" s="13" t="str">
        <f t="shared" si="31"/>
        <v>Si</v>
      </c>
      <c r="X457" s="9">
        <f t="shared" si="29"/>
        <v>3</v>
      </c>
      <c r="Y457" s="13" t="str" cm="1">
        <f t="array" ref="Y457">_xlfn.IFS(X457=1,"Lunes",X457=2,"Martes",X457=3,"Miercoles",X457=4,"Jueves",X457=5,"Viernes",X457=6,"Sabado",X457=7,"Domingo")</f>
        <v>Miercoles</v>
      </c>
      <c r="Z457">
        <f>SUMIF('Cocina'!A:A,Sala[[#This Row],[Número de Orden]],'Cocina'!K:K)</f>
        <v>90</v>
      </c>
      <c r="AA457" s="35">
        <f>(Sala[[#This Row],[Tiempo en mesa]]-Sala[[#This Row],[Tiempo de Preparación (Horas)]])*1440</f>
        <v>112</v>
      </c>
      <c r="AB457" t="str" cm="1">
        <f t="array" ref="AB45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58" spans="1:28" x14ac:dyDescent="0.3">
      <c r="A458" s="9">
        <v>18</v>
      </c>
      <c r="B458" s="13" t="s">
        <v>753</v>
      </c>
      <c r="C458" s="9">
        <v>6</v>
      </c>
      <c r="D458" s="16">
        <v>45021.158333333333</v>
      </c>
      <c r="E458" s="16">
        <v>45021.313888888886</v>
      </c>
      <c r="F458" s="13" t="s">
        <v>20</v>
      </c>
      <c r="G458" s="13" t="s">
        <v>10</v>
      </c>
      <c r="H458" s="13" t="s">
        <v>16</v>
      </c>
      <c r="I458" s="14">
        <v>17.260000000000002</v>
      </c>
      <c r="J458" s="14">
        <f>IF(Sala[[#This Row],[Orden cobrada (Sin tiempo espera)]]="si",Sala[[#This Row],[Propina]],0)</f>
        <v>17.260000000000002</v>
      </c>
      <c r="K458" s="13" t="s">
        <v>11</v>
      </c>
      <c r="L458" s="9">
        <v>457</v>
      </c>
      <c r="M458" s="13" t="s">
        <v>41</v>
      </c>
      <c r="N458" s="13" t="s">
        <v>653</v>
      </c>
      <c r="O458" s="14">
        <f>SUMIF('Cocina'!A:A,Sala!L458,'Cocina'!M:M)</f>
        <v>137</v>
      </c>
      <c r="P458" s="1">
        <v>45021</v>
      </c>
      <c r="Q458" s="3">
        <v>0.15833333333333333</v>
      </c>
      <c r="R458" s="3">
        <v>0.31388888888888888</v>
      </c>
      <c r="S458" s="3">
        <f>IF(K458="Ocupada",R458-Q458+Datos!$B$2,R458-Q458)</f>
        <v>0.15555555555555556</v>
      </c>
      <c r="T458" s="3">
        <f t="shared" si="30"/>
        <v>0.15555555555555556</v>
      </c>
      <c r="U458" s="3">
        <f>(SUMIF('Cocina'!A:A,Sala!L458,'Cocina'!H:H))/60/24</f>
        <v>4.027777777777778E-2</v>
      </c>
      <c r="V458" s="3">
        <f t="shared" si="28"/>
        <v>0.11527777777777778</v>
      </c>
      <c r="W458" s="13" t="str">
        <f t="shared" si="31"/>
        <v>Si</v>
      </c>
      <c r="X458" s="9">
        <f t="shared" si="29"/>
        <v>3</v>
      </c>
      <c r="Y458" s="13" t="str" cm="1">
        <f t="array" ref="Y458">_xlfn.IFS(X458=1,"Lunes",X458=2,"Martes",X458=3,"Miercoles",X458=4,"Jueves",X458=5,"Viernes",X458=6,"Sabado",X458=7,"Domingo")</f>
        <v>Miercoles</v>
      </c>
      <c r="Z458">
        <f>SUMIF('Cocina'!A:A,Sala[[#This Row],[Número de Orden]],'Cocina'!K:K)</f>
        <v>82</v>
      </c>
      <c r="AA458" s="35">
        <f>(Sala[[#This Row],[Tiempo en mesa]]-Sala[[#This Row],[Tiempo de Preparación (Horas)]])*1440</f>
        <v>166</v>
      </c>
      <c r="AB458" t="str" cm="1">
        <f t="array" ref="AB45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59" spans="1:28" x14ac:dyDescent="0.3">
      <c r="A459" s="9">
        <v>4</v>
      </c>
      <c r="B459" s="13" t="s">
        <v>754</v>
      </c>
      <c r="C459" s="9">
        <v>3</v>
      </c>
      <c r="D459" s="16">
        <v>45021.111805555556</v>
      </c>
      <c r="E459" s="16">
        <v>45021.181250000001</v>
      </c>
      <c r="F459" s="13" t="s">
        <v>29</v>
      </c>
      <c r="G459" s="13" t="s">
        <v>10</v>
      </c>
      <c r="H459" s="13" t="s">
        <v>1134</v>
      </c>
      <c r="I459" s="14">
        <v>15.21</v>
      </c>
      <c r="J459" s="14">
        <f>IF(Sala[[#This Row],[Orden cobrada (Sin tiempo espera)]]="si",Sala[[#This Row],[Propina]],0)</f>
        <v>15.21</v>
      </c>
      <c r="K459" s="13" t="s">
        <v>35</v>
      </c>
      <c r="L459" s="9">
        <v>458</v>
      </c>
      <c r="M459" s="13" t="s">
        <v>41</v>
      </c>
      <c r="N459" s="13" t="s">
        <v>755</v>
      </c>
      <c r="O459" s="14">
        <f>SUMIF('Cocina'!A:A,Sala!L459,'Cocina'!M:M)</f>
        <v>268</v>
      </c>
      <c r="P459" s="1">
        <v>45021</v>
      </c>
      <c r="Q459" s="3">
        <v>0.11180555555555556</v>
      </c>
      <c r="R459" s="3">
        <v>0.18124999999999999</v>
      </c>
      <c r="S459" s="3">
        <f>IF(K459="Ocupada",R459-Q459+Datos!$B$2,R459-Q459)</f>
        <v>7.9861111111111105E-2</v>
      </c>
      <c r="T459" s="3">
        <f t="shared" si="30"/>
        <v>6.9444444444444434E-2</v>
      </c>
      <c r="U459" s="3">
        <f>(SUMIF('Cocina'!A:A,Sala!L459,'Cocina'!H:H))/60/24</f>
        <v>6.1805555555555558E-2</v>
      </c>
      <c r="V459" s="3">
        <f t="shared" si="28"/>
        <v>1.8055555555555547E-2</v>
      </c>
      <c r="W459" s="13" t="str">
        <f t="shared" si="31"/>
        <v>Si</v>
      </c>
      <c r="X459" s="9">
        <f t="shared" si="29"/>
        <v>3</v>
      </c>
      <c r="Y459" s="13" t="str" cm="1">
        <f t="array" ref="Y459">_xlfn.IFS(X459=1,"Lunes",X459=2,"Martes",X459=3,"Miercoles",X459=4,"Jueves",X459=5,"Viernes",X459=6,"Sabado",X459=7,"Domingo")</f>
        <v>Miercoles</v>
      </c>
      <c r="Z459">
        <f>SUMIF('Cocina'!A:A,Sala[[#This Row],[Número de Orden]],'Cocina'!K:K)</f>
        <v>158</v>
      </c>
      <c r="AA459" s="35">
        <f>(Sala[[#This Row],[Tiempo en mesa]]-Sala[[#This Row],[Tiempo de Preparación (Horas)]])*1440</f>
        <v>10.99999999999998</v>
      </c>
      <c r="AB459" t="str" cm="1">
        <f t="array" ref="AB45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0" spans="1:28" x14ac:dyDescent="0.3">
      <c r="A460" s="9">
        <v>20</v>
      </c>
      <c r="B460" s="13" t="s">
        <v>756</v>
      </c>
      <c r="C460" s="9">
        <v>1</v>
      </c>
      <c r="D460" s="16">
        <v>45021.01666666667</v>
      </c>
      <c r="E460" s="16">
        <v>45021.091666666667</v>
      </c>
      <c r="F460" s="13" t="s">
        <v>14</v>
      </c>
      <c r="G460" s="13" t="s">
        <v>10</v>
      </c>
      <c r="H460" s="13" t="s">
        <v>1134</v>
      </c>
      <c r="I460" s="14">
        <v>32.770000000000003</v>
      </c>
      <c r="J460" s="14">
        <f>IF(Sala[[#This Row],[Orden cobrada (Sin tiempo espera)]]="si",Sala[[#This Row],[Propina]],0)</f>
        <v>32.770000000000003</v>
      </c>
      <c r="K460" s="13" t="s">
        <v>35</v>
      </c>
      <c r="L460" s="9">
        <v>459</v>
      </c>
      <c r="M460" s="13" t="s">
        <v>83</v>
      </c>
      <c r="N460" s="13" t="s">
        <v>57</v>
      </c>
      <c r="O460" s="14">
        <f>SUMIF('Cocina'!A:A,Sala!L460,'Cocina'!M:M)</f>
        <v>84</v>
      </c>
      <c r="P460" s="1">
        <v>45021</v>
      </c>
      <c r="Q460" s="3">
        <v>1.6666666666666666E-2</v>
      </c>
      <c r="R460" s="3">
        <v>9.166666666666666E-2</v>
      </c>
      <c r="S460" s="3">
        <f>IF(K460="Ocupada",R460-Q460+Datos!$B$2,R460-Q460)</f>
        <v>8.5416666666666669E-2</v>
      </c>
      <c r="T460" s="3">
        <f t="shared" si="30"/>
        <v>7.4999999999999997E-2</v>
      </c>
      <c r="U460" s="3">
        <f>(SUMIF('Cocina'!A:A,Sala!L460,'Cocina'!H:H))/60/24</f>
        <v>2.0833333333333332E-2</v>
      </c>
      <c r="V460" s="3">
        <f t="shared" si="28"/>
        <v>6.458333333333334E-2</v>
      </c>
      <c r="W460" s="13" t="str">
        <f t="shared" si="31"/>
        <v>Si</v>
      </c>
      <c r="X460" s="9">
        <f t="shared" si="29"/>
        <v>3</v>
      </c>
      <c r="Y460" s="13" t="str" cm="1">
        <f t="array" ref="Y460">_xlfn.IFS(X460=1,"Lunes",X460=2,"Martes",X460=3,"Miercoles",X460=4,"Jueves",X460=5,"Viernes",X460=6,"Sabado",X460=7,"Domingo")</f>
        <v>Miercoles</v>
      </c>
      <c r="Z460">
        <f>SUMIF('Cocina'!A:A,Sala[[#This Row],[Número de Orden]],'Cocina'!K:K)</f>
        <v>48</v>
      </c>
      <c r="AA460" s="35">
        <f>(Sala[[#This Row],[Tiempo en mesa]]-Sala[[#This Row],[Tiempo de Preparación (Horas)]])*1440</f>
        <v>78</v>
      </c>
      <c r="AB460" t="str" cm="1">
        <f t="array" ref="AB46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1" spans="1:28" x14ac:dyDescent="0.3">
      <c r="A461" s="9">
        <v>19</v>
      </c>
      <c r="B461" s="13" t="s">
        <v>309</v>
      </c>
      <c r="C461" s="9">
        <v>6</v>
      </c>
      <c r="D461" s="16">
        <v>45021.143750000003</v>
      </c>
      <c r="E461" s="16">
        <v>45021.288888888892</v>
      </c>
      <c r="F461" s="13" t="s">
        <v>29</v>
      </c>
      <c r="G461" s="13" t="s">
        <v>32</v>
      </c>
      <c r="H461" s="13" t="s">
        <v>1134</v>
      </c>
      <c r="I461" s="14">
        <v>49.6</v>
      </c>
      <c r="J461" s="14">
        <f>IF(Sala[[#This Row],[Orden cobrada (Sin tiempo espera)]]="si",Sala[[#This Row],[Propina]],0)</f>
        <v>49.6</v>
      </c>
      <c r="K461" s="13" t="s">
        <v>21</v>
      </c>
      <c r="L461" s="9">
        <v>460</v>
      </c>
      <c r="M461" s="13" t="s">
        <v>59</v>
      </c>
      <c r="N461" s="13" t="s">
        <v>757</v>
      </c>
      <c r="O461" s="14">
        <f>SUMIF('Cocina'!A:A,Sala!L461,'Cocina'!M:M)</f>
        <v>176</v>
      </c>
      <c r="P461" s="1">
        <v>45021</v>
      </c>
      <c r="Q461" s="3">
        <v>0.14374999999999999</v>
      </c>
      <c r="R461" s="3">
        <v>0.28888888888888886</v>
      </c>
      <c r="S461" s="3">
        <f>IF(K461="Ocupada",R461-Q461+Datos!$B$2,R461-Q461)</f>
        <v>0.14513888888888887</v>
      </c>
      <c r="T461" s="3">
        <f t="shared" si="30"/>
        <v>0.14513888888888887</v>
      </c>
      <c r="U461" s="3">
        <f>(SUMIF('Cocina'!A:A,Sala!L461,'Cocina'!H:H))/60/24</f>
        <v>8.6111111111111124E-2</v>
      </c>
      <c r="V461" s="3">
        <f t="shared" si="28"/>
        <v>5.9027777777777748E-2</v>
      </c>
      <c r="W461" s="13" t="str">
        <f t="shared" si="31"/>
        <v>Si</v>
      </c>
      <c r="X461" s="9">
        <f t="shared" si="29"/>
        <v>3</v>
      </c>
      <c r="Y461" s="13" t="str" cm="1">
        <f t="array" ref="Y461">_xlfn.IFS(X461=1,"Lunes",X461=2,"Martes",X461=3,"Miercoles",X461=4,"Jueves",X461=5,"Viernes",X461=6,"Sabado",X461=7,"Domingo")</f>
        <v>Miercoles</v>
      </c>
      <c r="Z461">
        <f>SUMIF('Cocina'!A:A,Sala[[#This Row],[Número de Orden]],'Cocina'!K:K)</f>
        <v>103</v>
      </c>
      <c r="AA461" s="35">
        <f>(Sala[[#This Row],[Tiempo en mesa]]-Sala[[#This Row],[Tiempo de Preparación (Horas)]])*1440</f>
        <v>84.999999999999957</v>
      </c>
      <c r="AB461" t="str" cm="1">
        <f t="array" ref="AB46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2" spans="1:28" x14ac:dyDescent="0.3">
      <c r="A462" s="9">
        <v>4</v>
      </c>
      <c r="B462" s="13" t="s">
        <v>758</v>
      </c>
      <c r="C462" s="9">
        <v>3</v>
      </c>
      <c r="D462" s="16">
        <v>45021.113194444442</v>
      </c>
      <c r="E462" s="16">
        <v>45021.246527777781</v>
      </c>
      <c r="F462" s="13" t="s">
        <v>25</v>
      </c>
      <c r="G462" s="13" t="s">
        <v>32</v>
      </c>
      <c r="H462" s="13" t="s">
        <v>16</v>
      </c>
      <c r="I462" s="14">
        <v>21.51</v>
      </c>
      <c r="J462" s="14">
        <f>IF(Sala[[#This Row],[Orden cobrada (Sin tiempo espera)]]="si",Sala[[#This Row],[Propina]],0)</f>
        <v>21.51</v>
      </c>
      <c r="K462" s="13" t="s">
        <v>21</v>
      </c>
      <c r="L462" s="9">
        <v>461</v>
      </c>
      <c r="M462" s="13" t="s">
        <v>1135</v>
      </c>
      <c r="N462" s="13" t="s">
        <v>759</v>
      </c>
      <c r="O462" s="14">
        <f>SUMIF('Cocina'!A:A,Sala!L462,'Cocina'!M:M)</f>
        <v>99</v>
      </c>
      <c r="P462" s="1">
        <v>45021</v>
      </c>
      <c r="Q462" s="3">
        <v>0.11319444444444444</v>
      </c>
      <c r="R462" s="3">
        <v>0.24652777777777779</v>
      </c>
      <c r="S462" s="3">
        <f>IF(K462="Ocupada",R462-Q462+Datos!$B$2,R462-Q462)</f>
        <v>0.13333333333333336</v>
      </c>
      <c r="T462" s="3">
        <f t="shared" si="30"/>
        <v>0.13333333333333336</v>
      </c>
      <c r="U462" s="3">
        <f>(SUMIF('Cocina'!A:A,Sala!L462,'Cocina'!H:H))/60/24</f>
        <v>4.5833333333333337E-2</v>
      </c>
      <c r="V462" s="3">
        <f t="shared" si="28"/>
        <v>8.7500000000000022E-2</v>
      </c>
      <c r="W462" s="13" t="str">
        <f t="shared" si="31"/>
        <v>Si</v>
      </c>
      <c r="X462" s="9">
        <f t="shared" si="29"/>
        <v>3</v>
      </c>
      <c r="Y462" s="13" t="str" cm="1">
        <f t="array" ref="Y462">_xlfn.IFS(X462=1,"Lunes",X462=2,"Martes",X462=3,"Miercoles",X462=4,"Jueves",X462=5,"Viernes",X462=6,"Sabado",X462=7,"Domingo")</f>
        <v>Miercoles</v>
      </c>
      <c r="Z462">
        <f>SUMIF('Cocina'!A:A,Sala[[#This Row],[Número de Orden]],'Cocina'!K:K)</f>
        <v>59</v>
      </c>
      <c r="AA462" s="35">
        <f>(Sala[[#This Row],[Tiempo en mesa]]-Sala[[#This Row],[Tiempo de Preparación (Horas)]])*1440</f>
        <v>126.00000000000003</v>
      </c>
      <c r="AB462" t="str" cm="1">
        <f t="array" ref="AB46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3" spans="1:28" x14ac:dyDescent="0.3">
      <c r="A463" s="9">
        <v>9</v>
      </c>
      <c r="B463" s="13" t="s">
        <v>91</v>
      </c>
      <c r="C463" s="9">
        <v>2</v>
      </c>
      <c r="D463" s="16">
        <v>45021.091666666667</v>
      </c>
      <c r="E463" s="16">
        <v>45021.185416666667</v>
      </c>
      <c r="F463" s="13" t="s">
        <v>20</v>
      </c>
      <c r="G463" s="13" t="s">
        <v>10</v>
      </c>
      <c r="H463" s="13" t="s">
        <v>1134</v>
      </c>
      <c r="I463" s="14">
        <v>21.17</v>
      </c>
      <c r="J463" s="14">
        <f>IF(Sala[[#This Row],[Orden cobrada (Sin tiempo espera)]]="si",Sala[[#This Row],[Propina]],0)</f>
        <v>21.17</v>
      </c>
      <c r="K463" s="13" t="s">
        <v>11</v>
      </c>
      <c r="L463" s="9">
        <v>462</v>
      </c>
      <c r="M463" s="13" t="s">
        <v>1137</v>
      </c>
      <c r="N463" s="13" t="s">
        <v>439</v>
      </c>
      <c r="O463" s="14">
        <f>SUMIF('Cocina'!A:A,Sala!L463,'Cocina'!M:M)</f>
        <v>99</v>
      </c>
      <c r="P463" s="1">
        <v>45021</v>
      </c>
      <c r="Q463" s="3">
        <v>9.166666666666666E-2</v>
      </c>
      <c r="R463" s="3">
        <v>0.18541666666666667</v>
      </c>
      <c r="S463" s="3">
        <f>IF(K463="Ocupada",R463-Q463+Datos!$B$2,R463-Q463)</f>
        <v>9.3750000000000014E-2</v>
      </c>
      <c r="T463" s="3">
        <f t="shared" si="30"/>
        <v>9.3750000000000014E-2</v>
      </c>
      <c r="U463" s="3">
        <f>(SUMIF('Cocina'!A:A,Sala!L463,'Cocina'!H:H))/60/24</f>
        <v>7.6388888888888886E-3</v>
      </c>
      <c r="V463" s="3">
        <f t="shared" si="28"/>
        <v>8.6111111111111124E-2</v>
      </c>
      <c r="W463" s="13" t="str">
        <f t="shared" si="31"/>
        <v>Si</v>
      </c>
      <c r="X463" s="9">
        <f t="shared" si="29"/>
        <v>3</v>
      </c>
      <c r="Y463" s="13" t="str" cm="1">
        <f t="array" ref="Y463">_xlfn.IFS(X463=1,"Lunes",X463=2,"Martes",X463=3,"Miercoles",X463=4,"Jueves",X463=5,"Viernes",X463=6,"Sabado",X463=7,"Domingo")</f>
        <v>Miercoles</v>
      </c>
      <c r="Z463">
        <f>SUMIF('Cocina'!A:A,Sala[[#This Row],[Número de Orden]],'Cocina'!K:K)</f>
        <v>60</v>
      </c>
      <c r="AA463" s="35">
        <f>(Sala[[#This Row],[Tiempo en mesa]]-Sala[[#This Row],[Tiempo de Preparación (Horas)]])*1440</f>
        <v>124.00000000000001</v>
      </c>
      <c r="AB463" t="str" cm="1">
        <f t="array" ref="AB46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4" spans="1:28" x14ac:dyDescent="0.3">
      <c r="A464" s="9">
        <v>7</v>
      </c>
      <c r="B464" s="13" t="s">
        <v>760</v>
      </c>
      <c r="C464" s="9">
        <v>2</v>
      </c>
      <c r="D464" s="16">
        <v>45021.036805555559</v>
      </c>
      <c r="E464" s="16">
        <v>45021.134027777778</v>
      </c>
      <c r="F464" s="13" t="s">
        <v>20</v>
      </c>
      <c r="G464" s="13" t="s">
        <v>10</v>
      </c>
      <c r="H464" s="13" t="s">
        <v>1136</v>
      </c>
      <c r="I464" s="14">
        <v>17.07</v>
      </c>
      <c r="J464" s="14">
        <f>IF(Sala[[#This Row],[Orden cobrada (Sin tiempo espera)]]="si",Sala[[#This Row],[Propina]],0)</f>
        <v>17.07</v>
      </c>
      <c r="K464" s="13" t="s">
        <v>35</v>
      </c>
      <c r="L464" s="9">
        <v>463</v>
      </c>
      <c r="M464" s="13" t="s">
        <v>26</v>
      </c>
      <c r="N464" s="13" t="s">
        <v>186</v>
      </c>
      <c r="O464" s="14">
        <f>SUMIF('Cocina'!A:A,Sala!L464,'Cocina'!M:M)</f>
        <v>93</v>
      </c>
      <c r="P464" s="1">
        <v>45021</v>
      </c>
      <c r="Q464" s="3">
        <v>3.6805555555555557E-2</v>
      </c>
      <c r="R464" s="3">
        <v>0.13402777777777777</v>
      </c>
      <c r="S464" s="3">
        <f>IF(K464="Ocupada",R464-Q464+Datos!$B$2,R464-Q464)</f>
        <v>0.10763888888888888</v>
      </c>
      <c r="T464" s="3">
        <f t="shared" si="30"/>
        <v>9.722222222222221E-2</v>
      </c>
      <c r="U464" s="3">
        <f>(SUMIF('Cocina'!A:A,Sala!L464,'Cocina'!H:H))/60/24</f>
        <v>9.7222222222222224E-3</v>
      </c>
      <c r="V464" s="3">
        <f t="shared" si="28"/>
        <v>9.7916666666666652E-2</v>
      </c>
      <c r="W464" s="13" t="str">
        <f t="shared" si="31"/>
        <v>Si</v>
      </c>
      <c r="X464" s="9">
        <f t="shared" si="29"/>
        <v>3</v>
      </c>
      <c r="Y464" s="13" t="str" cm="1">
        <f t="array" ref="Y464">_xlfn.IFS(X464=1,"Lunes",X464=2,"Martes",X464=3,"Miercoles",X464=4,"Jueves",X464=5,"Viernes",X464=6,"Sabado",X464=7,"Domingo")</f>
        <v>Miercoles</v>
      </c>
      <c r="Z464">
        <f>SUMIF('Cocina'!A:A,Sala[[#This Row],[Número de Orden]],'Cocina'!K:K)</f>
        <v>57</v>
      </c>
      <c r="AA464" s="35">
        <f>(Sala[[#This Row],[Tiempo en mesa]]-Sala[[#This Row],[Tiempo de Preparación (Horas)]])*1440</f>
        <v>125.99999999999999</v>
      </c>
      <c r="AB464" t="str" cm="1">
        <f t="array" ref="AB46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5" spans="1:28" x14ac:dyDescent="0.3">
      <c r="A465" s="9">
        <v>16</v>
      </c>
      <c r="B465" s="13" t="s">
        <v>165</v>
      </c>
      <c r="C465" s="9">
        <v>1</v>
      </c>
      <c r="D465" s="16">
        <v>45021.056250000001</v>
      </c>
      <c r="E465" s="16">
        <v>45021.193749999999</v>
      </c>
      <c r="F465" s="13" t="s">
        <v>29</v>
      </c>
      <c r="G465" s="13" t="s">
        <v>10</v>
      </c>
      <c r="H465" s="13" t="s">
        <v>1134</v>
      </c>
      <c r="I465" s="14">
        <v>48.5</v>
      </c>
      <c r="J465" s="14">
        <f>IF(Sala[[#This Row],[Orden cobrada (Sin tiempo espera)]]="si",Sala[[#This Row],[Propina]],0)</f>
        <v>48.5</v>
      </c>
      <c r="K465" s="13" t="s">
        <v>11</v>
      </c>
      <c r="L465" s="9">
        <v>464</v>
      </c>
      <c r="M465" s="13" t="s">
        <v>64</v>
      </c>
      <c r="N465" s="13" t="s">
        <v>761</v>
      </c>
      <c r="O465" s="14">
        <f>SUMIF('Cocina'!A:A,Sala!L465,'Cocina'!M:M)</f>
        <v>154</v>
      </c>
      <c r="P465" s="1">
        <v>45021</v>
      </c>
      <c r="Q465" s="3">
        <v>5.6250000000000001E-2</v>
      </c>
      <c r="R465" s="3">
        <v>0.19375000000000001</v>
      </c>
      <c r="S465" s="3">
        <f>IF(K465="Ocupada",R465-Q465+Datos!$B$2,R465-Q465)</f>
        <v>0.13750000000000001</v>
      </c>
      <c r="T465" s="3">
        <f t="shared" si="30"/>
        <v>0.13750000000000001</v>
      </c>
      <c r="U465" s="3">
        <f>(SUMIF('Cocina'!A:A,Sala!L465,'Cocina'!H:H))/60/24</f>
        <v>5.8333333333333327E-2</v>
      </c>
      <c r="V465" s="3">
        <f t="shared" si="28"/>
        <v>7.9166666666666691E-2</v>
      </c>
      <c r="W465" s="13" t="str">
        <f t="shared" si="31"/>
        <v>Si</v>
      </c>
      <c r="X465" s="9">
        <f t="shared" si="29"/>
        <v>3</v>
      </c>
      <c r="Y465" s="13" t="str" cm="1">
        <f t="array" ref="Y465">_xlfn.IFS(X465=1,"Lunes",X465=2,"Martes",X465=3,"Miercoles",X465=4,"Jueves",X465=5,"Viernes",X465=6,"Sabado",X465=7,"Domingo")</f>
        <v>Miercoles</v>
      </c>
      <c r="Z465">
        <f>SUMIF('Cocina'!A:A,Sala[[#This Row],[Número de Orden]],'Cocina'!K:K)</f>
        <v>90</v>
      </c>
      <c r="AA465" s="35">
        <f>(Sala[[#This Row],[Tiempo en mesa]]-Sala[[#This Row],[Tiempo de Preparación (Horas)]])*1440</f>
        <v>114.00000000000003</v>
      </c>
      <c r="AB465" t="str" cm="1">
        <f t="array" ref="AB46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6" spans="1:28" x14ac:dyDescent="0.3">
      <c r="A466" s="9">
        <v>4</v>
      </c>
      <c r="B466" s="13" t="s">
        <v>762</v>
      </c>
      <c r="C466" s="9">
        <v>2</v>
      </c>
      <c r="D466" s="16">
        <v>45021.049305555556</v>
      </c>
      <c r="E466" s="16">
        <v>45021.151388888888</v>
      </c>
      <c r="F466" s="13" t="s">
        <v>14</v>
      </c>
      <c r="G466" s="13" t="s">
        <v>10</v>
      </c>
      <c r="H466" s="13" t="s">
        <v>1134</v>
      </c>
      <c r="I466" s="14">
        <v>44.9</v>
      </c>
      <c r="J466" s="14">
        <f>IF(Sala[[#This Row],[Orden cobrada (Sin tiempo espera)]]="si",Sala[[#This Row],[Propina]],0)</f>
        <v>44.9</v>
      </c>
      <c r="K466" s="13" t="s">
        <v>35</v>
      </c>
      <c r="L466" s="9">
        <v>465</v>
      </c>
      <c r="M466" s="13" t="s">
        <v>44</v>
      </c>
      <c r="N466" s="13" t="s">
        <v>763</v>
      </c>
      <c r="O466" s="14">
        <f>SUMIF('Cocina'!A:A,Sala!L466,'Cocina'!M:M)</f>
        <v>121</v>
      </c>
      <c r="P466" s="1">
        <v>45021</v>
      </c>
      <c r="Q466" s="3">
        <v>4.9305555555555554E-2</v>
      </c>
      <c r="R466" s="3">
        <v>0.15138888888888888</v>
      </c>
      <c r="S466" s="3">
        <f>IF(K466="Ocupada",R466-Q466+Datos!$B$2,R466-Q466)</f>
        <v>0.1125</v>
      </c>
      <c r="T466" s="3">
        <f t="shared" si="30"/>
        <v>0.10208333333333333</v>
      </c>
      <c r="U466" s="3">
        <f>(SUMIF('Cocina'!A:A,Sala!L466,'Cocina'!H:H))/60/24</f>
        <v>4.1666666666666664E-2</v>
      </c>
      <c r="V466" s="3">
        <f t="shared" si="28"/>
        <v>7.0833333333333331E-2</v>
      </c>
      <c r="W466" s="13" t="str">
        <f t="shared" si="31"/>
        <v>Si</v>
      </c>
      <c r="X466" s="9">
        <f t="shared" si="29"/>
        <v>3</v>
      </c>
      <c r="Y466" s="13" t="str" cm="1">
        <f t="array" ref="Y466">_xlfn.IFS(X466=1,"Lunes",X466=2,"Martes",X466=3,"Miercoles",X466=4,"Jueves",X466=5,"Viernes",X466=6,"Sabado",X466=7,"Domingo")</f>
        <v>Miercoles</v>
      </c>
      <c r="Z466">
        <f>SUMIF('Cocina'!A:A,Sala[[#This Row],[Número de Orden]],'Cocina'!K:K)</f>
        <v>73</v>
      </c>
      <c r="AA466" s="35">
        <f>(Sala[[#This Row],[Tiempo en mesa]]-Sala[[#This Row],[Tiempo de Preparación (Horas)]])*1440</f>
        <v>87</v>
      </c>
      <c r="AB466" t="str" cm="1">
        <f t="array" ref="AB46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7" spans="1:28" x14ac:dyDescent="0.3">
      <c r="A467" s="9">
        <v>4</v>
      </c>
      <c r="B467" s="13" t="s">
        <v>764</v>
      </c>
      <c r="C467" s="9">
        <v>1</v>
      </c>
      <c r="D467" s="16">
        <v>45021.07916666667</v>
      </c>
      <c r="E467" s="16">
        <v>45021.180555555555</v>
      </c>
      <c r="F467" s="13" t="s">
        <v>14</v>
      </c>
      <c r="G467" s="13" t="s">
        <v>10</v>
      </c>
      <c r="H467" s="13" t="s">
        <v>1134</v>
      </c>
      <c r="I467" s="14">
        <v>26.63</v>
      </c>
      <c r="J467" s="14">
        <f>IF(Sala[[#This Row],[Orden cobrada (Sin tiempo espera)]]="si",Sala[[#This Row],[Propina]],0)</f>
        <v>26.63</v>
      </c>
      <c r="K467" s="13" t="s">
        <v>21</v>
      </c>
      <c r="L467" s="9">
        <v>466</v>
      </c>
      <c r="M467" s="13" t="s">
        <v>41</v>
      </c>
      <c r="N467" s="13" t="s">
        <v>765</v>
      </c>
      <c r="O467" s="14">
        <f>SUMIF('Cocina'!A:A,Sala!L467,'Cocina'!M:M)</f>
        <v>140</v>
      </c>
      <c r="P467" s="1">
        <v>45021</v>
      </c>
      <c r="Q467" s="3">
        <v>7.9166666666666663E-2</v>
      </c>
      <c r="R467" s="3">
        <v>0.18055555555555555</v>
      </c>
      <c r="S467" s="3">
        <f>IF(K467="Ocupada",R467-Q467+Datos!$B$2,R467-Q467)</f>
        <v>0.10138888888888889</v>
      </c>
      <c r="T467" s="3">
        <f t="shared" si="30"/>
        <v>0.10138888888888889</v>
      </c>
      <c r="U467" s="3">
        <f>(SUMIF('Cocina'!A:A,Sala!L467,'Cocina'!H:H))/60/24</f>
        <v>0.10069444444444443</v>
      </c>
      <c r="V467" s="3">
        <f t="shared" si="28"/>
        <v>6.9444444444445586E-4</v>
      </c>
      <c r="W467" s="13" t="str">
        <f t="shared" si="31"/>
        <v>Si</v>
      </c>
      <c r="X467" s="9">
        <f t="shared" si="29"/>
        <v>3</v>
      </c>
      <c r="Y467" s="13" t="str" cm="1">
        <f t="array" ref="Y467">_xlfn.IFS(X467=1,"Lunes",X467=2,"Martes",X467=3,"Miercoles",X467=4,"Jueves",X467=5,"Viernes",X467=6,"Sabado",X467=7,"Domingo")</f>
        <v>Miercoles</v>
      </c>
      <c r="Z467">
        <f>SUMIF('Cocina'!A:A,Sala[[#This Row],[Número de Orden]],'Cocina'!K:K)</f>
        <v>83</v>
      </c>
      <c r="AA467" s="35">
        <f>(Sala[[#This Row],[Tiempo en mesa]]-Sala[[#This Row],[Tiempo de Preparación (Horas)]])*1440</f>
        <v>1.0000000000000164</v>
      </c>
      <c r="AB467" t="str" cm="1">
        <f t="array" ref="AB46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8" spans="1:28" x14ac:dyDescent="0.3">
      <c r="A468" s="9">
        <v>15</v>
      </c>
      <c r="B468" s="13" t="s">
        <v>766</v>
      </c>
      <c r="C468" s="9">
        <v>3</v>
      </c>
      <c r="D468" s="16">
        <v>45021.112500000003</v>
      </c>
      <c r="E468" s="16">
        <v>45021.176388888889</v>
      </c>
      <c r="F468" s="13" t="s">
        <v>14</v>
      </c>
      <c r="G468" s="13" t="s">
        <v>10</v>
      </c>
      <c r="H468" s="13" t="s">
        <v>1136</v>
      </c>
      <c r="I468" s="14">
        <v>42.31</v>
      </c>
      <c r="J468" s="14">
        <f>IF(Sala[[#This Row],[Orden cobrada (Sin tiempo espera)]]="si",Sala[[#This Row],[Propina]],0)</f>
        <v>42.31</v>
      </c>
      <c r="K468" s="13" t="s">
        <v>11</v>
      </c>
      <c r="L468" s="9">
        <v>467</v>
      </c>
      <c r="M468" s="13" t="s">
        <v>1135</v>
      </c>
      <c r="N468" s="13" t="s">
        <v>767</v>
      </c>
      <c r="O468" s="14">
        <f>SUMIF('Cocina'!A:A,Sala!L468,'Cocina'!M:M)</f>
        <v>143</v>
      </c>
      <c r="P468" s="1">
        <v>45021</v>
      </c>
      <c r="Q468" s="3">
        <v>0.1125</v>
      </c>
      <c r="R468" s="3">
        <v>0.1763888888888889</v>
      </c>
      <c r="S468" s="3">
        <f>IF(K468="Ocupada",R468-Q468+Datos!$B$2,R468-Q468)</f>
        <v>6.3888888888888898E-2</v>
      </c>
      <c r="T468" s="3">
        <f t="shared" si="30"/>
        <v>6.3888888888888898E-2</v>
      </c>
      <c r="U468" s="3">
        <f>(SUMIF('Cocina'!A:A,Sala!L468,'Cocina'!H:H))/60/24</f>
        <v>4.9999999999999996E-2</v>
      </c>
      <c r="V468" s="3">
        <f t="shared" si="28"/>
        <v>1.3888888888888902E-2</v>
      </c>
      <c r="W468" s="13" t="str">
        <f t="shared" si="31"/>
        <v>Si</v>
      </c>
      <c r="X468" s="9">
        <f t="shared" si="29"/>
        <v>3</v>
      </c>
      <c r="Y468" s="13" t="str" cm="1">
        <f t="array" ref="Y468">_xlfn.IFS(X468=1,"Lunes",X468=2,"Martes",X468=3,"Miercoles",X468=4,"Jueves",X468=5,"Viernes",X468=6,"Sabado",X468=7,"Domingo")</f>
        <v>Miercoles</v>
      </c>
      <c r="Z468">
        <f>SUMIF('Cocina'!A:A,Sala[[#This Row],[Número de Orden]],'Cocina'!K:K)</f>
        <v>86</v>
      </c>
      <c r="AA468" s="35">
        <f>(Sala[[#This Row],[Tiempo en mesa]]-Sala[[#This Row],[Tiempo de Preparación (Horas)]])*1440</f>
        <v>20.000000000000018</v>
      </c>
      <c r="AB468" t="str" cm="1">
        <f t="array" ref="AB46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69" spans="1:28" x14ac:dyDescent="0.3">
      <c r="A469" s="9">
        <v>14</v>
      </c>
      <c r="B469" s="13" t="s">
        <v>768</v>
      </c>
      <c r="C469" s="9">
        <v>6</v>
      </c>
      <c r="D469" s="16">
        <v>45021.124305555553</v>
      </c>
      <c r="E469" s="16">
        <v>45021.239583333336</v>
      </c>
      <c r="F469" s="13" t="s">
        <v>20</v>
      </c>
      <c r="G469" s="13" t="s">
        <v>15</v>
      </c>
      <c r="H469" s="13" t="s">
        <v>1134</v>
      </c>
      <c r="I469" s="14">
        <v>14.28</v>
      </c>
      <c r="J469" s="14">
        <f>IF(Sala[[#This Row],[Orden cobrada (Sin tiempo espera)]]="si",Sala[[#This Row],[Propina]],0)</f>
        <v>14.28</v>
      </c>
      <c r="K469" s="13" t="s">
        <v>11</v>
      </c>
      <c r="L469" s="9">
        <v>468</v>
      </c>
      <c r="M469" s="13" t="s">
        <v>83</v>
      </c>
      <c r="N469" s="13" t="s">
        <v>769</v>
      </c>
      <c r="O469" s="14">
        <f>SUMIF('Cocina'!A:A,Sala!L469,'Cocina'!M:M)</f>
        <v>106</v>
      </c>
      <c r="P469" s="1">
        <v>45021</v>
      </c>
      <c r="Q469" s="3">
        <v>0.12430555555555556</v>
      </c>
      <c r="R469" s="3">
        <v>0.23958333333333334</v>
      </c>
      <c r="S469" s="3">
        <f>IF(K469="Ocupada",R469-Q469+Datos!$B$2,R469-Q469)</f>
        <v>0.11527777777777778</v>
      </c>
      <c r="T469" s="3">
        <f t="shared" si="30"/>
        <v>0.11527777777777778</v>
      </c>
      <c r="U469" s="3">
        <f>(SUMIF('Cocina'!A:A,Sala!L469,'Cocina'!H:H))/60/24</f>
        <v>4.3750000000000004E-2</v>
      </c>
      <c r="V469" s="3">
        <f t="shared" si="28"/>
        <v>7.1527777777777773E-2</v>
      </c>
      <c r="W469" s="13" t="str">
        <f t="shared" si="31"/>
        <v>Si</v>
      </c>
      <c r="X469" s="9">
        <f t="shared" si="29"/>
        <v>3</v>
      </c>
      <c r="Y469" s="13" t="str" cm="1">
        <f t="array" ref="Y469">_xlfn.IFS(X469=1,"Lunes",X469=2,"Martes",X469=3,"Miercoles",X469=4,"Jueves",X469=5,"Viernes",X469=6,"Sabado",X469=7,"Domingo")</f>
        <v>Miercoles</v>
      </c>
      <c r="Z469">
        <f>SUMIF('Cocina'!A:A,Sala[[#This Row],[Número de Orden]],'Cocina'!K:K)</f>
        <v>62</v>
      </c>
      <c r="AA469" s="35">
        <f>(Sala[[#This Row],[Tiempo en mesa]]-Sala[[#This Row],[Tiempo de Preparación (Horas)]])*1440</f>
        <v>103</v>
      </c>
      <c r="AB469" t="str" cm="1">
        <f t="array" ref="AB46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70" spans="1:28" x14ac:dyDescent="0.3">
      <c r="A470" s="9">
        <v>1</v>
      </c>
      <c r="B470" s="13" t="s">
        <v>770</v>
      </c>
      <c r="C470" s="9">
        <v>2</v>
      </c>
      <c r="D470" s="16">
        <v>45021.122916666667</v>
      </c>
      <c r="E470" s="16">
        <v>45021.223611111112</v>
      </c>
      <c r="F470" s="13" t="s">
        <v>14</v>
      </c>
      <c r="G470" s="13" t="s">
        <v>32</v>
      </c>
      <c r="H470" s="13" t="s">
        <v>1134</v>
      </c>
      <c r="I470" s="14">
        <v>25.26</v>
      </c>
      <c r="J470" s="14">
        <f>IF(Sala[[#This Row],[Orden cobrada (Sin tiempo espera)]]="si",Sala[[#This Row],[Propina]],0)</f>
        <v>25.26</v>
      </c>
      <c r="K470" s="13" t="s">
        <v>11</v>
      </c>
      <c r="L470" s="9">
        <v>469</v>
      </c>
      <c r="M470" s="13" t="s">
        <v>17</v>
      </c>
      <c r="N470" s="13" t="s">
        <v>771</v>
      </c>
      <c r="O470" s="14">
        <f>SUMIF('Cocina'!A:A,Sala!L470,'Cocina'!M:M)</f>
        <v>137</v>
      </c>
      <c r="P470" s="1">
        <v>45021</v>
      </c>
      <c r="Q470" s="3">
        <v>0.12291666666666666</v>
      </c>
      <c r="R470" s="3">
        <v>0.22361111111111112</v>
      </c>
      <c r="S470" s="3">
        <f>IF(K470="Ocupada",R470-Q470+Datos!$B$2,R470-Q470)</f>
        <v>0.10069444444444446</v>
      </c>
      <c r="T470" s="3">
        <f t="shared" si="30"/>
        <v>0.10069444444444446</v>
      </c>
      <c r="U470" s="3">
        <f>(SUMIF('Cocina'!A:A,Sala!L470,'Cocina'!H:H))/60/24</f>
        <v>4.5833333333333337E-2</v>
      </c>
      <c r="V470" s="3">
        <f t="shared" si="28"/>
        <v>5.4861111111111124E-2</v>
      </c>
      <c r="W470" s="13" t="str">
        <f t="shared" si="31"/>
        <v>Si</v>
      </c>
      <c r="X470" s="9">
        <f t="shared" si="29"/>
        <v>3</v>
      </c>
      <c r="Y470" s="13" t="str" cm="1">
        <f t="array" ref="Y470">_xlfn.IFS(X470=1,"Lunes",X470=2,"Martes",X470=3,"Miercoles",X470=4,"Jueves",X470=5,"Viernes",X470=6,"Sabado",X470=7,"Domingo")</f>
        <v>Miercoles</v>
      </c>
      <c r="Z470">
        <f>SUMIF('Cocina'!A:A,Sala[[#This Row],[Número de Orden]],'Cocina'!K:K)</f>
        <v>82</v>
      </c>
      <c r="AA470" s="35">
        <f>(Sala[[#This Row],[Tiempo en mesa]]-Sala[[#This Row],[Tiempo de Preparación (Horas)]])*1440</f>
        <v>79.000000000000014</v>
      </c>
      <c r="AB470" t="str" cm="1">
        <f t="array" ref="AB47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71" spans="1:28" x14ac:dyDescent="0.3">
      <c r="A471" s="9">
        <v>17</v>
      </c>
      <c r="B471" s="13" t="s">
        <v>772</v>
      </c>
      <c r="C471" s="9">
        <v>3</v>
      </c>
      <c r="D471" s="16">
        <v>45021.070138888892</v>
      </c>
      <c r="E471" s="16">
        <v>45021.178472222222</v>
      </c>
      <c r="F471" s="13" t="s">
        <v>29</v>
      </c>
      <c r="G471" s="13" t="s">
        <v>10</v>
      </c>
      <c r="H471" s="13" t="s">
        <v>1134</v>
      </c>
      <c r="I471" s="14">
        <v>47.46</v>
      </c>
      <c r="J471" s="14">
        <f>IF(Sala[[#This Row],[Orden cobrada (Sin tiempo espera)]]="si",Sala[[#This Row],[Propina]],0)</f>
        <v>47.46</v>
      </c>
      <c r="K471" s="13" t="s">
        <v>35</v>
      </c>
      <c r="L471" s="9">
        <v>470</v>
      </c>
      <c r="M471" s="13" t="s">
        <v>44</v>
      </c>
      <c r="N471" s="13" t="s">
        <v>773</v>
      </c>
      <c r="O471" s="14">
        <f>SUMIF('Cocina'!A:A,Sala!L471,'Cocina'!M:M)</f>
        <v>78</v>
      </c>
      <c r="P471" s="1">
        <v>45021</v>
      </c>
      <c r="Q471" s="3">
        <v>7.013888888888889E-2</v>
      </c>
      <c r="R471" s="3">
        <v>0.17847222222222223</v>
      </c>
      <c r="S471" s="3">
        <f>IF(K471="Ocupada",R471-Q471+Datos!$B$2,R471-Q471)</f>
        <v>0.11875000000000001</v>
      </c>
      <c r="T471" s="3">
        <f t="shared" si="30"/>
        <v>0.10833333333333334</v>
      </c>
      <c r="U471" s="3">
        <f>(SUMIF('Cocina'!A:A,Sala!L471,'Cocina'!H:H))/60/24</f>
        <v>4.9999999999999996E-2</v>
      </c>
      <c r="V471" s="3">
        <f t="shared" si="28"/>
        <v>6.8750000000000006E-2</v>
      </c>
      <c r="W471" s="13" t="str">
        <f t="shared" si="31"/>
        <v>Si</v>
      </c>
      <c r="X471" s="9">
        <f t="shared" si="29"/>
        <v>3</v>
      </c>
      <c r="Y471" s="13" t="str" cm="1">
        <f t="array" ref="Y471">_xlfn.IFS(X471=1,"Lunes",X471=2,"Martes",X471=3,"Miercoles",X471=4,"Jueves",X471=5,"Viernes",X471=6,"Sabado",X471=7,"Domingo")</f>
        <v>Miercoles</v>
      </c>
      <c r="Z471">
        <f>SUMIF('Cocina'!A:A,Sala[[#This Row],[Número de Orden]],'Cocina'!K:K)</f>
        <v>44</v>
      </c>
      <c r="AA471" s="35">
        <f>(Sala[[#This Row],[Tiempo en mesa]]-Sala[[#This Row],[Tiempo de Preparación (Horas)]])*1440</f>
        <v>84.000000000000014</v>
      </c>
      <c r="AB471" t="str" cm="1">
        <f t="array" ref="AB47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72" spans="1:28" x14ac:dyDescent="0.3">
      <c r="A472" s="9">
        <v>7</v>
      </c>
      <c r="B472" s="13" t="s">
        <v>774</v>
      </c>
      <c r="C472" s="9">
        <v>6</v>
      </c>
      <c r="D472" s="16">
        <v>45021.15</v>
      </c>
      <c r="E472" s="16">
        <v>45021.234722222223</v>
      </c>
      <c r="F472" s="13" t="s">
        <v>29</v>
      </c>
      <c r="G472" s="13" t="s">
        <v>15</v>
      </c>
      <c r="H472" s="13" t="s">
        <v>1136</v>
      </c>
      <c r="I472" s="14">
        <v>28.49</v>
      </c>
      <c r="J472" s="14">
        <f>IF(Sala[[#This Row],[Orden cobrada (Sin tiempo espera)]]="si",Sala[[#This Row],[Propina]],0)</f>
        <v>28.49</v>
      </c>
      <c r="K472" s="13" t="s">
        <v>11</v>
      </c>
      <c r="L472" s="9">
        <v>471</v>
      </c>
      <c r="M472" s="13" t="s">
        <v>1135</v>
      </c>
      <c r="N472" s="13" t="s">
        <v>33</v>
      </c>
      <c r="O472" s="14">
        <f>SUMIF('Cocina'!A:A,Sala!L472,'Cocina'!M:M)</f>
        <v>105</v>
      </c>
      <c r="P472" s="1">
        <v>45021</v>
      </c>
      <c r="Q472" s="3">
        <v>0.15</v>
      </c>
      <c r="R472" s="3">
        <v>0.23472222222222222</v>
      </c>
      <c r="S472" s="3">
        <f>IF(K472="Ocupada",R472-Q472+Datos!$B$2,R472-Q472)</f>
        <v>8.4722222222222227E-2</v>
      </c>
      <c r="T472" s="3">
        <f t="shared" si="30"/>
        <v>8.4722222222222227E-2</v>
      </c>
      <c r="U472" s="3">
        <f>(SUMIF('Cocina'!A:A,Sala!L472,'Cocina'!H:H))/60/24</f>
        <v>3.9583333333333331E-2</v>
      </c>
      <c r="V472" s="3">
        <f t="shared" si="28"/>
        <v>4.5138888888888895E-2</v>
      </c>
      <c r="W472" s="13" t="str">
        <f t="shared" si="31"/>
        <v>Si</v>
      </c>
      <c r="X472" s="9">
        <f t="shared" si="29"/>
        <v>3</v>
      </c>
      <c r="Y472" s="13" t="str" cm="1">
        <f t="array" ref="Y472">_xlfn.IFS(X472=1,"Lunes",X472=2,"Martes",X472=3,"Miercoles",X472=4,"Jueves",X472=5,"Viernes",X472=6,"Sabado",X472=7,"Domingo")</f>
        <v>Miercoles</v>
      </c>
      <c r="Z472">
        <f>SUMIF('Cocina'!A:A,Sala[[#This Row],[Número de Orden]],'Cocina'!K:K)</f>
        <v>63</v>
      </c>
      <c r="AA472" s="35">
        <f>(Sala[[#This Row],[Tiempo en mesa]]-Sala[[#This Row],[Tiempo de Preparación (Horas)]])*1440</f>
        <v>65.000000000000014</v>
      </c>
      <c r="AB472" t="str" cm="1">
        <f t="array" ref="AB47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73" spans="1:28" x14ac:dyDescent="0.3">
      <c r="A473" s="9">
        <v>20</v>
      </c>
      <c r="B473" s="13" t="s">
        <v>775</v>
      </c>
      <c r="C473" s="9">
        <v>2</v>
      </c>
      <c r="D473" s="16">
        <v>45021.164583333331</v>
      </c>
      <c r="E473" s="16">
        <v>45021.286111111112</v>
      </c>
      <c r="F473" s="13" t="s">
        <v>20</v>
      </c>
      <c r="G473" s="13" t="s">
        <v>10</v>
      </c>
      <c r="H473" s="13" t="s">
        <v>16</v>
      </c>
      <c r="I473" s="14">
        <v>36.79</v>
      </c>
      <c r="J473" s="14">
        <f>IF(Sala[[#This Row],[Orden cobrada (Sin tiempo espera)]]="si",Sala[[#This Row],[Propina]],0)</f>
        <v>36.79</v>
      </c>
      <c r="K473" s="13" t="s">
        <v>35</v>
      </c>
      <c r="L473" s="9">
        <v>472</v>
      </c>
      <c r="M473" s="13" t="s">
        <v>44</v>
      </c>
      <c r="N473" s="13" t="s">
        <v>776</v>
      </c>
      <c r="O473" s="14">
        <f>SUMIF('Cocina'!A:A,Sala!L473,'Cocina'!M:M)</f>
        <v>114</v>
      </c>
      <c r="P473" s="1">
        <v>45021</v>
      </c>
      <c r="Q473" s="3">
        <v>0.16458333333333333</v>
      </c>
      <c r="R473" s="3">
        <v>0.28611111111111109</v>
      </c>
      <c r="S473" s="3">
        <f>IF(K473="Ocupada",R473-Q473+Datos!$B$2,R473-Q473)</f>
        <v>0.13194444444444442</v>
      </c>
      <c r="T473" s="3">
        <f t="shared" si="30"/>
        <v>0.12152777777777776</v>
      </c>
      <c r="U473" s="3">
        <f>(SUMIF('Cocina'!A:A,Sala!L473,'Cocina'!H:H))/60/24</f>
        <v>5.0694444444444438E-2</v>
      </c>
      <c r="V473" s="3">
        <f t="shared" si="28"/>
        <v>8.1249999999999989E-2</v>
      </c>
      <c r="W473" s="13" t="str">
        <f t="shared" si="31"/>
        <v>Si</v>
      </c>
      <c r="X473" s="9">
        <f t="shared" si="29"/>
        <v>3</v>
      </c>
      <c r="Y473" s="13" t="str" cm="1">
        <f t="array" ref="Y473">_xlfn.IFS(X473=1,"Lunes",X473=2,"Martes",X473=3,"Miercoles",X473=4,"Jueves",X473=5,"Viernes",X473=6,"Sabado",X473=7,"Domingo")</f>
        <v>Miercoles</v>
      </c>
      <c r="Z473">
        <f>SUMIF('Cocina'!A:A,Sala[[#This Row],[Número de Orden]],'Cocina'!K:K)</f>
        <v>68</v>
      </c>
      <c r="AA473" s="35">
        <f>(Sala[[#This Row],[Tiempo en mesa]]-Sala[[#This Row],[Tiempo de Preparación (Horas)]])*1440</f>
        <v>102</v>
      </c>
      <c r="AB473" t="str" cm="1">
        <f t="array" ref="AB47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74" spans="1:28" x14ac:dyDescent="0.3">
      <c r="A474" s="9">
        <v>13</v>
      </c>
      <c r="B474" s="13" t="s">
        <v>777</v>
      </c>
      <c r="C474" s="9">
        <v>4</v>
      </c>
      <c r="D474" s="16">
        <v>45022.15</v>
      </c>
      <c r="E474" s="16">
        <v>45022.294444444444</v>
      </c>
      <c r="F474" s="13" t="s">
        <v>20</v>
      </c>
      <c r="G474" s="13" t="s">
        <v>10</v>
      </c>
      <c r="H474" s="13" t="s">
        <v>1136</v>
      </c>
      <c r="I474" s="14">
        <v>15.63</v>
      </c>
      <c r="J474" s="14">
        <f>IF(Sala[[#This Row],[Orden cobrada (Sin tiempo espera)]]="si",Sala[[#This Row],[Propina]],0)</f>
        <v>15.63</v>
      </c>
      <c r="K474" s="13" t="s">
        <v>35</v>
      </c>
      <c r="L474" s="9">
        <v>473</v>
      </c>
      <c r="M474" s="13" t="s">
        <v>26</v>
      </c>
      <c r="N474" s="13" t="s">
        <v>778</v>
      </c>
      <c r="O474" s="14">
        <f>SUMIF('Cocina'!A:A,Sala!L474,'Cocina'!M:M)</f>
        <v>79</v>
      </c>
      <c r="P474" s="1">
        <v>45022</v>
      </c>
      <c r="Q474" s="3">
        <v>0.15</v>
      </c>
      <c r="R474" s="3">
        <v>0.29444444444444445</v>
      </c>
      <c r="S474" s="3">
        <f>IF(K474="Ocupada",R474-Q474+Datos!$B$2,R474-Q474)</f>
        <v>0.15486111111111112</v>
      </c>
      <c r="T474" s="3">
        <f t="shared" si="30"/>
        <v>0.14444444444444446</v>
      </c>
      <c r="U474" s="3">
        <f>(SUMIF('Cocina'!A:A,Sala!L474,'Cocina'!H:H))/60/24</f>
        <v>4.2361111111111106E-2</v>
      </c>
      <c r="V474" s="3">
        <f t="shared" si="28"/>
        <v>0.11250000000000002</v>
      </c>
      <c r="W474" s="13" t="str">
        <f t="shared" si="31"/>
        <v>Si</v>
      </c>
      <c r="X474" s="9">
        <f t="shared" si="29"/>
        <v>4</v>
      </c>
      <c r="Y474" s="13" t="str" cm="1">
        <f t="array" ref="Y474">_xlfn.IFS(X474=1,"Lunes",X474=2,"Martes",X474=3,"Miercoles",X474=4,"Jueves",X474=5,"Viernes",X474=6,"Sabado",X474=7,"Domingo")</f>
        <v>Jueves</v>
      </c>
      <c r="Z474">
        <f>SUMIF('Cocina'!A:A,Sala[[#This Row],[Número de Orden]],'Cocina'!K:K)</f>
        <v>47</v>
      </c>
      <c r="AA474" s="35">
        <f>(Sala[[#This Row],[Tiempo en mesa]]-Sala[[#This Row],[Tiempo de Preparación (Horas)]])*1440</f>
        <v>147.00000000000003</v>
      </c>
      <c r="AB474" t="str" cm="1">
        <f t="array" ref="AB47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75" spans="1:28" x14ac:dyDescent="0.3">
      <c r="A475" s="9">
        <v>2</v>
      </c>
      <c r="B475" s="13" t="s">
        <v>779</v>
      </c>
      <c r="C475" s="9">
        <v>6</v>
      </c>
      <c r="D475" s="16">
        <v>45022.077777777777</v>
      </c>
      <c r="E475" s="16">
        <v>45022.147222222222</v>
      </c>
      <c r="F475" s="13" t="s">
        <v>29</v>
      </c>
      <c r="G475" s="13" t="s">
        <v>10</v>
      </c>
      <c r="H475" s="13" t="s">
        <v>1134</v>
      </c>
      <c r="I475" s="14">
        <v>21.66</v>
      </c>
      <c r="J475" s="14">
        <f>IF(Sala[[#This Row],[Orden cobrada (Sin tiempo espera)]]="si",Sala[[#This Row],[Propina]],0)</f>
        <v>0</v>
      </c>
      <c r="K475" s="13" t="s">
        <v>21</v>
      </c>
      <c r="L475" s="9">
        <v>474</v>
      </c>
      <c r="M475" s="13" t="s">
        <v>1135</v>
      </c>
      <c r="N475" s="13" t="s">
        <v>780</v>
      </c>
      <c r="O475" s="14">
        <f>SUMIF('Cocina'!A:A,Sala!L475,'Cocina'!M:M)</f>
        <v>178</v>
      </c>
      <c r="P475" s="1">
        <v>45022</v>
      </c>
      <c r="Q475" s="3">
        <v>7.7777777777777779E-2</v>
      </c>
      <c r="R475" s="3">
        <v>0.14722222222222223</v>
      </c>
      <c r="S475" s="3">
        <f>IF(K475="Ocupada",R475-Q475+Datos!$B$2,R475-Q475)</f>
        <v>6.9444444444444448E-2</v>
      </c>
      <c r="T475" s="3">
        <f t="shared" si="30"/>
        <v>6.9444444444444448E-2</v>
      </c>
      <c r="U475" s="3">
        <f>(SUMIF('Cocina'!A:A,Sala!L475,'Cocina'!H:H))/60/24</f>
        <v>0.11180555555555555</v>
      </c>
      <c r="V475" s="3">
        <f t="shared" si="28"/>
        <v>0</v>
      </c>
      <c r="W475" s="13" t="str">
        <f t="shared" si="31"/>
        <v>No</v>
      </c>
      <c r="X475" s="9">
        <f t="shared" si="29"/>
        <v>4</v>
      </c>
      <c r="Y475" s="13" t="str" cm="1">
        <f t="array" ref="Y475">_xlfn.IFS(X475=1,"Lunes",X475=2,"Martes",X475=3,"Miercoles",X475=4,"Jueves",X475=5,"Viernes",X475=6,"Sabado",X475=7,"Domingo")</f>
        <v>Jueves</v>
      </c>
      <c r="Z475">
        <f>SUMIF('Cocina'!A:A,Sala[[#This Row],[Número de Orden]],'Cocina'!K:K)</f>
        <v>104</v>
      </c>
      <c r="AA475" s="35">
        <f>(Sala[[#This Row],[Tiempo en mesa]]-Sala[[#This Row],[Tiempo de Preparación (Horas)]])*1440</f>
        <v>-60.999999999999986</v>
      </c>
      <c r="AB475" t="str" cm="1">
        <f t="array" ref="AB47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476" spans="1:28" x14ac:dyDescent="0.3">
      <c r="A476" s="9">
        <v>18</v>
      </c>
      <c r="B476" s="13" t="s">
        <v>608</v>
      </c>
      <c r="C476" s="9">
        <v>4</v>
      </c>
      <c r="D476" s="16">
        <v>45022.136805555558</v>
      </c>
      <c r="E476" s="16">
        <v>45022.243055555555</v>
      </c>
      <c r="F476" s="13" t="s">
        <v>25</v>
      </c>
      <c r="G476" s="13" t="s">
        <v>32</v>
      </c>
      <c r="H476" s="13" t="s">
        <v>1136</v>
      </c>
      <c r="I476" s="14">
        <v>19.55</v>
      </c>
      <c r="J476" s="14">
        <f>IF(Sala[[#This Row],[Orden cobrada (Sin tiempo espera)]]="si",Sala[[#This Row],[Propina]],0)</f>
        <v>19.55</v>
      </c>
      <c r="K476" s="13" t="s">
        <v>35</v>
      </c>
      <c r="L476" s="9">
        <v>475</v>
      </c>
      <c r="M476" s="13" t="s">
        <v>26</v>
      </c>
      <c r="N476" s="13" t="s">
        <v>781</v>
      </c>
      <c r="O476" s="14">
        <f>SUMIF('Cocina'!A:A,Sala!L476,'Cocina'!M:M)</f>
        <v>174</v>
      </c>
      <c r="P476" s="1">
        <v>45022</v>
      </c>
      <c r="Q476" s="3">
        <v>0.13680555555555557</v>
      </c>
      <c r="R476" s="3">
        <v>0.24305555555555555</v>
      </c>
      <c r="S476" s="3">
        <f>IF(K476="Ocupada",R476-Q476+Datos!$B$2,R476-Q476)</f>
        <v>0.11666666666666665</v>
      </c>
      <c r="T476" s="3">
        <f t="shared" si="30"/>
        <v>0.10624999999999998</v>
      </c>
      <c r="U476" s="3">
        <f>(SUMIF('Cocina'!A:A,Sala!L476,'Cocina'!H:H))/60/24</f>
        <v>2.4305555555555556E-2</v>
      </c>
      <c r="V476" s="3">
        <f t="shared" si="28"/>
        <v>9.2361111111111102E-2</v>
      </c>
      <c r="W476" s="13" t="str">
        <f t="shared" si="31"/>
        <v>Si</v>
      </c>
      <c r="X476" s="9">
        <f t="shared" si="29"/>
        <v>4</v>
      </c>
      <c r="Y476" s="13" t="str" cm="1">
        <f t="array" ref="Y476">_xlfn.IFS(X476=1,"Lunes",X476=2,"Martes",X476=3,"Miercoles",X476=4,"Jueves",X476=5,"Viernes",X476=6,"Sabado",X476=7,"Domingo")</f>
        <v>Jueves</v>
      </c>
      <c r="Z476">
        <f>SUMIF('Cocina'!A:A,Sala[[#This Row],[Número de Orden]],'Cocina'!K:K)</f>
        <v>102</v>
      </c>
      <c r="AA476" s="35">
        <f>(Sala[[#This Row],[Tiempo en mesa]]-Sala[[#This Row],[Tiempo de Preparación (Horas)]])*1440</f>
        <v>117.99999999999999</v>
      </c>
      <c r="AB476" t="str" cm="1">
        <f t="array" ref="AB47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77" spans="1:28" x14ac:dyDescent="0.3">
      <c r="A477" s="9">
        <v>13</v>
      </c>
      <c r="B477" s="13" t="s">
        <v>782</v>
      </c>
      <c r="C477" s="9">
        <v>2</v>
      </c>
      <c r="D477" s="16">
        <v>45022.002083333333</v>
      </c>
      <c r="E477" s="16">
        <v>45022.074305555558</v>
      </c>
      <c r="F477" s="13" t="s">
        <v>9</v>
      </c>
      <c r="G477" s="13" t="s">
        <v>15</v>
      </c>
      <c r="H477" s="13" t="s">
        <v>1136</v>
      </c>
      <c r="I477" s="14">
        <v>43.53</v>
      </c>
      <c r="J477" s="14">
        <f>IF(Sala[[#This Row],[Orden cobrada (Sin tiempo espera)]]="si",Sala[[#This Row],[Propina]],0)</f>
        <v>0</v>
      </c>
      <c r="K477" s="13" t="s">
        <v>35</v>
      </c>
      <c r="L477" s="9">
        <v>476</v>
      </c>
      <c r="M477" s="13" t="s">
        <v>26</v>
      </c>
      <c r="N477" s="13" t="s">
        <v>783</v>
      </c>
      <c r="O477" s="14">
        <f>SUMIF('Cocina'!A:A,Sala!L477,'Cocina'!M:M)</f>
        <v>218</v>
      </c>
      <c r="P477" s="1">
        <v>45022</v>
      </c>
      <c r="Q477" s="3">
        <v>2.0833333333333333E-3</v>
      </c>
      <c r="R477" s="3">
        <v>7.4305555555555555E-2</v>
      </c>
      <c r="S477" s="3">
        <f>IF(K477="Ocupada",R477-Q477+Datos!$B$2,R477-Q477)</f>
        <v>8.2638888888888887E-2</v>
      </c>
      <c r="T477" s="3">
        <f t="shared" si="30"/>
        <v>7.2222222222222215E-2</v>
      </c>
      <c r="U477" s="3">
        <f>(SUMIF('Cocina'!A:A,Sala!L477,'Cocina'!H:H))/60/24</f>
        <v>7.9861111111111119E-2</v>
      </c>
      <c r="V477" s="3">
        <f t="shared" si="28"/>
        <v>0</v>
      </c>
      <c r="W477" s="13" t="str">
        <f t="shared" si="31"/>
        <v>No</v>
      </c>
      <c r="X477" s="9">
        <f t="shared" si="29"/>
        <v>4</v>
      </c>
      <c r="Y477" s="13" t="str" cm="1">
        <f t="array" ref="Y477">_xlfn.IFS(X477=1,"Lunes",X477=2,"Martes",X477=3,"Miercoles",X477=4,"Jueves",X477=5,"Viernes",X477=6,"Sabado",X477=7,"Domingo")</f>
        <v>Jueves</v>
      </c>
      <c r="Z477">
        <f>SUMIF('Cocina'!A:A,Sala[[#This Row],[Número de Orden]],'Cocina'!K:K)</f>
        <v>130</v>
      </c>
      <c r="AA477" s="35">
        <f>(Sala[[#This Row],[Tiempo en mesa]]-Sala[[#This Row],[Tiempo de Preparación (Horas)]])*1440</f>
        <v>-11.000000000000021</v>
      </c>
      <c r="AB477" t="str" cm="1">
        <f t="array" ref="AB47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478" spans="1:28" x14ac:dyDescent="0.3">
      <c r="A478" s="9">
        <v>8</v>
      </c>
      <c r="B478" s="13" t="s">
        <v>784</v>
      </c>
      <c r="C478" s="9">
        <v>6</v>
      </c>
      <c r="D478" s="16">
        <v>45022.068749999999</v>
      </c>
      <c r="E478" s="16">
        <v>45022.123611111114</v>
      </c>
      <c r="F478" s="13" t="s">
        <v>29</v>
      </c>
      <c r="G478" s="13" t="s">
        <v>15</v>
      </c>
      <c r="H478" s="13" t="s">
        <v>1134</v>
      </c>
      <c r="I478" s="14">
        <v>33.85</v>
      </c>
      <c r="J478" s="14">
        <f>IF(Sala[[#This Row],[Orden cobrada (Sin tiempo espera)]]="si",Sala[[#This Row],[Propina]],0)</f>
        <v>0</v>
      </c>
      <c r="K478" s="13" t="s">
        <v>11</v>
      </c>
      <c r="L478" s="9">
        <v>477</v>
      </c>
      <c r="M478" s="13" t="s">
        <v>17</v>
      </c>
      <c r="N478" s="13" t="s">
        <v>785</v>
      </c>
      <c r="O478" s="14">
        <f>SUMIF('Cocina'!A:A,Sala!L478,'Cocina'!M:M)</f>
        <v>204</v>
      </c>
      <c r="P478" s="1">
        <v>45022</v>
      </c>
      <c r="Q478" s="3">
        <v>6.8750000000000006E-2</v>
      </c>
      <c r="R478" s="3">
        <v>0.12361111111111112</v>
      </c>
      <c r="S478" s="3">
        <f>IF(K478="Ocupada",R478-Q478+Datos!$B$2,R478-Q478)</f>
        <v>5.486111111111111E-2</v>
      </c>
      <c r="T478" s="3">
        <f t="shared" si="30"/>
        <v>5.486111111111111E-2</v>
      </c>
      <c r="U478" s="3">
        <f>(SUMIF('Cocina'!A:A,Sala!L478,'Cocina'!H:H))/60/24</f>
        <v>7.9861111111111119E-2</v>
      </c>
      <c r="V478" s="3">
        <f t="shared" si="28"/>
        <v>0</v>
      </c>
      <c r="W478" s="13" t="str">
        <f t="shared" si="31"/>
        <v>No</v>
      </c>
      <c r="X478" s="9">
        <f t="shared" si="29"/>
        <v>4</v>
      </c>
      <c r="Y478" s="13" t="str" cm="1">
        <f t="array" ref="Y478">_xlfn.IFS(X478=1,"Lunes",X478=2,"Martes",X478=3,"Miercoles",X478=4,"Jueves",X478=5,"Viernes",X478=6,"Sabado",X478=7,"Domingo")</f>
        <v>Jueves</v>
      </c>
      <c r="Z478">
        <f>SUMIF('Cocina'!A:A,Sala[[#This Row],[Número de Orden]],'Cocina'!K:K)</f>
        <v>122</v>
      </c>
      <c r="AA478" s="35">
        <f>(Sala[[#This Row],[Tiempo en mesa]]-Sala[[#This Row],[Tiempo de Preparación (Horas)]])*1440</f>
        <v>-36.000000000000014</v>
      </c>
      <c r="AB478" t="str" cm="1">
        <f t="array" ref="AB47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479" spans="1:28" x14ac:dyDescent="0.3">
      <c r="A479" s="9">
        <v>7</v>
      </c>
      <c r="B479" s="13" t="s">
        <v>215</v>
      </c>
      <c r="C479" s="9">
        <v>5</v>
      </c>
      <c r="D479" s="16">
        <v>45022.000694444447</v>
      </c>
      <c r="E479" s="16">
        <v>45022.144444444442</v>
      </c>
      <c r="F479" s="13" t="s">
        <v>14</v>
      </c>
      <c r="G479" s="13" t="s">
        <v>10</v>
      </c>
      <c r="H479" s="13" t="s">
        <v>16</v>
      </c>
      <c r="I479" s="14">
        <v>32.78</v>
      </c>
      <c r="J479" s="14">
        <f>IF(Sala[[#This Row],[Orden cobrada (Sin tiempo espera)]]="si",Sala[[#This Row],[Propina]],0)</f>
        <v>32.78</v>
      </c>
      <c r="K479" s="13" t="s">
        <v>35</v>
      </c>
      <c r="L479" s="9">
        <v>478</v>
      </c>
      <c r="M479" s="13" t="s">
        <v>41</v>
      </c>
      <c r="N479" s="13" t="s">
        <v>786</v>
      </c>
      <c r="O479" s="14">
        <f>SUMIF('Cocina'!A:A,Sala!L479,'Cocina'!M:M)</f>
        <v>118</v>
      </c>
      <c r="P479" s="1">
        <v>45022</v>
      </c>
      <c r="Q479" s="3">
        <v>6.9444444444444447E-4</v>
      </c>
      <c r="R479" s="3">
        <v>0.14444444444444443</v>
      </c>
      <c r="S479" s="3">
        <f>IF(K479="Ocupada",R479-Q479+Datos!$B$2,R479-Q479)</f>
        <v>0.15416666666666665</v>
      </c>
      <c r="T479" s="3">
        <f t="shared" si="30"/>
        <v>0.14374999999999999</v>
      </c>
      <c r="U479" s="3">
        <f>(SUMIF('Cocina'!A:A,Sala!L479,'Cocina'!H:H))/60/24</f>
        <v>6.25E-2</v>
      </c>
      <c r="V479" s="3">
        <f t="shared" si="28"/>
        <v>9.1666666666666646E-2</v>
      </c>
      <c r="W479" s="13" t="str">
        <f t="shared" si="31"/>
        <v>Si</v>
      </c>
      <c r="X479" s="9">
        <f t="shared" si="29"/>
        <v>4</v>
      </c>
      <c r="Y479" s="13" t="str" cm="1">
        <f t="array" ref="Y479">_xlfn.IFS(X479=1,"Lunes",X479=2,"Martes",X479=3,"Miercoles",X479=4,"Jueves",X479=5,"Viernes",X479=6,"Sabado",X479=7,"Domingo")</f>
        <v>Jueves</v>
      </c>
      <c r="Z479">
        <f>SUMIF('Cocina'!A:A,Sala[[#This Row],[Número de Orden]],'Cocina'!K:K)</f>
        <v>70</v>
      </c>
      <c r="AA479" s="35">
        <f>(Sala[[#This Row],[Tiempo en mesa]]-Sala[[#This Row],[Tiempo de Preparación (Horas)]])*1440</f>
        <v>116.99999999999999</v>
      </c>
      <c r="AB479" t="str" cm="1">
        <f t="array" ref="AB47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0" spans="1:28" x14ac:dyDescent="0.3">
      <c r="A480" s="9">
        <v>1</v>
      </c>
      <c r="B480" s="13" t="s">
        <v>126</v>
      </c>
      <c r="C480" s="9">
        <v>3</v>
      </c>
      <c r="D480" s="16">
        <v>45022.029166666667</v>
      </c>
      <c r="E480" s="16">
        <v>45022.1875</v>
      </c>
      <c r="F480" s="13" t="s">
        <v>9</v>
      </c>
      <c r="G480" s="13" t="s">
        <v>10</v>
      </c>
      <c r="H480" s="13" t="s">
        <v>1136</v>
      </c>
      <c r="I480" s="14">
        <v>39.58</v>
      </c>
      <c r="J480" s="14">
        <f>IF(Sala[[#This Row],[Orden cobrada (Sin tiempo espera)]]="si",Sala[[#This Row],[Propina]],0)</f>
        <v>39.58</v>
      </c>
      <c r="K480" s="13" t="s">
        <v>11</v>
      </c>
      <c r="L480" s="9">
        <v>479</v>
      </c>
      <c r="M480" s="13" t="s">
        <v>83</v>
      </c>
      <c r="N480" s="13" t="s">
        <v>787</v>
      </c>
      <c r="O480" s="14">
        <f>SUMIF('Cocina'!A:A,Sala!L480,'Cocina'!M:M)</f>
        <v>52</v>
      </c>
      <c r="P480" s="1">
        <v>45022</v>
      </c>
      <c r="Q480" s="3">
        <v>2.9166666666666667E-2</v>
      </c>
      <c r="R480" s="3">
        <v>0.1875</v>
      </c>
      <c r="S480" s="3">
        <f>IF(K480="Ocupada",R480-Q480+Datos!$B$2,R480-Q480)</f>
        <v>0.15833333333333333</v>
      </c>
      <c r="T480" s="3">
        <f t="shared" si="30"/>
        <v>0.15833333333333333</v>
      </c>
      <c r="U480" s="3">
        <f>(SUMIF('Cocina'!A:A,Sala!L480,'Cocina'!H:H))/60/24</f>
        <v>5.7638888888888885E-2</v>
      </c>
      <c r="V480" s="3">
        <f t="shared" si="28"/>
        <v>0.10069444444444445</v>
      </c>
      <c r="W480" s="13" t="str">
        <f t="shared" si="31"/>
        <v>Si</v>
      </c>
      <c r="X480" s="9">
        <f t="shared" si="29"/>
        <v>4</v>
      </c>
      <c r="Y480" s="13" t="str" cm="1">
        <f t="array" ref="Y480">_xlfn.IFS(X480=1,"Lunes",X480=2,"Martes",X480=3,"Miercoles",X480=4,"Jueves",X480=5,"Viernes",X480=6,"Sabado",X480=7,"Domingo")</f>
        <v>Jueves</v>
      </c>
      <c r="Z480">
        <f>SUMIF('Cocina'!A:A,Sala[[#This Row],[Número de Orden]],'Cocina'!K:K)</f>
        <v>30</v>
      </c>
      <c r="AA480" s="35">
        <f>(Sala[[#This Row],[Tiempo en mesa]]-Sala[[#This Row],[Tiempo de Preparación (Horas)]])*1440</f>
        <v>145</v>
      </c>
      <c r="AB480" t="str" cm="1">
        <f t="array" ref="AB48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1" spans="1:28" x14ac:dyDescent="0.3">
      <c r="A481" s="9">
        <v>1</v>
      </c>
      <c r="B481" s="13" t="s">
        <v>788</v>
      </c>
      <c r="C481" s="9">
        <v>5</v>
      </c>
      <c r="D481" s="16">
        <v>45022.143055555556</v>
      </c>
      <c r="E481" s="16">
        <v>45022.304861111108</v>
      </c>
      <c r="F481" s="13" t="s">
        <v>25</v>
      </c>
      <c r="G481" s="13" t="s">
        <v>15</v>
      </c>
      <c r="H481" s="13" t="s">
        <v>16</v>
      </c>
      <c r="I481" s="14">
        <v>18.63</v>
      </c>
      <c r="J481" s="14">
        <f>IF(Sala[[#This Row],[Orden cobrada (Sin tiempo espera)]]="si",Sala[[#This Row],[Propina]],0)</f>
        <v>18.63</v>
      </c>
      <c r="K481" s="13" t="s">
        <v>11</v>
      </c>
      <c r="L481" s="9">
        <v>480</v>
      </c>
      <c r="M481" s="13" t="s">
        <v>44</v>
      </c>
      <c r="N481" s="13" t="s">
        <v>789</v>
      </c>
      <c r="O481" s="14">
        <f>SUMIF('Cocina'!A:A,Sala!L481,'Cocina'!M:M)</f>
        <v>159</v>
      </c>
      <c r="P481" s="1">
        <v>45022</v>
      </c>
      <c r="Q481" s="3">
        <v>0.14305555555555555</v>
      </c>
      <c r="R481" s="3">
        <v>0.30486111111111114</v>
      </c>
      <c r="S481" s="3">
        <f>IF(K481="Ocupada",R481-Q481+Datos!$B$2,R481-Q481)</f>
        <v>0.16180555555555559</v>
      </c>
      <c r="T481" s="3">
        <f t="shared" si="30"/>
        <v>0.16180555555555559</v>
      </c>
      <c r="U481" s="3">
        <f>(SUMIF('Cocina'!A:A,Sala!L481,'Cocina'!H:H))/60/24</f>
        <v>4.5138888888888888E-2</v>
      </c>
      <c r="V481" s="3">
        <f t="shared" si="28"/>
        <v>0.1166666666666667</v>
      </c>
      <c r="W481" s="13" t="str">
        <f t="shared" si="31"/>
        <v>Si</v>
      </c>
      <c r="X481" s="9">
        <f t="shared" si="29"/>
        <v>4</v>
      </c>
      <c r="Y481" s="13" t="str" cm="1">
        <f t="array" ref="Y481">_xlfn.IFS(X481=1,"Lunes",X481=2,"Martes",X481=3,"Miercoles",X481=4,"Jueves",X481=5,"Viernes",X481=6,"Sabado",X481=7,"Domingo")</f>
        <v>Jueves</v>
      </c>
      <c r="Z481">
        <f>SUMIF('Cocina'!A:A,Sala[[#This Row],[Número de Orden]],'Cocina'!K:K)</f>
        <v>95</v>
      </c>
      <c r="AA481" s="35">
        <f>(Sala[[#This Row],[Tiempo en mesa]]-Sala[[#This Row],[Tiempo de Preparación (Horas)]])*1440</f>
        <v>168.00000000000006</v>
      </c>
      <c r="AB481" t="str" cm="1">
        <f t="array" ref="AB48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2" spans="1:28" x14ac:dyDescent="0.3">
      <c r="A482" s="9">
        <v>9</v>
      </c>
      <c r="B482" s="13" t="s">
        <v>790</v>
      </c>
      <c r="C482" s="9">
        <v>4</v>
      </c>
      <c r="D482" s="16">
        <v>45022.081250000003</v>
      </c>
      <c r="E482" s="16">
        <v>45022.196527777778</v>
      </c>
      <c r="F482" s="13" t="s">
        <v>14</v>
      </c>
      <c r="G482" s="13" t="s">
        <v>10</v>
      </c>
      <c r="H482" s="13" t="s">
        <v>1134</v>
      </c>
      <c r="I482" s="14">
        <v>42.02</v>
      </c>
      <c r="J482" s="14">
        <f>IF(Sala[[#This Row],[Orden cobrada (Sin tiempo espera)]]="si",Sala[[#This Row],[Propina]],0)</f>
        <v>42.02</v>
      </c>
      <c r="K482" s="13" t="s">
        <v>11</v>
      </c>
      <c r="L482" s="9">
        <v>481</v>
      </c>
      <c r="M482" s="13" t="s">
        <v>1135</v>
      </c>
      <c r="N482" s="13" t="s">
        <v>256</v>
      </c>
      <c r="O482" s="14">
        <f>SUMIF('Cocina'!A:A,Sala!L482,'Cocina'!M:M)</f>
        <v>52</v>
      </c>
      <c r="P482" s="1">
        <v>45022</v>
      </c>
      <c r="Q482" s="3">
        <v>8.1250000000000003E-2</v>
      </c>
      <c r="R482" s="3">
        <v>0.19652777777777777</v>
      </c>
      <c r="S482" s="3">
        <f>IF(K482="Ocupada",R482-Q482+Datos!$B$2,R482-Q482)</f>
        <v>0.11527777777777777</v>
      </c>
      <c r="T482" s="3">
        <f t="shared" si="30"/>
        <v>0.11527777777777777</v>
      </c>
      <c r="U482" s="3">
        <f>(SUMIF('Cocina'!A:A,Sala!L482,'Cocina'!H:H))/60/24</f>
        <v>4.027777777777778E-2</v>
      </c>
      <c r="V482" s="3">
        <f t="shared" si="28"/>
        <v>7.4999999999999983E-2</v>
      </c>
      <c r="W482" s="13" t="str">
        <f t="shared" si="31"/>
        <v>Si</v>
      </c>
      <c r="X482" s="9">
        <f t="shared" si="29"/>
        <v>4</v>
      </c>
      <c r="Y482" s="13" t="str" cm="1">
        <f t="array" ref="Y482">_xlfn.IFS(X482=1,"Lunes",X482=2,"Martes",X482=3,"Miercoles",X482=4,"Jueves",X482=5,"Viernes",X482=6,"Sabado",X482=7,"Domingo")</f>
        <v>Jueves</v>
      </c>
      <c r="Z482">
        <f>SUMIF('Cocina'!A:A,Sala[[#This Row],[Número de Orden]],'Cocina'!K:K)</f>
        <v>30</v>
      </c>
      <c r="AA482" s="35">
        <f>(Sala[[#This Row],[Tiempo en mesa]]-Sala[[#This Row],[Tiempo de Preparación (Horas)]])*1440</f>
        <v>107.99999999999997</v>
      </c>
      <c r="AB482" t="str" cm="1">
        <f t="array" ref="AB48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3" spans="1:28" x14ac:dyDescent="0.3">
      <c r="A483" s="9">
        <v>9</v>
      </c>
      <c r="B483" s="13" t="s">
        <v>316</v>
      </c>
      <c r="C483" s="9">
        <v>4</v>
      </c>
      <c r="D483" s="16">
        <v>45022.02847222222</v>
      </c>
      <c r="E483" s="16">
        <v>45022.124305555553</v>
      </c>
      <c r="F483" s="13" t="s">
        <v>9</v>
      </c>
      <c r="G483" s="13" t="s">
        <v>15</v>
      </c>
      <c r="H483" s="13" t="s">
        <v>1134</v>
      </c>
      <c r="I483" s="14">
        <v>18.84</v>
      </c>
      <c r="J483" s="14">
        <f>IF(Sala[[#This Row],[Orden cobrada (Sin tiempo espera)]]="si",Sala[[#This Row],[Propina]],0)</f>
        <v>18.84</v>
      </c>
      <c r="K483" s="13" t="s">
        <v>21</v>
      </c>
      <c r="L483" s="9">
        <v>482</v>
      </c>
      <c r="M483" s="13" t="s">
        <v>17</v>
      </c>
      <c r="N483" s="13" t="s">
        <v>102</v>
      </c>
      <c r="O483" s="14">
        <f>SUMIF('Cocina'!A:A,Sala!L483,'Cocina'!M:M)</f>
        <v>63</v>
      </c>
      <c r="P483" s="1">
        <v>45022</v>
      </c>
      <c r="Q483" s="3">
        <v>2.8472222222222222E-2</v>
      </c>
      <c r="R483" s="3">
        <v>0.12430555555555556</v>
      </c>
      <c r="S483" s="3">
        <f>IF(K483="Ocupada",R483-Q483+Datos!$B$2,R483-Q483)</f>
        <v>9.583333333333334E-2</v>
      </c>
      <c r="T483" s="3">
        <f t="shared" si="30"/>
        <v>9.583333333333334E-2</v>
      </c>
      <c r="U483" s="3">
        <f>(SUMIF('Cocina'!A:A,Sala!L483,'Cocina'!H:H))/60/24</f>
        <v>1.4583333333333332E-2</v>
      </c>
      <c r="V483" s="3">
        <f t="shared" si="28"/>
        <v>8.1250000000000003E-2</v>
      </c>
      <c r="W483" s="13" t="str">
        <f t="shared" si="31"/>
        <v>Si</v>
      </c>
      <c r="X483" s="9">
        <f t="shared" si="29"/>
        <v>4</v>
      </c>
      <c r="Y483" s="13" t="str" cm="1">
        <f t="array" ref="Y483">_xlfn.IFS(X483=1,"Lunes",X483=2,"Martes",X483=3,"Miercoles",X483=4,"Jueves",X483=5,"Viernes",X483=6,"Sabado",X483=7,"Domingo")</f>
        <v>Jueves</v>
      </c>
      <c r="Z483">
        <f>SUMIF('Cocina'!A:A,Sala[[#This Row],[Número de Orden]],'Cocina'!K:K)</f>
        <v>39</v>
      </c>
      <c r="AA483" s="35">
        <f>(Sala[[#This Row],[Tiempo en mesa]]-Sala[[#This Row],[Tiempo de Preparación (Horas)]])*1440</f>
        <v>117</v>
      </c>
      <c r="AB483" t="str" cm="1">
        <f t="array" ref="AB48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4" spans="1:28" x14ac:dyDescent="0.3">
      <c r="A484" s="9">
        <v>2</v>
      </c>
      <c r="B484" s="13" t="s">
        <v>791</v>
      </c>
      <c r="C484" s="9">
        <v>4</v>
      </c>
      <c r="D484" s="16">
        <v>45022.159722222219</v>
      </c>
      <c r="E484" s="16">
        <v>45022.292361111111</v>
      </c>
      <c r="F484" s="13" t="s">
        <v>14</v>
      </c>
      <c r="G484" s="13" t="s">
        <v>10</v>
      </c>
      <c r="H484" s="13" t="s">
        <v>1134</v>
      </c>
      <c r="I484" s="14">
        <v>12.74</v>
      </c>
      <c r="J484" s="14">
        <f>IF(Sala[[#This Row],[Orden cobrada (Sin tiempo espera)]]="si",Sala[[#This Row],[Propina]],0)</f>
        <v>12.74</v>
      </c>
      <c r="K484" s="13" t="s">
        <v>11</v>
      </c>
      <c r="L484" s="9">
        <v>483</v>
      </c>
      <c r="M484" s="13" t="s">
        <v>59</v>
      </c>
      <c r="N484" s="13" t="s">
        <v>170</v>
      </c>
      <c r="O484" s="14">
        <f>SUMIF('Cocina'!A:A,Sala!L484,'Cocina'!M:M)</f>
        <v>81</v>
      </c>
      <c r="P484" s="1">
        <v>45022</v>
      </c>
      <c r="Q484" s="3">
        <v>0.15972222222222221</v>
      </c>
      <c r="R484" s="3">
        <v>0.29236111111111113</v>
      </c>
      <c r="S484" s="3">
        <f>IF(K484="Ocupada",R484-Q484+Datos!$B$2,R484-Q484)</f>
        <v>0.13263888888888892</v>
      </c>
      <c r="T484" s="3">
        <f t="shared" si="30"/>
        <v>0.13263888888888892</v>
      </c>
      <c r="U484" s="3">
        <f>(SUMIF('Cocina'!A:A,Sala!L484,'Cocina'!H:H))/60/24</f>
        <v>3.6805555555555557E-2</v>
      </c>
      <c r="V484" s="3">
        <f t="shared" si="28"/>
        <v>9.5833333333333354E-2</v>
      </c>
      <c r="W484" s="13" t="str">
        <f t="shared" si="31"/>
        <v>Si</v>
      </c>
      <c r="X484" s="9">
        <f t="shared" si="29"/>
        <v>4</v>
      </c>
      <c r="Y484" s="13" t="str" cm="1">
        <f t="array" ref="Y484">_xlfn.IFS(X484=1,"Lunes",X484=2,"Martes",X484=3,"Miercoles",X484=4,"Jueves",X484=5,"Viernes",X484=6,"Sabado",X484=7,"Domingo")</f>
        <v>Jueves</v>
      </c>
      <c r="Z484">
        <f>SUMIF('Cocina'!A:A,Sala[[#This Row],[Número de Orden]],'Cocina'!K:K)</f>
        <v>48</v>
      </c>
      <c r="AA484" s="35">
        <f>(Sala[[#This Row],[Tiempo en mesa]]-Sala[[#This Row],[Tiempo de Preparación (Horas)]])*1440</f>
        <v>138.00000000000003</v>
      </c>
      <c r="AB484" t="str" cm="1">
        <f t="array" ref="AB48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5" spans="1:28" x14ac:dyDescent="0.3">
      <c r="A485" s="9">
        <v>18</v>
      </c>
      <c r="B485" s="13" t="s">
        <v>792</v>
      </c>
      <c r="C485" s="9">
        <v>2</v>
      </c>
      <c r="D485" s="16">
        <v>45022.064583333333</v>
      </c>
      <c r="E485" s="16">
        <v>45022.188194444447</v>
      </c>
      <c r="F485" s="13" t="s">
        <v>29</v>
      </c>
      <c r="G485" s="13" t="s">
        <v>10</v>
      </c>
      <c r="H485" s="13" t="s">
        <v>1134</v>
      </c>
      <c r="I485" s="14">
        <v>22.76</v>
      </c>
      <c r="J485" s="14">
        <f>IF(Sala[[#This Row],[Orden cobrada (Sin tiempo espera)]]="si",Sala[[#This Row],[Propina]],0)</f>
        <v>22.76</v>
      </c>
      <c r="K485" s="13" t="s">
        <v>21</v>
      </c>
      <c r="L485" s="9">
        <v>484</v>
      </c>
      <c r="M485" s="13" t="s">
        <v>64</v>
      </c>
      <c r="N485" s="13" t="s">
        <v>195</v>
      </c>
      <c r="O485" s="14">
        <f>SUMIF('Cocina'!A:A,Sala!L485,'Cocina'!M:M)</f>
        <v>75</v>
      </c>
      <c r="P485" s="1">
        <v>45022</v>
      </c>
      <c r="Q485" s="3">
        <v>6.458333333333334E-2</v>
      </c>
      <c r="R485" s="3">
        <v>0.18819444444444444</v>
      </c>
      <c r="S485" s="3">
        <f>IF(K485="Ocupada",R485-Q485+Datos!$B$2,R485-Q485)</f>
        <v>0.1236111111111111</v>
      </c>
      <c r="T485" s="3">
        <f t="shared" si="30"/>
        <v>0.1236111111111111</v>
      </c>
      <c r="U485" s="3">
        <f>(SUMIF('Cocina'!A:A,Sala!L485,'Cocina'!H:H))/60/24</f>
        <v>2.361111111111111E-2</v>
      </c>
      <c r="V485" s="3">
        <f t="shared" si="28"/>
        <v>9.9999999999999992E-2</v>
      </c>
      <c r="W485" s="13" t="str">
        <f t="shared" si="31"/>
        <v>Si</v>
      </c>
      <c r="X485" s="9">
        <f t="shared" si="29"/>
        <v>4</v>
      </c>
      <c r="Y485" s="13" t="str" cm="1">
        <f t="array" ref="Y485">_xlfn.IFS(X485=1,"Lunes",X485=2,"Martes",X485=3,"Miercoles",X485=4,"Jueves",X485=5,"Viernes",X485=6,"Sabado",X485=7,"Domingo")</f>
        <v>Jueves</v>
      </c>
      <c r="Z485">
        <f>SUMIF('Cocina'!A:A,Sala[[#This Row],[Número de Orden]],'Cocina'!K:K)</f>
        <v>45</v>
      </c>
      <c r="AA485" s="35">
        <f>(Sala[[#This Row],[Tiempo en mesa]]-Sala[[#This Row],[Tiempo de Preparación (Horas)]])*1440</f>
        <v>144</v>
      </c>
      <c r="AB485" t="str" cm="1">
        <f t="array" ref="AB48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6" spans="1:28" x14ac:dyDescent="0.3">
      <c r="A486" s="9">
        <v>6</v>
      </c>
      <c r="B486" s="13" t="s">
        <v>590</v>
      </c>
      <c r="C486" s="9">
        <v>5</v>
      </c>
      <c r="D486" s="16">
        <v>45022.041666666664</v>
      </c>
      <c r="E486" s="16">
        <v>45022.119444444441</v>
      </c>
      <c r="F486" s="13" t="s">
        <v>25</v>
      </c>
      <c r="G486" s="13" t="s">
        <v>32</v>
      </c>
      <c r="H486" s="13" t="s">
        <v>1134</v>
      </c>
      <c r="I486" s="14">
        <v>39.07</v>
      </c>
      <c r="J486" s="14">
        <f>IF(Sala[[#This Row],[Orden cobrada (Sin tiempo espera)]]="si",Sala[[#This Row],[Propina]],0)</f>
        <v>39.07</v>
      </c>
      <c r="K486" s="13" t="s">
        <v>11</v>
      </c>
      <c r="L486" s="9">
        <v>485</v>
      </c>
      <c r="M486" s="13" t="s">
        <v>41</v>
      </c>
      <c r="N486" s="13" t="s">
        <v>793</v>
      </c>
      <c r="O486" s="14">
        <f>SUMIF('Cocina'!A:A,Sala!L486,'Cocina'!M:M)</f>
        <v>144</v>
      </c>
      <c r="P486" s="1">
        <v>45022</v>
      </c>
      <c r="Q486" s="3">
        <v>4.1666666666666664E-2</v>
      </c>
      <c r="R486" s="3">
        <v>0.11944444444444445</v>
      </c>
      <c r="S486" s="3">
        <f>IF(K486="Ocupada",R486-Q486+Datos!$B$2,R486-Q486)</f>
        <v>7.7777777777777779E-2</v>
      </c>
      <c r="T486" s="3">
        <f t="shared" si="30"/>
        <v>7.7777777777777779E-2</v>
      </c>
      <c r="U486" s="3">
        <f>(SUMIF('Cocina'!A:A,Sala!L486,'Cocina'!H:H))/60/24</f>
        <v>5.486111111111111E-2</v>
      </c>
      <c r="V486" s="3">
        <f t="shared" si="28"/>
        <v>2.2916666666666669E-2</v>
      </c>
      <c r="W486" s="13" t="str">
        <f t="shared" si="31"/>
        <v>Si</v>
      </c>
      <c r="X486" s="9">
        <f t="shared" si="29"/>
        <v>4</v>
      </c>
      <c r="Y486" s="13" t="str" cm="1">
        <f t="array" ref="Y486">_xlfn.IFS(X486=1,"Lunes",X486=2,"Martes",X486=3,"Miercoles",X486=4,"Jueves",X486=5,"Viernes",X486=6,"Sabado",X486=7,"Domingo")</f>
        <v>Jueves</v>
      </c>
      <c r="Z486">
        <f>SUMIF('Cocina'!A:A,Sala[[#This Row],[Número de Orden]],'Cocina'!K:K)</f>
        <v>86</v>
      </c>
      <c r="AA486" s="35">
        <f>(Sala[[#This Row],[Tiempo en mesa]]-Sala[[#This Row],[Tiempo de Preparación (Horas)]])*1440</f>
        <v>33</v>
      </c>
      <c r="AB486" t="str" cm="1">
        <f t="array" ref="AB48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7" spans="1:28" x14ac:dyDescent="0.3">
      <c r="A487" s="9">
        <v>15</v>
      </c>
      <c r="B487" s="13" t="s">
        <v>794</v>
      </c>
      <c r="C487" s="9">
        <v>3</v>
      </c>
      <c r="D487" s="16">
        <v>45022.115972222222</v>
      </c>
      <c r="E487" s="16">
        <v>45022.258333333331</v>
      </c>
      <c r="F487" s="13" t="s">
        <v>14</v>
      </c>
      <c r="G487" s="13" t="s">
        <v>15</v>
      </c>
      <c r="H487" s="13" t="s">
        <v>1136</v>
      </c>
      <c r="I487" s="14">
        <v>12.66</v>
      </c>
      <c r="J487" s="14">
        <f>IF(Sala[[#This Row],[Orden cobrada (Sin tiempo espera)]]="si",Sala[[#This Row],[Propina]],0)</f>
        <v>12.66</v>
      </c>
      <c r="K487" s="13" t="s">
        <v>35</v>
      </c>
      <c r="L487" s="9">
        <v>486</v>
      </c>
      <c r="M487" s="13" t="s">
        <v>17</v>
      </c>
      <c r="N487" s="13" t="s">
        <v>795</v>
      </c>
      <c r="O487" s="14">
        <f>SUMIF('Cocina'!A:A,Sala!L487,'Cocina'!M:M)</f>
        <v>150</v>
      </c>
      <c r="P487" s="1">
        <v>45022</v>
      </c>
      <c r="Q487" s="3">
        <v>0.11597222222222223</v>
      </c>
      <c r="R487" s="3">
        <v>0.25833333333333336</v>
      </c>
      <c r="S487" s="3">
        <f>IF(K487="Ocupada",R487-Q487+Datos!$B$2,R487-Q487)</f>
        <v>0.15277777777777779</v>
      </c>
      <c r="T487" s="3">
        <f t="shared" si="30"/>
        <v>0.14236111111111113</v>
      </c>
      <c r="U487" s="3">
        <f>(SUMIF('Cocina'!A:A,Sala!L487,'Cocina'!H:H))/60/24</f>
        <v>4.0972222222222222E-2</v>
      </c>
      <c r="V487" s="3">
        <f t="shared" si="28"/>
        <v>0.11180555555555557</v>
      </c>
      <c r="W487" s="13" t="str">
        <f t="shared" si="31"/>
        <v>Si</v>
      </c>
      <c r="X487" s="9">
        <f t="shared" si="29"/>
        <v>4</v>
      </c>
      <c r="Y487" s="13" t="str" cm="1">
        <f t="array" ref="Y487">_xlfn.IFS(X487=1,"Lunes",X487=2,"Martes",X487=3,"Miercoles",X487=4,"Jueves",X487=5,"Viernes",X487=6,"Sabado",X487=7,"Domingo")</f>
        <v>Jueves</v>
      </c>
      <c r="Z487">
        <f>SUMIF('Cocina'!A:A,Sala[[#This Row],[Número de Orden]],'Cocina'!K:K)</f>
        <v>90</v>
      </c>
      <c r="AA487" s="35">
        <f>(Sala[[#This Row],[Tiempo en mesa]]-Sala[[#This Row],[Tiempo de Preparación (Horas)]])*1440</f>
        <v>146.00000000000003</v>
      </c>
      <c r="AB487" t="str" cm="1">
        <f t="array" ref="AB48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8" spans="1:28" x14ac:dyDescent="0.3">
      <c r="A488" s="9">
        <v>17</v>
      </c>
      <c r="B488" s="13" t="s">
        <v>153</v>
      </c>
      <c r="C488" s="9">
        <v>1</v>
      </c>
      <c r="D488" s="16">
        <v>45022.06527777778</v>
      </c>
      <c r="E488" s="16">
        <v>45022.159722222219</v>
      </c>
      <c r="F488" s="13" t="s">
        <v>14</v>
      </c>
      <c r="G488" s="13" t="s">
        <v>10</v>
      </c>
      <c r="H488" s="13" t="s">
        <v>1134</v>
      </c>
      <c r="I488" s="14">
        <v>45.76</v>
      </c>
      <c r="J488" s="14">
        <f>IF(Sala[[#This Row],[Orden cobrada (Sin tiempo espera)]]="si",Sala[[#This Row],[Propina]],0)</f>
        <v>45.76</v>
      </c>
      <c r="K488" s="13" t="s">
        <v>35</v>
      </c>
      <c r="L488" s="9">
        <v>487</v>
      </c>
      <c r="M488" s="13" t="s">
        <v>26</v>
      </c>
      <c r="N488" s="13" t="s">
        <v>796</v>
      </c>
      <c r="O488" s="14">
        <f>SUMIF('Cocina'!A:A,Sala!L488,'Cocina'!M:M)</f>
        <v>152</v>
      </c>
      <c r="P488" s="1">
        <v>45022</v>
      </c>
      <c r="Q488" s="3">
        <v>6.5277777777777782E-2</v>
      </c>
      <c r="R488" s="3">
        <v>0.15972222222222221</v>
      </c>
      <c r="S488" s="3">
        <f>IF(K488="Ocupada",R488-Q488+Datos!$B$2,R488-Q488)</f>
        <v>0.1048611111111111</v>
      </c>
      <c r="T488" s="3">
        <f t="shared" si="30"/>
        <v>9.4444444444444428E-2</v>
      </c>
      <c r="U488" s="3">
        <f>(SUMIF('Cocina'!A:A,Sala!L488,'Cocina'!H:H))/60/24</f>
        <v>6.3888888888888898E-2</v>
      </c>
      <c r="V488" s="3">
        <f t="shared" si="28"/>
        <v>4.0972222222222202E-2</v>
      </c>
      <c r="W488" s="13" t="str">
        <f t="shared" si="31"/>
        <v>Si</v>
      </c>
      <c r="X488" s="9">
        <f t="shared" si="29"/>
        <v>4</v>
      </c>
      <c r="Y488" s="13" t="str" cm="1">
        <f t="array" ref="Y488">_xlfn.IFS(X488=1,"Lunes",X488=2,"Martes",X488=3,"Miercoles",X488=4,"Jueves",X488=5,"Viernes",X488=6,"Sabado",X488=7,"Domingo")</f>
        <v>Jueves</v>
      </c>
      <c r="Z488">
        <f>SUMIF('Cocina'!A:A,Sala[[#This Row],[Número de Orden]],'Cocina'!K:K)</f>
        <v>91</v>
      </c>
      <c r="AA488" s="35">
        <f>(Sala[[#This Row],[Tiempo en mesa]]-Sala[[#This Row],[Tiempo de Preparación (Horas)]])*1440</f>
        <v>43.999999999999964</v>
      </c>
      <c r="AB488" t="str" cm="1">
        <f t="array" ref="AB48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89" spans="1:28" x14ac:dyDescent="0.3">
      <c r="A489" s="9">
        <v>10</v>
      </c>
      <c r="B489" s="13" t="s">
        <v>797</v>
      </c>
      <c r="C489" s="9">
        <v>4</v>
      </c>
      <c r="D489" s="16">
        <v>45022</v>
      </c>
      <c r="E489" s="16">
        <v>45022.081944444442</v>
      </c>
      <c r="F489" s="13" t="s">
        <v>9</v>
      </c>
      <c r="G489" s="13" t="s">
        <v>10</v>
      </c>
      <c r="H489" s="13" t="s">
        <v>1136</v>
      </c>
      <c r="I489" s="14">
        <v>37.380000000000003</v>
      </c>
      <c r="J489" s="14">
        <f>IF(Sala[[#This Row],[Orden cobrada (Sin tiempo espera)]]="si",Sala[[#This Row],[Propina]],0)</f>
        <v>0</v>
      </c>
      <c r="K489" s="13" t="s">
        <v>21</v>
      </c>
      <c r="L489" s="9">
        <v>488</v>
      </c>
      <c r="M489" s="13" t="s">
        <v>83</v>
      </c>
      <c r="N489" s="13" t="s">
        <v>798</v>
      </c>
      <c r="O489" s="14">
        <f>SUMIF('Cocina'!A:A,Sala!L489,'Cocina'!M:M)</f>
        <v>185</v>
      </c>
      <c r="P489" s="1">
        <v>45022</v>
      </c>
      <c r="Q489" s="3">
        <v>0</v>
      </c>
      <c r="R489" s="3">
        <v>8.1944444444444445E-2</v>
      </c>
      <c r="S489" s="3">
        <f>IF(K489="Ocupada",R489-Q489+Datos!$B$2,R489-Q489)</f>
        <v>8.1944444444444445E-2</v>
      </c>
      <c r="T489" s="3">
        <f t="shared" si="30"/>
        <v>8.1944444444444445E-2</v>
      </c>
      <c r="U489" s="3">
        <f>(SUMIF('Cocina'!A:A,Sala!L489,'Cocina'!H:H))/60/24</f>
        <v>8.6111111111111124E-2</v>
      </c>
      <c r="V489" s="3">
        <f t="shared" si="28"/>
        <v>0</v>
      </c>
      <c r="W489" s="13" t="str">
        <f t="shared" si="31"/>
        <v>No</v>
      </c>
      <c r="X489" s="9">
        <f t="shared" si="29"/>
        <v>4</v>
      </c>
      <c r="Y489" s="13" t="str" cm="1">
        <f t="array" ref="Y489">_xlfn.IFS(X489=1,"Lunes",X489=2,"Martes",X489=3,"Miercoles",X489=4,"Jueves",X489=5,"Viernes",X489=6,"Sabado",X489=7,"Domingo")</f>
        <v>Jueves</v>
      </c>
      <c r="Z489">
        <f>SUMIF('Cocina'!A:A,Sala[[#This Row],[Número de Orden]],'Cocina'!K:K)</f>
        <v>110</v>
      </c>
      <c r="AA489" s="35">
        <f>(Sala[[#This Row],[Tiempo en mesa]]-Sala[[#This Row],[Tiempo de Preparación (Horas)]])*1440</f>
        <v>-6.0000000000000187</v>
      </c>
      <c r="AB489" t="str" cm="1">
        <f t="array" ref="AB48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490" spans="1:28" x14ac:dyDescent="0.3">
      <c r="A490" s="9">
        <v>3</v>
      </c>
      <c r="B490" s="13" t="s">
        <v>799</v>
      </c>
      <c r="C490" s="9">
        <v>1</v>
      </c>
      <c r="D490" s="16">
        <v>45022.122916666667</v>
      </c>
      <c r="E490" s="16">
        <v>45022.227083333331</v>
      </c>
      <c r="F490" s="13" t="s">
        <v>9</v>
      </c>
      <c r="G490" s="13" t="s">
        <v>15</v>
      </c>
      <c r="H490" s="13" t="s">
        <v>1134</v>
      </c>
      <c r="I490" s="14">
        <v>22.27</v>
      </c>
      <c r="J490" s="14">
        <f>IF(Sala[[#This Row],[Orden cobrada (Sin tiempo espera)]]="si",Sala[[#This Row],[Propina]],0)</f>
        <v>22.27</v>
      </c>
      <c r="K490" s="13" t="s">
        <v>35</v>
      </c>
      <c r="L490" s="9">
        <v>489</v>
      </c>
      <c r="M490" s="13" t="s">
        <v>83</v>
      </c>
      <c r="N490" s="13" t="s">
        <v>174</v>
      </c>
      <c r="O490" s="14">
        <f>SUMIF('Cocina'!A:A,Sala!L490,'Cocina'!M:M)</f>
        <v>149</v>
      </c>
      <c r="P490" s="1">
        <v>45022</v>
      </c>
      <c r="Q490" s="3">
        <v>0.12291666666666666</v>
      </c>
      <c r="R490" s="3">
        <v>0.22708333333333333</v>
      </c>
      <c r="S490" s="3">
        <f>IF(K490="Ocupada",R490-Q490+Datos!$B$2,R490-Q490)</f>
        <v>0.11458333333333334</v>
      </c>
      <c r="T490" s="3">
        <f t="shared" si="30"/>
        <v>0.10416666666666667</v>
      </c>
      <c r="U490" s="3">
        <f>(SUMIF('Cocina'!A:A,Sala!L490,'Cocina'!H:H))/60/24</f>
        <v>2.361111111111111E-2</v>
      </c>
      <c r="V490" s="3">
        <f t="shared" si="28"/>
        <v>9.0972222222222232E-2</v>
      </c>
      <c r="W490" s="13" t="str">
        <f t="shared" si="31"/>
        <v>Si</v>
      </c>
      <c r="X490" s="9">
        <f t="shared" si="29"/>
        <v>4</v>
      </c>
      <c r="Y490" s="13" t="str" cm="1">
        <f t="array" ref="Y490">_xlfn.IFS(X490=1,"Lunes",X490=2,"Martes",X490=3,"Miercoles",X490=4,"Jueves",X490=5,"Viernes",X490=6,"Sabado",X490=7,"Domingo")</f>
        <v>Jueves</v>
      </c>
      <c r="Z490">
        <f>SUMIF('Cocina'!A:A,Sala[[#This Row],[Número de Orden]],'Cocina'!K:K)</f>
        <v>92</v>
      </c>
      <c r="AA490" s="35">
        <f>(Sala[[#This Row],[Tiempo en mesa]]-Sala[[#This Row],[Tiempo de Preparación (Horas)]])*1440</f>
        <v>116.00000000000001</v>
      </c>
      <c r="AB490" t="str" cm="1">
        <f t="array" ref="AB49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91" spans="1:28" x14ac:dyDescent="0.3">
      <c r="A491" s="9">
        <v>1</v>
      </c>
      <c r="B491" s="13" t="s">
        <v>760</v>
      </c>
      <c r="C491" s="9">
        <v>2</v>
      </c>
      <c r="D491" s="16">
        <v>45022.138888888891</v>
      </c>
      <c r="E491" s="16">
        <v>45022.206250000003</v>
      </c>
      <c r="F491" s="13" t="s">
        <v>25</v>
      </c>
      <c r="G491" s="13" t="s">
        <v>10</v>
      </c>
      <c r="H491" s="13" t="s">
        <v>1134</v>
      </c>
      <c r="I491" s="14">
        <v>26.79</v>
      </c>
      <c r="J491" s="14">
        <f>IF(Sala[[#This Row],[Orden cobrada (Sin tiempo espera)]]="si",Sala[[#This Row],[Propina]],0)</f>
        <v>0</v>
      </c>
      <c r="K491" s="13" t="s">
        <v>21</v>
      </c>
      <c r="L491" s="9">
        <v>490</v>
      </c>
      <c r="M491" s="13" t="s">
        <v>17</v>
      </c>
      <c r="N491" s="13" t="s">
        <v>800</v>
      </c>
      <c r="O491" s="14">
        <f>SUMIF('Cocina'!A:A,Sala!L491,'Cocina'!M:M)</f>
        <v>212</v>
      </c>
      <c r="P491" s="1">
        <v>45022</v>
      </c>
      <c r="Q491" s="3">
        <v>0.1388888888888889</v>
      </c>
      <c r="R491" s="3">
        <v>0.20624999999999999</v>
      </c>
      <c r="S491" s="3">
        <f>IF(K491="Ocupada",R491-Q491+Datos!$B$2,R491-Q491)</f>
        <v>6.7361111111111094E-2</v>
      </c>
      <c r="T491" s="3">
        <f t="shared" si="30"/>
        <v>6.7361111111111094E-2</v>
      </c>
      <c r="U491" s="3">
        <f>(SUMIF('Cocina'!A:A,Sala!L491,'Cocina'!H:H))/60/24</f>
        <v>9.0972222222222218E-2</v>
      </c>
      <c r="V491" s="3">
        <f t="shared" si="28"/>
        <v>0</v>
      </c>
      <c r="W491" s="13" t="str">
        <f t="shared" si="31"/>
        <v>No</v>
      </c>
      <c r="X491" s="9">
        <f t="shared" si="29"/>
        <v>4</v>
      </c>
      <c r="Y491" s="13" t="str" cm="1">
        <f t="array" ref="Y491">_xlfn.IFS(X491=1,"Lunes",X491=2,"Martes",X491=3,"Miercoles",X491=4,"Jueves",X491=5,"Viernes",X491=6,"Sabado",X491=7,"Domingo")</f>
        <v>Jueves</v>
      </c>
      <c r="Z491">
        <f>SUMIF('Cocina'!A:A,Sala[[#This Row],[Número de Orden]],'Cocina'!K:K)</f>
        <v>124</v>
      </c>
      <c r="AA491" s="35">
        <f>(Sala[[#This Row],[Tiempo en mesa]]-Sala[[#This Row],[Tiempo de Preparación (Horas)]])*1440</f>
        <v>-34.000000000000021</v>
      </c>
      <c r="AB491" t="str" cm="1">
        <f t="array" ref="AB49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492" spans="1:28" x14ac:dyDescent="0.3">
      <c r="A492" s="9">
        <v>7</v>
      </c>
      <c r="B492" s="13" t="s">
        <v>706</v>
      </c>
      <c r="C492" s="9">
        <v>4</v>
      </c>
      <c r="D492" s="16">
        <v>45022.004861111112</v>
      </c>
      <c r="E492" s="16">
        <v>45022.109027777777</v>
      </c>
      <c r="F492" s="13" t="s">
        <v>29</v>
      </c>
      <c r="G492" s="13" t="s">
        <v>15</v>
      </c>
      <c r="H492" s="13" t="s">
        <v>1134</v>
      </c>
      <c r="I492" s="14">
        <v>34.68</v>
      </c>
      <c r="J492" s="14">
        <f>IF(Sala[[#This Row],[Orden cobrada (Sin tiempo espera)]]="si",Sala[[#This Row],[Propina]],0)</f>
        <v>34.68</v>
      </c>
      <c r="K492" s="13" t="s">
        <v>35</v>
      </c>
      <c r="L492" s="9">
        <v>491</v>
      </c>
      <c r="M492" s="13" t="s">
        <v>1137</v>
      </c>
      <c r="N492" s="13" t="s">
        <v>801</v>
      </c>
      <c r="O492" s="14">
        <f>SUMIF('Cocina'!A:A,Sala!L492,'Cocina'!M:M)</f>
        <v>118</v>
      </c>
      <c r="P492" s="1">
        <v>45022</v>
      </c>
      <c r="Q492" s="3">
        <v>4.8611111111111112E-3</v>
      </c>
      <c r="R492" s="3">
        <v>0.10902777777777778</v>
      </c>
      <c r="S492" s="3">
        <f>IF(K492="Ocupada",R492-Q492+Datos!$B$2,R492-Q492)</f>
        <v>0.11458333333333334</v>
      </c>
      <c r="T492" s="3">
        <f t="shared" si="30"/>
        <v>0.10416666666666667</v>
      </c>
      <c r="U492" s="3">
        <f>(SUMIF('Cocina'!A:A,Sala!L492,'Cocina'!H:H))/60/24</f>
        <v>2.8472222222222222E-2</v>
      </c>
      <c r="V492" s="3">
        <f t="shared" si="28"/>
        <v>8.6111111111111124E-2</v>
      </c>
      <c r="W492" s="13" t="str">
        <f t="shared" si="31"/>
        <v>Si</v>
      </c>
      <c r="X492" s="9">
        <f t="shared" si="29"/>
        <v>4</v>
      </c>
      <c r="Y492" s="13" t="str" cm="1">
        <f t="array" ref="Y492">_xlfn.IFS(X492=1,"Lunes",X492=2,"Martes",X492=3,"Miercoles",X492=4,"Jueves",X492=5,"Viernes",X492=6,"Sabado",X492=7,"Domingo")</f>
        <v>Jueves</v>
      </c>
      <c r="Z492">
        <f>SUMIF('Cocina'!A:A,Sala[[#This Row],[Número de Orden]],'Cocina'!K:K)</f>
        <v>70</v>
      </c>
      <c r="AA492" s="35">
        <f>(Sala[[#This Row],[Tiempo en mesa]]-Sala[[#This Row],[Tiempo de Preparación (Horas)]])*1440</f>
        <v>109.00000000000001</v>
      </c>
      <c r="AB492" t="str" cm="1">
        <f t="array" ref="AB49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93" spans="1:28" x14ac:dyDescent="0.3">
      <c r="A493" s="9">
        <v>4</v>
      </c>
      <c r="B493" s="13" t="s">
        <v>802</v>
      </c>
      <c r="C493" s="9">
        <v>4</v>
      </c>
      <c r="D493" s="16">
        <v>45022.043749999997</v>
      </c>
      <c r="E493" s="16">
        <v>45022.191666666666</v>
      </c>
      <c r="F493" s="13" t="s">
        <v>14</v>
      </c>
      <c r="G493" s="13" t="s">
        <v>10</v>
      </c>
      <c r="H493" s="13" t="s">
        <v>1134</v>
      </c>
      <c r="I493" s="14">
        <v>16.62</v>
      </c>
      <c r="J493" s="14">
        <f>IF(Sala[[#This Row],[Orden cobrada (Sin tiempo espera)]]="si",Sala[[#This Row],[Propina]],0)</f>
        <v>16.62</v>
      </c>
      <c r="K493" s="13" t="s">
        <v>11</v>
      </c>
      <c r="L493" s="9">
        <v>492</v>
      </c>
      <c r="M493" s="13" t="s">
        <v>17</v>
      </c>
      <c r="N493" s="13" t="s">
        <v>803</v>
      </c>
      <c r="O493" s="14">
        <f>SUMIF('Cocina'!A:A,Sala!L493,'Cocina'!M:M)</f>
        <v>210</v>
      </c>
      <c r="P493" s="1">
        <v>45022</v>
      </c>
      <c r="Q493" s="3">
        <v>4.3749999999999997E-2</v>
      </c>
      <c r="R493" s="3">
        <v>0.19166666666666668</v>
      </c>
      <c r="S493" s="3">
        <f>IF(K493="Ocupada",R493-Q493+Datos!$B$2,R493-Q493)</f>
        <v>0.1479166666666667</v>
      </c>
      <c r="T493" s="3">
        <f t="shared" si="30"/>
        <v>0.1479166666666667</v>
      </c>
      <c r="U493" s="3">
        <f>(SUMIF('Cocina'!A:A,Sala!L493,'Cocina'!H:H))/60/24</f>
        <v>3.4027777777777775E-2</v>
      </c>
      <c r="V493" s="3">
        <f t="shared" si="28"/>
        <v>0.11388888888888893</v>
      </c>
      <c r="W493" s="13" t="str">
        <f t="shared" si="31"/>
        <v>Si</v>
      </c>
      <c r="X493" s="9">
        <f t="shared" si="29"/>
        <v>4</v>
      </c>
      <c r="Y493" s="13" t="str" cm="1">
        <f t="array" ref="Y493">_xlfn.IFS(X493=1,"Lunes",X493=2,"Martes",X493=3,"Miercoles",X493=4,"Jueves",X493=5,"Viernes",X493=6,"Sabado",X493=7,"Domingo")</f>
        <v>Jueves</v>
      </c>
      <c r="Z493">
        <f>SUMIF('Cocina'!A:A,Sala[[#This Row],[Número de Orden]],'Cocina'!K:K)</f>
        <v>127</v>
      </c>
      <c r="AA493" s="35">
        <f>(Sala[[#This Row],[Tiempo en mesa]]-Sala[[#This Row],[Tiempo de Preparación (Horas)]])*1440</f>
        <v>164.00000000000006</v>
      </c>
      <c r="AB493" t="str" cm="1">
        <f t="array" ref="AB49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94" spans="1:28" x14ac:dyDescent="0.3">
      <c r="A494" s="9">
        <v>2</v>
      </c>
      <c r="B494" s="13" t="s">
        <v>249</v>
      </c>
      <c r="C494" s="9">
        <v>2</v>
      </c>
      <c r="D494" s="16">
        <v>45022.021527777775</v>
      </c>
      <c r="E494" s="16">
        <v>45022.073611111111</v>
      </c>
      <c r="F494" s="13" t="s">
        <v>25</v>
      </c>
      <c r="G494" s="13" t="s">
        <v>10</v>
      </c>
      <c r="H494" s="13" t="s">
        <v>1134</v>
      </c>
      <c r="I494" s="14">
        <v>32.67</v>
      </c>
      <c r="J494" s="14">
        <f>IF(Sala[[#This Row],[Orden cobrada (Sin tiempo espera)]]="si",Sala[[#This Row],[Propina]],0)</f>
        <v>32.67</v>
      </c>
      <c r="K494" s="13" t="s">
        <v>35</v>
      </c>
      <c r="L494" s="9">
        <v>493</v>
      </c>
      <c r="M494" s="13" t="s">
        <v>1135</v>
      </c>
      <c r="N494" s="13" t="s">
        <v>117</v>
      </c>
      <c r="O494" s="14">
        <f>SUMIF('Cocina'!A:A,Sala!L494,'Cocina'!M:M)</f>
        <v>54</v>
      </c>
      <c r="P494" s="1">
        <v>45022</v>
      </c>
      <c r="Q494" s="3">
        <v>2.1527777777777778E-2</v>
      </c>
      <c r="R494" s="3">
        <v>7.3611111111111113E-2</v>
      </c>
      <c r="S494" s="3">
        <f>IF(K494="Ocupada",R494-Q494+Datos!$B$2,R494-Q494)</f>
        <v>6.25E-2</v>
      </c>
      <c r="T494" s="3">
        <f t="shared" si="30"/>
        <v>5.2083333333333336E-2</v>
      </c>
      <c r="U494" s="3">
        <f>(SUMIF('Cocina'!A:A,Sala!L494,'Cocina'!H:H))/60/24</f>
        <v>5.5555555555555558E-3</v>
      </c>
      <c r="V494" s="3">
        <f t="shared" si="28"/>
        <v>5.6944444444444443E-2</v>
      </c>
      <c r="W494" s="13" t="str">
        <f t="shared" si="31"/>
        <v>Si</v>
      </c>
      <c r="X494" s="9">
        <f t="shared" si="29"/>
        <v>4</v>
      </c>
      <c r="Y494" s="13" t="str" cm="1">
        <f t="array" ref="Y494">_xlfn.IFS(X494=1,"Lunes",X494=2,"Martes",X494=3,"Miercoles",X494=4,"Jueves",X494=5,"Viernes",X494=6,"Sabado",X494=7,"Domingo")</f>
        <v>Jueves</v>
      </c>
      <c r="Z494">
        <f>SUMIF('Cocina'!A:A,Sala[[#This Row],[Número de Orden]],'Cocina'!K:K)</f>
        <v>30</v>
      </c>
      <c r="AA494" s="35">
        <f>(Sala[[#This Row],[Tiempo en mesa]]-Sala[[#This Row],[Tiempo de Preparación (Horas)]])*1440</f>
        <v>67</v>
      </c>
      <c r="AB494" t="str" cm="1">
        <f t="array" ref="AB49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95" spans="1:28" x14ac:dyDescent="0.3">
      <c r="A495" s="9">
        <v>20</v>
      </c>
      <c r="B495" s="13" t="s">
        <v>588</v>
      </c>
      <c r="C495" s="9">
        <v>5</v>
      </c>
      <c r="D495" s="16">
        <v>45022.061111111114</v>
      </c>
      <c r="E495" s="16">
        <v>45022.200694444444</v>
      </c>
      <c r="F495" s="13" t="s">
        <v>14</v>
      </c>
      <c r="G495" s="13" t="s">
        <v>15</v>
      </c>
      <c r="H495" s="13" t="s">
        <v>1134</v>
      </c>
      <c r="I495" s="14">
        <v>11.85</v>
      </c>
      <c r="J495" s="14">
        <f>IF(Sala[[#This Row],[Orden cobrada (Sin tiempo espera)]]="si",Sala[[#This Row],[Propina]],0)</f>
        <v>11.85</v>
      </c>
      <c r="K495" s="13" t="s">
        <v>11</v>
      </c>
      <c r="L495" s="9">
        <v>494</v>
      </c>
      <c r="M495" s="13" t="s">
        <v>26</v>
      </c>
      <c r="N495" s="13" t="s">
        <v>37</v>
      </c>
      <c r="O495" s="14">
        <f>SUMIF('Cocina'!A:A,Sala!L495,'Cocina'!M:M)</f>
        <v>172</v>
      </c>
      <c r="P495" s="1">
        <v>45022</v>
      </c>
      <c r="Q495" s="3">
        <v>6.1111111111111109E-2</v>
      </c>
      <c r="R495" s="3">
        <v>0.20069444444444445</v>
      </c>
      <c r="S495" s="3">
        <f>IF(K495="Ocupada",R495-Q495+Datos!$B$2,R495-Q495)</f>
        <v>0.13958333333333334</v>
      </c>
      <c r="T495" s="3">
        <f t="shared" si="30"/>
        <v>0.13958333333333334</v>
      </c>
      <c r="U495" s="3">
        <f>(SUMIF('Cocina'!A:A,Sala!L495,'Cocina'!H:H))/60/24</f>
        <v>2.1527777777777781E-2</v>
      </c>
      <c r="V495" s="3">
        <f t="shared" si="28"/>
        <v>0.11805555555555555</v>
      </c>
      <c r="W495" s="13" t="str">
        <f t="shared" si="31"/>
        <v>Si</v>
      </c>
      <c r="X495" s="9">
        <f t="shared" si="29"/>
        <v>4</v>
      </c>
      <c r="Y495" s="13" t="str" cm="1">
        <f t="array" ref="Y495">_xlfn.IFS(X495=1,"Lunes",X495=2,"Martes",X495=3,"Miercoles",X495=4,"Jueves",X495=5,"Viernes",X495=6,"Sabado",X495=7,"Domingo")</f>
        <v>Jueves</v>
      </c>
      <c r="Z495">
        <f>SUMIF('Cocina'!A:A,Sala[[#This Row],[Número de Orden]],'Cocina'!K:K)</f>
        <v>104</v>
      </c>
      <c r="AA495" s="35">
        <f>(Sala[[#This Row],[Tiempo en mesa]]-Sala[[#This Row],[Tiempo de Preparación (Horas)]])*1440</f>
        <v>170</v>
      </c>
      <c r="AB495" t="str" cm="1">
        <f t="array" ref="AB49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96" spans="1:28" x14ac:dyDescent="0.3">
      <c r="A496" s="9">
        <v>11</v>
      </c>
      <c r="B496" s="13" t="s">
        <v>804</v>
      </c>
      <c r="C496" s="9">
        <v>6</v>
      </c>
      <c r="D496" s="16">
        <v>45022.125694444447</v>
      </c>
      <c r="E496" s="16">
        <v>45022.284722222219</v>
      </c>
      <c r="F496" s="13" t="s">
        <v>20</v>
      </c>
      <c r="G496" s="13" t="s">
        <v>15</v>
      </c>
      <c r="H496" s="13" t="s">
        <v>1134</v>
      </c>
      <c r="I496" s="14">
        <v>33.96</v>
      </c>
      <c r="J496" s="14">
        <f>IF(Sala[[#This Row],[Orden cobrada (Sin tiempo espera)]]="si",Sala[[#This Row],[Propina]],0)</f>
        <v>33.96</v>
      </c>
      <c r="K496" s="13" t="s">
        <v>21</v>
      </c>
      <c r="L496" s="9">
        <v>495</v>
      </c>
      <c r="M496" s="13" t="s">
        <v>36</v>
      </c>
      <c r="N496" s="13" t="s">
        <v>805</v>
      </c>
      <c r="O496" s="14">
        <f>SUMIF('Cocina'!A:A,Sala!L496,'Cocina'!M:M)</f>
        <v>263</v>
      </c>
      <c r="P496" s="1">
        <v>45022</v>
      </c>
      <c r="Q496" s="3">
        <v>0.12569444444444444</v>
      </c>
      <c r="R496" s="3">
        <v>0.28472222222222221</v>
      </c>
      <c r="S496" s="3">
        <f>IF(K496="Ocupada",R496-Q496+Datos!$B$2,R496-Q496)</f>
        <v>0.15902777777777777</v>
      </c>
      <c r="T496" s="3">
        <f t="shared" si="30"/>
        <v>0.15902777777777777</v>
      </c>
      <c r="U496" s="3">
        <f>(SUMIF('Cocina'!A:A,Sala!L496,'Cocina'!H:H))/60/24</f>
        <v>7.0833333333333331E-2</v>
      </c>
      <c r="V496" s="3">
        <f t="shared" si="28"/>
        <v>8.8194444444444436E-2</v>
      </c>
      <c r="W496" s="13" t="str">
        <f t="shared" si="31"/>
        <v>Si</v>
      </c>
      <c r="X496" s="9">
        <f t="shared" si="29"/>
        <v>4</v>
      </c>
      <c r="Y496" s="13" t="str" cm="1">
        <f t="array" ref="Y496">_xlfn.IFS(X496=1,"Lunes",X496=2,"Martes",X496=3,"Miercoles",X496=4,"Jueves",X496=5,"Viernes",X496=6,"Sabado",X496=7,"Domingo")</f>
        <v>Jueves</v>
      </c>
      <c r="Z496">
        <f>SUMIF('Cocina'!A:A,Sala[[#This Row],[Número de Orden]],'Cocina'!K:K)</f>
        <v>159</v>
      </c>
      <c r="AA496" s="35">
        <f>(Sala[[#This Row],[Tiempo en mesa]]-Sala[[#This Row],[Tiempo de Preparación (Horas)]])*1440</f>
        <v>126.99999999999999</v>
      </c>
      <c r="AB496" t="str" cm="1">
        <f t="array" ref="AB49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97" spans="1:28" x14ac:dyDescent="0.3">
      <c r="A497" s="9">
        <v>1</v>
      </c>
      <c r="B497" s="13" t="s">
        <v>299</v>
      </c>
      <c r="C497" s="9">
        <v>3</v>
      </c>
      <c r="D497" s="16">
        <v>45022.106944444444</v>
      </c>
      <c r="E497" s="16">
        <v>45022.265277777777</v>
      </c>
      <c r="F497" s="13" t="s">
        <v>14</v>
      </c>
      <c r="G497" s="13" t="s">
        <v>10</v>
      </c>
      <c r="H497" s="13" t="s">
        <v>1134</v>
      </c>
      <c r="I497" s="14">
        <v>39.42</v>
      </c>
      <c r="J497" s="14">
        <f>IF(Sala[[#This Row],[Orden cobrada (Sin tiempo espera)]]="si",Sala[[#This Row],[Propina]],0)</f>
        <v>39.42</v>
      </c>
      <c r="K497" s="13" t="s">
        <v>11</v>
      </c>
      <c r="L497" s="9">
        <v>496</v>
      </c>
      <c r="M497" s="13" t="s">
        <v>83</v>
      </c>
      <c r="N497" s="13" t="s">
        <v>806</v>
      </c>
      <c r="O497" s="14">
        <f>SUMIF('Cocina'!A:A,Sala!L497,'Cocina'!M:M)</f>
        <v>223</v>
      </c>
      <c r="P497" s="1">
        <v>45022</v>
      </c>
      <c r="Q497" s="3">
        <v>0.10694444444444444</v>
      </c>
      <c r="R497" s="3">
        <v>0.26527777777777778</v>
      </c>
      <c r="S497" s="3">
        <f>IF(K497="Ocupada",R497-Q497+Datos!$B$2,R497-Q497)</f>
        <v>0.15833333333333333</v>
      </c>
      <c r="T497" s="3">
        <f t="shared" si="30"/>
        <v>0.15833333333333333</v>
      </c>
      <c r="U497" s="3">
        <f>(SUMIF('Cocina'!A:A,Sala!L497,'Cocina'!H:H))/60/24</f>
        <v>9.2361111111111116E-2</v>
      </c>
      <c r="V497" s="3">
        <f t="shared" si="28"/>
        <v>6.597222222222221E-2</v>
      </c>
      <c r="W497" s="13" t="str">
        <f t="shared" si="31"/>
        <v>Si</v>
      </c>
      <c r="X497" s="9">
        <f t="shared" si="29"/>
        <v>4</v>
      </c>
      <c r="Y497" s="13" t="str" cm="1">
        <f t="array" ref="Y497">_xlfn.IFS(X497=1,"Lunes",X497=2,"Martes",X497=3,"Miercoles",X497=4,"Jueves",X497=5,"Viernes",X497=6,"Sabado",X497=7,"Domingo")</f>
        <v>Jueves</v>
      </c>
      <c r="Z497">
        <f>SUMIF('Cocina'!A:A,Sala[[#This Row],[Número de Orden]],'Cocina'!K:K)</f>
        <v>132</v>
      </c>
      <c r="AA497" s="35">
        <f>(Sala[[#This Row],[Tiempo en mesa]]-Sala[[#This Row],[Tiempo de Preparación (Horas)]])*1440</f>
        <v>94.999999999999986</v>
      </c>
      <c r="AB497" t="str" cm="1">
        <f t="array" ref="AB49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98" spans="1:28" x14ac:dyDescent="0.3">
      <c r="A498" s="9">
        <v>13</v>
      </c>
      <c r="B498" s="13" t="s">
        <v>159</v>
      </c>
      <c r="C498" s="9">
        <v>6</v>
      </c>
      <c r="D498" s="16">
        <v>45022.145833333336</v>
      </c>
      <c r="E498" s="16">
        <v>45022.290277777778</v>
      </c>
      <c r="F498" s="13" t="s">
        <v>9</v>
      </c>
      <c r="G498" s="13" t="s">
        <v>10</v>
      </c>
      <c r="H498" s="13" t="s">
        <v>1136</v>
      </c>
      <c r="I498" s="14">
        <v>29.93</v>
      </c>
      <c r="J498" s="14">
        <f>IF(Sala[[#This Row],[Orden cobrada (Sin tiempo espera)]]="si",Sala[[#This Row],[Propina]],0)</f>
        <v>29.93</v>
      </c>
      <c r="K498" s="13" t="s">
        <v>11</v>
      </c>
      <c r="L498" s="9">
        <v>497</v>
      </c>
      <c r="M498" s="13" t="s">
        <v>83</v>
      </c>
      <c r="N498" s="13" t="s">
        <v>807</v>
      </c>
      <c r="O498" s="14">
        <f>SUMIF('Cocina'!A:A,Sala!L498,'Cocina'!M:M)</f>
        <v>150</v>
      </c>
      <c r="P498" s="1">
        <v>45022</v>
      </c>
      <c r="Q498" s="3">
        <v>0.14583333333333334</v>
      </c>
      <c r="R498" s="3">
        <v>0.2902777777777778</v>
      </c>
      <c r="S498" s="3">
        <f>IF(K498="Ocupada",R498-Q498+Datos!$B$2,R498-Q498)</f>
        <v>0.14444444444444446</v>
      </c>
      <c r="T498" s="3">
        <f t="shared" si="30"/>
        <v>0.14444444444444446</v>
      </c>
      <c r="U498" s="3">
        <f>(SUMIF('Cocina'!A:A,Sala!L498,'Cocina'!H:H))/60/24</f>
        <v>2.6388888888888889E-2</v>
      </c>
      <c r="V498" s="3">
        <f t="shared" si="28"/>
        <v>0.11805555555555557</v>
      </c>
      <c r="W498" s="13" t="str">
        <f t="shared" si="31"/>
        <v>Si</v>
      </c>
      <c r="X498" s="9">
        <f t="shared" si="29"/>
        <v>4</v>
      </c>
      <c r="Y498" s="13" t="str" cm="1">
        <f t="array" ref="Y498">_xlfn.IFS(X498=1,"Lunes",X498=2,"Martes",X498=3,"Miercoles",X498=4,"Jueves",X498=5,"Viernes",X498=6,"Sabado",X498=7,"Domingo")</f>
        <v>Jueves</v>
      </c>
      <c r="Z498">
        <f>SUMIF('Cocina'!A:A,Sala[[#This Row],[Número de Orden]],'Cocina'!K:K)</f>
        <v>93</v>
      </c>
      <c r="AA498" s="35">
        <f>(Sala[[#This Row],[Tiempo en mesa]]-Sala[[#This Row],[Tiempo de Preparación (Horas)]])*1440</f>
        <v>170.00000000000003</v>
      </c>
      <c r="AB498" t="str" cm="1">
        <f t="array" ref="AB49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499" spans="1:28" x14ac:dyDescent="0.3">
      <c r="A499" s="9">
        <v>20</v>
      </c>
      <c r="B499" s="13" t="s">
        <v>720</v>
      </c>
      <c r="C499" s="9">
        <v>3</v>
      </c>
      <c r="D499" s="16">
        <v>45022.011805555558</v>
      </c>
      <c r="E499" s="16">
        <v>45022.156944444447</v>
      </c>
      <c r="F499" s="13" t="s">
        <v>9</v>
      </c>
      <c r="G499" s="13" t="s">
        <v>10</v>
      </c>
      <c r="H499" s="13" t="s">
        <v>1134</v>
      </c>
      <c r="I499" s="14">
        <v>21.99</v>
      </c>
      <c r="J499" s="14">
        <f>IF(Sala[[#This Row],[Orden cobrada (Sin tiempo espera)]]="si",Sala[[#This Row],[Propina]],0)</f>
        <v>21.99</v>
      </c>
      <c r="K499" s="13" t="s">
        <v>21</v>
      </c>
      <c r="L499" s="9">
        <v>498</v>
      </c>
      <c r="M499" s="13" t="s">
        <v>1137</v>
      </c>
      <c r="N499" s="13" t="s">
        <v>180</v>
      </c>
      <c r="O499" s="14">
        <f>SUMIF('Cocina'!A:A,Sala!L499,'Cocina'!M:M)</f>
        <v>19</v>
      </c>
      <c r="P499" s="1">
        <v>45022</v>
      </c>
      <c r="Q499" s="3">
        <v>1.1805555555555555E-2</v>
      </c>
      <c r="R499" s="3">
        <v>0.15694444444444444</v>
      </c>
      <c r="S499" s="3">
        <f>IF(K499="Ocupada",R499-Q499+Datos!$B$2,R499-Q499)</f>
        <v>0.14513888888888887</v>
      </c>
      <c r="T499" s="3">
        <f t="shared" si="30"/>
        <v>0.14513888888888887</v>
      </c>
      <c r="U499" s="3">
        <f>(SUMIF('Cocina'!A:A,Sala!L499,'Cocina'!H:H))/60/24</f>
        <v>2.2222222222222223E-2</v>
      </c>
      <c r="V499" s="3">
        <f t="shared" si="28"/>
        <v>0.12291666666666665</v>
      </c>
      <c r="W499" s="13" t="str">
        <f t="shared" si="31"/>
        <v>Si</v>
      </c>
      <c r="X499" s="9">
        <f t="shared" si="29"/>
        <v>4</v>
      </c>
      <c r="Y499" s="13" t="str" cm="1">
        <f t="array" ref="Y499">_xlfn.IFS(X499=1,"Lunes",X499=2,"Martes",X499=3,"Miercoles",X499=4,"Jueves",X499=5,"Viernes",X499=6,"Sabado",X499=7,"Domingo")</f>
        <v>Jueves</v>
      </c>
      <c r="Z499">
        <f>SUMIF('Cocina'!A:A,Sala[[#This Row],[Número de Orden]],'Cocina'!K:K)</f>
        <v>11</v>
      </c>
      <c r="AA499" s="35">
        <f>(Sala[[#This Row],[Tiempo en mesa]]-Sala[[#This Row],[Tiempo de Preparación (Horas)]])*1440</f>
        <v>176.99999999999997</v>
      </c>
      <c r="AB499" t="str" cm="1">
        <f t="array" ref="AB49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00" spans="1:28" x14ac:dyDescent="0.3">
      <c r="A500" s="9">
        <v>5</v>
      </c>
      <c r="B500" s="13" t="s">
        <v>696</v>
      </c>
      <c r="C500" s="9">
        <v>5</v>
      </c>
      <c r="D500" s="16">
        <v>45022.056250000001</v>
      </c>
      <c r="E500" s="16">
        <v>45022.186111111114</v>
      </c>
      <c r="F500" s="13" t="s">
        <v>20</v>
      </c>
      <c r="G500" s="13" t="s">
        <v>32</v>
      </c>
      <c r="H500" s="13" t="s">
        <v>1136</v>
      </c>
      <c r="I500" s="14">
        <v>22.69</v>
      </c>
      <c r="J500" s="14">
        <f>IF(Sala[[#This Row],[Orden cobrada (Sin tiempo espera)]]="si",Sala[[#This Row],[Propina]],0)</f>
        <v>22.69</v>
      </c>
      <c r="K500" s="13" t="s">
        <v>11</v>
      </c>
      <c r="L500" s="9">
        <v>499</v>
      </c>
      <c r="M500" s="13" t="s">
        <v>22</v>
      </c>
      <c r="N500" s="13" t="s">
        <v>808</v>
      </c>
      <c r="O500" s="14">
        <f>SUMIF('Cocina'!A:A,Sala!L500,'Cocina'!M:M)</f>
        <v>158</v>
      </c>
      <c r="P500" s="1">
        <v>45022</v>
      </c>
      <c r="Q500" s="3">
        <v>5.6250000000000001E-2</v>
      </c>
      <c r="R500" s="3">
        <v>0.18611111111111112</v>
      </c>
      <c r="S500" s="3">
        <f>IF(K500="Ocupada",R500-Q500+Datos!$B$2,R500-Q500)</f>
        <v>0.12986111111111112</v>
      </c>
      <c r="T500" s="3">
        <f t="shared" si="30"/>
        <v>0.12986111111111112</v>
      </c>
      <c r="U500" s="3">
        <f>(SUMIF('Cocina'!A:A,Sala!L500,'Cocina'!H:H))/60/24</f>
        <v>9.0277777777777776E-2</v>
      </c>
      <c r="V500" s="3">
        <f t="shared" si="28"/>
        <v>3.9583333333333345E-2</v>
      </c>
      <c r="W500" s="13" t="str">
        <f t="shared" si="31"/>
        <v>Si</v>
      </c>
      <c r="X500" s="9">
        <f t="shared" si="29"/>
        <v>4</v>
      </c>
      <c r="Y500" s="13" t="str" cm="1">
        <f t="array" ref="Y500">_xlfn.IFS(X500=1,"Lunes",X500=2,"Martes",X500=3,"Miercoles",X500=4,"Jueves",X500=5,"Viernes",X500=6,"Sabado",X500=7,"Domingo")</f>
        <v>Jueves</v>
      </c>
      <c r="Z500">
        <f>SUMIF('Cocina'!A:A,Sala[[#This Row],[Número de Orden]],'Cocina'!K:K)</f>
        <v>93</v>
      </c>
      <c r="AA500" s="35">
        <f>(Sala[[#This Row],[Tiempo en mesa]]-Sala[[#This Row],[Tiempo de Preparación (Horas)]])*1440</f>
        <v>57.000000000000014</v>
      </c>
      <c r="AB500" t="str" cm="1">
        <f t="array" ref="AB50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01" spans="1:28" x14ac:dyDescent="0.3">
      <c r="A501" s="9">
        <v>4</v>
      </c>
      <c r="B501" s="13" t="s">
        <v>799</v>
      </c>
      <c r="C501" s="9">
        <v>5</v>
      </c>
      <c r="D501" s="16">
        <v>45022.053472222222</v>
      </c>
      <c r="E501" s="16">
        <v>45022.21875</v>
      </c>
      <c r="F501" s="13" t="s">
        <v>29</v>
      </c>
      <c r="G501" s="13" t="s">
        <v>15</v>
      </c>
      <c r="H501" s="13" t="s">
        <v>1136</v>
      </c>
      <c r="I501" s="14">
        <v>37.619999999999997</v>
      </c>
      <c r="J501" s="14">
        <f>IF(Sala[[#This Row],[Orden cobrada (Sin tiempo espera)]]="si",Sala[[#This Row],[Propina]],0)</f>
        <v>37.619999999999997</v>
      </c>
      <c r="K501" s="13" t="s">
        <v>35</v>
      </c>
      <c r="L501" s="9">
        <v>500</v>
      </c>
      <c r="M501" s="13" t="s">
        <v>83</v>
      </c>
      <c r="N501" s="13" t="s">
        <v>809</v>
      </c>
      <c r="O501" s="14">
        <f>SUMIF('Cocina'!A:A,Sala!L501,'Cocina'!M:M)</f>
        <v>93</v>
      </c>
      <c r="P501" s="1">
        <v>45022</v>
      </c>
      <c r="Q501" s="3">
        <v>5.347222222222222E-2</v>
      </c>
      <c r="R501" s="3">
        <v>0.21875</v>
      </c>
      <c r="S501" s="3">
        <f>IF(K501="Ocupada",R501-Q501+Datos!$B$2,R501-Q501)</f>
        <v>0.17569444444444443</v>
      </c>
      <c r="T501" s="3">
        <f t="shared" si="30"/>
        <v>0.16527777777777777</v>
      </c>
      <c r="U501" s="3">
        <f>(SUMIF('Cocina'!A:A,Sala!L501,'Cocina'!H:H))/60/24</f>
        <v>2.9166666666666664E-2</v>
      </c>
      <c r="V501" s="3">
        <f t="shared" si="28"/>
        <v>0.14652777777777776</v>
      </c>
      <c r="W501" s="13" t="str">
        <f t="shared" si="31"/>
        <v>Si</v>
      </c>
      <c r="X501" s="9">
        <f t="shared" si="29"/>
        <v>4</v>
      </c>
      <c r="Y501" s="13" t="str" cm="1">
        <f t="array" ref="Y501">_xlfn.IFS(X501=1,"Lunes",X501=2,"Martes",X501=3,"Miercoles",X501=4,"Jueves",X501=5,"Viernes",X501=6,"Sabado",X501=7,"Domingo")</f>
        <v>Jueves</v>
      </c>
      <c r="Z501">
        <f>SUMIF('Cocina'!A:A,Sala[[#This Row],[Número de Orden]],'Cocina'!K:K)</f>
        <v>55</v>
      </c>
      <c r="AA501" s="35">
        <f>(Sala[[#This Row],[Tiempo en mesa]]-Sala[[#This Row],[Tiempo de Preparación (Horas)]])*1440</f>
        <v>195.99999999999997</v>
      </c>
      <c r="AB501" t="str" cm="1">
        <f t="array" ref="AB50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02" spans="1:28" x14ac:dyDescent="0.3">
      <c r="A502" s="9">
        <v>7</v>
      </c>
      <c r="B502" s="13" t="s">
        <v>810</v>
      </c>
      <c r="C502" s="9">
        <v>1</v>
      </c>
      <c r="D502" s="16">
        <v>45022.155555555553</v>
      </c>
      <c r="E502" s="16">
        <v>45022.271527777775</v>
      </c>
      <c r="F502" s="13" t="s">
        <v>14</v>
      </c>
      <c r="G502" s="13" t="s">
        <v>32</v>
      </c>
      <c r="H502" s="13" t="s">
        <v>1134</v>
      </c>
      <c r="I502" s="14">
        <v>28.38</v>
      </c>
      <c r="J502" s="14">
        <f>IF(Sala[[#This Row],[Orden cobrada (Sin tiempo espera)]]="si",Sala[[#This Row],[Propina]],0)</f>
        <v>28.38</v>
      </c>
      <c r="K502" s="13" t="s">
        <v>35</v>
      </c>
      <c r="L502" s="9">
        <v>501</v>
      </c>
      <c r="M502" s="13" t="s">
        <v>36</v>
      </c>
      <c r="N502" s="13" t="s">
        <v>811</v>
      </c>
      <c r="O502" s="14">
        <f>SUMIF('Cocina'!A:A,Sala!L502,'Cocina'!M:M)</f>
        <v>138</v>
      </c>
      <c r="P502" s="1">
        <v>45022</v>
      </c>
      <c r="Q502" s="3">
        <v>0.15555555555555556</v>
      </c>
      <c r="R502" s="3">
        <v>0.27152777777777776</v>
      </c>
      <c r="S502" s="3">
        <f>IF(K502="Ocupada",R502-Q502+Datos!$B$2,R502-Q502)</f>
        <v>0.12638888888888886</v>
      </c>
      <c r="T502" s="3">
        <f t="shared" si="30"/>
        <v>0.1159722222222222</v>
      </c>
      <c r="U502" s="3">
        <f>(SUMIF('Cocina'!A:A,Sala!L502,'Cocina'!H:H))/60/24</f>
        <v>2.7083333333333334E-2</v>
      </c>
      <c r="V502" s="3">
        <f t="shared" si="28"/>
        <v>9.9305555555555522E-2</v>
      </c>
      <c r="W502" s="13" t="str">
        <f t="shared" si="31"/>
        <v>Si</v>
      </c>
      <c r="X502" s="9">
        <f t="shared" si="29"/>
        <v>4</v>
      </c>
      <c r="Y502" s="13" t="str" cm="1">
        <f t="array" ref="Y502">_xlfn.IFS(X502=1,"Lunes",X502=2,"Martes",X502=3,"Miercoles",X502=4,"Jueves",X502=5,"Viernes",X502=6,"Sabado",X502=7,"Domingo")</f>
        <v>Jueves</v>
      </c>
      <c r="Z502">
        <f>SUMIF('Cocina'!A:A,Sala[[#This Row],[Número de Orden]],'Cocina'!K:K)</f>
        <v>83</v>
      </c>
      <c r="AA502" s="35">
        <f>(Sala[[#This Row],[Tiempo en mesa]]-Sala[[#This Row],[Tiempo de Preparación (Horas)]])*1440</f>
        <v>127.99999999999997</v>
      </c>
      <c r="AB502" t="str" cm="1">
        <f t="array" ref="AB50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03" spans="1:28" x14ac:dyDescent="0.3">
      <c r="A503" s="9">
        <v>5</v>
      </c>
      <c r="B503" s="13" t="s">
        <v>415</v>
      </c>
      <c r="C503" s="9">
        <v>2</v>
      </c>
      <c r="D503" s="16">
        <v>45022.03125</v>
      </c>
      <c r="E503" s="16">
        <v>45022.081250000003</v>
      </c>
      <c r="F503" s="13" t="s">
        <v>25</v>
      </c>
      <c r="G503" s="13" t="s">
        <v>10</v>
      </c>
      <c r="H503" s="13" t="s">
        <v>1134</v>
      </c>
      <c r="I503" s="14">
        <v>32.9</v>
      </c>
      <c r="J503" s="14">
        <f>IF(Sala[[#This Row],[Orden cobrada (Sin tiempo espera)]]="si",Sala[[#This Row],[Propina]],0)</f>
        <v>0</v>
      </c>
      <c r="K503" s="13" t="s">
        <v>11</v>
      </c>
      <c r="L503" s="9">
        <v>502</v>
      </c>
      <c r="M503" s="13" t="s">
        <v>41</v>
      </c>
      <c r="N503" s="13" t="s">
        <v>812</v>
      </c>
      <c r="O503" s="14">
        <f>SUMIF('Cocina'!A:A,Sala!L503,'Cocina'!M:M)</f>
        <v>139</v>
      </c>
      <c r="P503" s="1">
        <v>45022</v>
      </c>
      <c r="Q503" s="3">
        <v>3.125E-2</v>
      </c>
      <c r="R503" s="3">
        <v>8.1250000000000003E-2</v>
      </c>
      <c r="S503" s="3">
        <f>IF(K503="Ocupada",R503-Q503+Datos!$B$2,R503-Q503)</f>
        <v>0.05</v>
      </c>
      <c r="T503" s="3">
        <f t="shared" si="30"/>
        <v>0.05</v>
      </c>
      <c r="U503" s="3">
        <f>(SUMIF('Cocina'!A:A,Sala!L503,'Cocina'!H:H))/60/24</f>
        <v>5.0694444444444438E-2</v>
      </c>
      <c r="V503" s="3">
        <f t="shared" si="28"/>
        <v>0</v>
      </c>
      <c r="W503" s="13" t="str">
        <f t="shared" si="31"/>
        <v>No</v>
      </c>
      <c r="X503" s="9">
        <f t="shared" si="29"/>
        <v>4</v>
      </c>
      <c r="Y503" s="13" t="str" cm="1">
        <f t="array" ref="Y503">_xlfn.IFS(X503=1,"Lunes",X503=2,"Martes",X503=3,"Miercoles",X503=4,"Jueves",X503=5,"Viernes",X503=6,"Sabado",X503=7,"Domingo")</f>
        <v>Jueves</v>
      </c>
      <c r="Z503">
        <f>SUMIF('Cocina'!A:A,Sala[[#This Row],[Número de Orden]],'Cocina'!K:K)</f>
        <v>83</v>
      </c>
      <c r="AA503" s="35">
        <f>(Sala[[#This Row],[Tiempo en mesa]]-Sala[[#This Row],[Tiempo de Preparación (Horas)]])*1440</f>
        <v>-0.99999999999998646</v>
      </c>
      <c r="AB503" t="str" cm="1">
        <f t="array" ref="AB50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504" spans="1:28" x14ac:dyDescent="0.3">
      <c r="A504" s="9">
        <v>3</v>
      </c>
      <c r="B504" s="13" t="s">
        <v>813</v>
      </c>
      <c r="C504" s="9">
        <v>1</v>
      </c>
      <c r="D504" s="16">
        <v>45022.097222222219</v>
      </c>
      <c r="E504" s="16">
        <v>45022.168055555558</v>
      </c>
      <c r="F504" s="13" t="s">
        <v>9</v>
      </c>
      <c r="G504" s="13" t="s">
        <v>10</v>
      </c>
      <c r="H504" s="13" t="s">
        <v>1134</v>
      </c>
      <c r="I504" s="14">
        <v>35.840000000000003</v>
      </c>
      <c r="J504" s="14">
        <f>IF(Sala[[#This Row],[Orden cobrada (Sin tiempo espera)]]="si",Sala[[#This Row],[Propina]],0)</f>
        <v>35.840000000000003</v>
      </c>
      <c r="K504" s="13" t="s">
        <v>11</v>
      </c>
      <c r="L504" s="9">
        <v>503</v>
      </c>
      <c r="M504" s="13" t="s">
        <v>1137</v>
      </c>
      <c r="N504" s="13" t="s">
        <v>452</v>
      </c>
      <c r="O504" s="14">
        <f>SUMIF('Cocina'!A:A,Sala!L504,'Cocina'!M:M)</f>
        <v>137</v>
      </c>
      <c r="P504" s="1">
        <v>45022</v>
      </c>
      <c r="Q504" s="3">
        <v>9.7222222222222224E-2</v>
      </c>
      <c r="R504" s="3">
        <v>0.16805555555555557</v>
      </c>
      <c r="S504" s="3">
        <f>IF(K504="Ocupada",R504-Q504+Datos!$B$2,R504-Q504)</f>
        <v>7.0833333333333345E-2</v>
      </c>
      <c r="T504" s="3">
        <f t="shared" si="30"/>
        <v>7.0833333333333345E-2</v>
      </c>
      <c r="U504" s="3">
        <f>(SUMIF('Cocina'!A:A,Sala!L504,'Cocina'!H:H))/60/24</f>
        <v>5.9027777777777783E-2</v>
      </c>
      <c r="V504" s="3">
        <f t="shared" si="28"/>
        <v>1.1805555555555562E-2</v>
      </c>
      <c r="W504" s="13" t="str">
        <f t="shared" si="31"/>
        <v>Si</v>
      </c>
      <c r="X504" s="9">
        <f t="shared" si="29"/>
        <v>4</v>
      </c>
      <c r="Y504" s="13" t="str" cm="1">
        <f t="array" ref="Y504">_xlfn.IFS(X504=1,"Lunes",X504=2,"Martes",X504=3,"Miercoles",X504=4,"Jueves",X504=5,"Viernes",X504=6,"Sabado",X504=7,"Domingo")</f>
        <v>Jueves</v>
      </c>
      <c r="Z504">
        <f>SUMIF('Cocina'!A:A,Sala[[#This Row],[Número de Orden]],'Cocina'!K:K)</f>
        <v>83</v>
      </c>
      <c r="AA504" s="35">
        <f>(Sala[[#This Row],[Tiempo en mesa]]-Sala[[#This Row],[Tiempo de Preparación (Horas)]])*1440</f>
        <v>17.000000000000011</v>
      </c>
      <c r="AB504" t="str" cm="1">
        <f t="array" ref="AB50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05" spans="1:28" x14ac:dyDescent="0.3">
      <c r="A505" s="9">
        <v>2</v>
      </c>
      <c r="B505" s="13" t="s">
        <v>814</v>
      </c>
      <c r="C505" s="9">
        <v>5</v>
      </c>
      <c r="D505" s="16">
        <v>45022.090277777781</v>
      </c>
      <c r="E505" s="16">
        <v>45022.2</v>
      </c>
      <c r="F505" s="13" t="s">
        <v>25</v>
      </c>
      <c r="G505" s="13" t="s">
        <v>32</v>
      </c>
      <c r="H505" s="13" t="s">
        <v>16</v>
      </c>
      <c r="I505" s="14">
        <v>31.31</v>
      </c>
      <c r="J505" s="14">
        <f>IF(Sala[[#This Row],[Orden cobrada (Sin tiempo espera)]]="si",Sala[[#This Row],[Propina]],0)</f>
        <v>31.31</v>
      </c>
      <c r="K505" s="13" t="s">
        <v>11</v>
      </c>
      <c r="L505" s="9">
        <v>504</v>
      </c>
      <c r="M505" s="13" t="s">
        <v>22</v>
      </c>
      <c r="N505" s="13" t="s">
        <v>170</v>
      </c>
      <c r="O505" s="14">
        <f>SUMIF('Cocina'!A:A,Sala!L505,'Cocina'!M:M)</f>
        <v>54</v>
      </c>
      <c r="P505" s="1">
        <v>45022</v>
      </c>
      <c r="Q505" s="3">
        <v>9.0277777777777776E-2</v>
      </c>
      <c r="R505" s="3">
        <v>0.2</v>
      </c>
      <c r="S505" s="3">
        <f>IF(K505="Ocupada",R505-Q505+Datos!$B$2,R505-Q505)</f>
        <v>0.10972222222222223</v>
      </c>
      <c r="T505" s="3">
        <f t="shared" si="30"/>
        <v>0.10972222222222223</v>
      </c>
      <c r="U505" s="3">
        <f>(SUMIF('Cocina'!A:A,Sala!L505,'Cocina'!H:H))/60/24</f>
        <v>1.3194444444444444E-2</v>
      </c>
      <c r="V505" s="3">
        <f t="shared" si="28"/>
        <v>9.6527777777777796E-2</v>
      </c>
      <c r="W505" s="13" t="str">
        <f t="shared" si="31"/>
        <v>Si</v>
      </c>
      <c r="X505" s="9">
        <f t="shared" si="29"/>
        <v>4</v>
      </c>
      <c r="Y505" s="13" t="str" cm="1">
        <f t="array" ref="Y505">_xlfn.IFS(X505=1,"Lunes",X505=2,"Martes",X505=3,"Miercoles",X505=4,"Jueves",X505=5,"Viernes",X505=6,"Sabado",X505=7,"Domingo")</f>
        <v>Jueves</v>
      </c>
      <c r="Z505">
        <f>SUMIF('Cocina'!A:A,Sala[[#This Row],[Número de Orden]],'Cocina'!K:K)</f>
        <v>32</v>
      </c>
      <c r="AA505" s="35">
        <f>(Sala[[#This Row],[Tiempo en mesa]]-Sala[[#This Row],[Tiempo de Preparación (Horas)]])*1440</f>
        <v>139.00000000000003</v>
      </c>
      <c r="AB505" t="str" cm="1">
        <f t="array" ref="AB50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06" spans="1:28" x14ac:dyDescent="0.3">
      <c r="A506" s="9">
        <v>5</v>
      </c>
      <c r="B506" s="13" t="s">
        <v>815</v>
      </c>
      <c r="C506" s="9">
        <v>1</v>
      </c>
      <c r="D506" s="16">
        <v>45022.109722222223</v>
      </c>
      <c r="E506" s="16">
        <v>45022.254861111112</v>
      </c>
      <c r="F506" s="13" t="s">
        <v>20</v>
      </c>
      <c r="G506" s="13" t="s">
        <v>32</v>
      </c>
      <c r="H506" s="13" t="s">
        <v>1134</v>
      </c>
      <c r="I506" s="14">
        <v>25.76</v>
      </c>
      <c r="J506" s="14">
        <f>IF(Sala[[#This Row],[Orden cobrada (Sin tiempo espera)]]="si",Sala[[#This Row],[Propina]],0)</f>
        <v>25.76</v>
      </c>
      <c r="K506" s="13" t="s">
        <v>11</v>
      </c>
      <c r="L506" s="9">
        <v>505</v>
      </c>
      <c r="M506" s="13" t="s">
        <v>17</v>
      </c>
      <c r="N506" s="13" t="s">
        <v>816</v>
      </c>
      <c r="O506" s="14">
        <f>SUMIF('Cocina'!A:A,Sala!L506,'Cocina'!M:M)</f>
        <v>155</v>
      </c>
      <c r="P506" s="1">
        <v>45022</v>
      </c>
      <c r="Q506" s="3">
        <v>0.10972222222222222</v>
      </c>
      <c r="R506" s="3">
        <v>0.25486111111111109</v>
      </c>
      <c r="S506" s="3">
        <f>IF(K506="Ocupada",R506-Q506+Datos!$B$2,R506-Q506)</f>
        <v>0.14513888888888887</v>
      </c>
      <c r="T506" s="3">
        <f t="shared" si="30"/>
        <v>0.14513888888888887</v>
      </c>
      <c r="U506" s="3">
        <f>(SUMIF('Cocina'!A:A,Sala!L506,'Cocina'!H:H))/60/24</f>
        <v>7.9861111111111119E-2</v>
      </c>
      <c r="V506" s="3">
        <f t="shared" si="28"/>
        <v>6.5277777777777754E-2</v>
      </c>
      <c r="W506" s="13" t="str">
        <f t="shared" si="31"/>
        <v>Si</v>
      </c>
      <c r="X506" s="9">
        <f t="shared" si="29"/>
        <v>4</v>
      </c>
      <c r="Y506" s="13" t="str" cm="1">
        <f t="array" ref="Y506">_xlfn.IFS(X506=1,"Lunes",X506=2,"Martes",X506=3,"Miercoles",X506=4,"Jueves",X506=5,"Viernes",X506=6,"Sabado",X506=7,"Domingo")</f>
        <v>Jueves</v>
      </c>
      <c r="Z506">
        <f>SUMIF('Cocina'!A:A,Sala[[#This Row],[Número de Orden]],'Cocina'!K:K)</f>
        <v>95</v>
      </c>
      <c r="AA506" s="35">
        <f>(Sala[[#This Row],[Tiempo en mesa]]-Sala[[#This Row],[Tiempo de Preparación (Horas)]])*1440</f>
        <v>93.999999999999972</v>
      </c>
      <c r="AB506" t="str" cm="1">
        <f t="array" ref="AB50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07" spans="1:28" x14ac:dyDescent="0.3">
      <c r="A507" s="9">
        <v>18</v>
      </c>
      <c r="B507" s="13" t="s">
        <v>817</v>
      </c>
      <c r="C507" s="9">
        <v>2</v>
      </c>
      <c r="D507" s="16">
        <v>45022.084027777775</v>
      </c>
      <c r="E507" s="16">
        <v>45022.168055555558</v>
      </c>
      <c r="F507" s="13" t="s">
        <v>9</v>
      </c>
      <c r="G507" s="13" t="s">
        <v>32</v>
      </c>
      <c r="H507" s="13" t="s">
        <v>1134</v>
      </c>
      <c r="I507" s="14">
        <v>11.65</v>
      </c>
      <c r="J507" s="14">
        <f>IF(Sala[[#This Row],[Orden cobrada (Sin tiempo espera)]]="si",Sala[[#This Row],[Propina]],0)</f>
        <v>11.65</v>
      </c>
      <c r="K507" s="13" t="s">
        <v>35</v>
      </c>
      <c r="L507" s="9">
        <v>506</v>
      </c>
      <c r="M507" s="13" t="s">
        <v>26</v>
      </c>
      <c r="N507" s="13" t="s">
        <v>33</v>
      </c>
      <c r="O507" s="14">
        <f>SUMIF('Cocina'!A:A,Sala!L507,'Cocina'!M:M)</f>
        <v>70</v>
      </c>
      <c r="P507" s="1">
        <v>45022</v>
      </c>
      <c r="Q507" s="3">
        <v>8.4027777777777785E-2</v>
      </c>
      <c r="R507" s="3">
        <v>0.16805555555555557</v>
      </c>
      <c r="S507" s="3">
        <f>IF(K507="Ocupada",R507-Q507+Datos!$B$2,R507-Q507)</f>
        <v>9.4444444444444456E-2</v>
      </c>
      <c r="T507" s="3">
        <f t="shared" si="30"/>
        <v>8.4027777777777785E-2</v>
      </c>
      <c r="U507" s="3">
        <f>(SUMIF('Cocina'!A:A,Sala!L507,'Cocina'!H:H))/60/24</f>
        <v>3.472222222222222E-3</v>
      </c>
      <c r="V507" s="3">
        <f t="shared" si="28"/>
        <v>9.0972222222222232E-2</v>
      </c>
      <c r="W507" s="13" t="str">
        <f t="shared" si="31"/>
        <v>Si</v>
      </c>
      <c r="X507" s="9">
        <f t="shared" si="29"/>
        <v>4</v>
      </c>
      <c r="Y507" s="13" t="str" cm="1">
        <f t="array" ref="Y507">_xlfn.IFS(X507=1,"Lunes",X507=2,"Martes",X507=3,"Miercoles",X507=4,"Jueves",X507=5,"Viernes",X507=6,"Sabado",X507=7,"Domingo")</f>
        <v>Jueves</v>
      </c>
      <c r="Z507">
        <f>SUMIF('Cocina'!A:A,Sala[[#This Row],[Número de Orden]],'Cocina'!K:K)</f>
        <v>42</v>
      </c>
      <c r="AA507" s="35">
        <f>(Sala[[#This Row],[Tiempo en mesa]]-Sala[[#This Row],[Tiempo de Preparación (Horas)]])*1440</f>
        <v>116.00000000000001</v>
      </c>
      <c r="AB507" t="str" cm="1">
        <f t="array" ref="AB50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08" spans="1:28" x14ac:dyDescent="0.3">
      <c r="A508" s="9">
        <v>18</v>
      </c>
      <c r="B508" s="13" t="s">
        <v>756</v>
      </c>
      <c r="C508" s="9">
        <v>4</v>
      </c>
      <c r="D508" s="16">
        <v>45022.143055555556</v>
      </c>
      <c r="E508" s="16">
        <v>45022.1875</v>
      </c>
      <c r="F508" s="13" t="s">
        <v>20</v>
      </c>
      <c r="G508" s="13" t="s">
        <v>15</v>
      </c>
      <c r="H508" s="13" t="s">
        <v>1134</v>
      </c>
      <c r="I508" s="14">
        <v>43.42</v>
      </c>
      <c r="J508" s="14">
        <f>IF(Sala[[#This Row],[Orden cobrada (Sin tiempo espera)]]="si",Sala[[#This Row],[Propina]],0)</f>
        <v>0</v>
      </c>
      <c r="K508" s="13" t="s">
        <v>21</v>
      </c>
      <c r="L508" s="9">
        <v>507</v>
      </c>
      <c r="M508" s="13" t="s">
        <v>41</v>
      </c>
      <c r="N508" s="13" t="s">
        <v>818</v>
      </c>
      <c r="O508" s="14">
        <f>SUMIF('Cocina'!A:A,Sala!L508,'Cocina'!M:M)</f>
        <v>210</v>
      </c>
      <c r="P508" s="1">
        <v>45022</v>
      </c>
      <c r="Q508" s="3">
        <v>0.14305555555555555</v>
      </c>
      <c r="R508" s="3">
        <v>0.1875</v>
      </c>
      <c r="S508" s="3">
        <f>IF(K508="Ocupada",R508-Q508+Datos!$B$2,R508-Q508)</f>
        <v>4.4444444444444453E-2</v>
      </c>
      <c r="T508" s="3">
        <f t="shared" si="30"/>
        <v>4.4444444444444453E-2</v>
      </c>
      <c r="U508" s="3">
        <f>(SUMIF('Cocina'!A:A,Sala!L508,'Cocina'!H:H))/60/24</f>
        <v>4.7916666666666663E-2</v>
      </c>
      <c r="V508" s="3">
        <f t="shared" si="28"/>
        <v>0</v>
      </c>
      <c r="W508" s="13" t="str">
        <f t="shared" si="31"/>
        <v>No</v>
      </c>
      <c r="X508" s="9">
        <f t="shared" si="29"/>
        <v>4</v>
      </c>
      <c r="Y508" s="13" t="str" cm="1">
        <f t="array" ref="Y508">_xlfn.IFS(X508=1,"Lunes",X508=2,"Martes",X508=3,"Miercoles",X508=4,"Jueves",X508=5,"Viernes",X508=6,"Sabado",X508=7,"Domingo")</f>
        <v>Jueves</v>
      </c>
      <c r="Z508">
        <f>SUMIF('Cocina'!A:A,Sala[[#This Row],[Número de Orden]],'Cocina'!K:K)</f>
        <v>126</v>
      </c>
      <c r="AA508" s="35">
        <f>(Sala[[#This Row],[Tiempo en mesa]]-Sala[[#This Row],[Tiempo de Preparación (Horas)]])*1440</f>
        <v>-4.9999999999999822</v>
      </c>
      <c r="AB508" t="str" cm="1">
        <f t="array" ref="AB50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509" spans="1:28" x14ac:dyDescent="0.3">
      <c r="A509" s="9">
        <v>6</v>
      </c>
      <c r="B509" s="13" t="s">
        <v>819</v>
      </c>
      <c r="C509" s="9">
        <v>1</v>
      </c>
      <c r="D509" s="16">
        <v>45022.118055555555</v>
      </c>
      <c r="E509" s="16">
        <v>45022.274305555555</v>
      </c>
      <c r="F509" s="13" t="s">
        <v>25</v>
      </c>
      <c r="G509" s="13" t="s">
        <v>10</v>
      </c>
      <c r="H509" s="13" t="s">
        <v>1134</v>
      </c>
      <c r="I509" s="14">
        <v>42.8</v>
      </c>
      <c r="J509" s="14">
        <f>IF(Sala[[#This Row],[Orden cobrada (Sin tiempo espera)]]="si",Sala[[#This Row],[Propina]],0)</f>
        <v>42.8</v>
      </c>
      <c r="K509" s="13" t="s">
        <v>11</v>
      </c>
      <c r="L509" s="9">
        <v>508</v>
      </c>
      <c r="M509" s="13" t="s">
        <v>22</v>
      </c>
      <c r="N509" s="13" t="s">
        <v>414</v>
      </c>
      <c r="O509" s="14">
        <f>SUMIF('Cocina'!A:A,Sala!L509,'Cocina'!M:M)</f>
        <v>32</v>
      </c>
      <c r="P509" s="1">
        <v>45022</v>
      </c>
      <c r="Q509" s="3">
        <v>0.11805555555555555</v>
      </c>
      <c r="R509" s="3">
        <v>0.27430555555555558</v>
      </c>
      <c r="S509" s="3">
        <f>IF(K509="Ocupada",R509-Q509+Datos!$B$2,R509-Q509)</f>
        <v>0.15625000000000003</v>
      </c>
      <c r="T509" s="3">
        <f t="shared" si="30"/>
        <v>0.15625000000000003</v>
      </c>
      <c r="U509" s="3">
        <f>(SUMIF('Cocina'!A:A,Sala!L509,'Cocina'!H:H))/60/24</f>
        <v>2.361111111111111E-2</v>
      </c>
      <c r="V509" s="3">
        <f t="shared" si="28"/>
        <v>0.13263888888888892</v>
      </c>
      <c r="W509" s="13" t="str">
        <f t="shared" si="31"/>
        <v>Si</v>
      </c>
      <c r="X509" s="9">
        <f t="shared" si="29"/>
        <v>4</v>
      </c>
      <c r="Y509" s="13" t="str" cm="1">
        <f t="array" ref="Y509">_xlfn.IFS(X509=1,"Lunes",X509=2,"Martes",X509=3,"Miercoles",X509=4,"Jueves",X509=5,"Viernes",X509=6,"Sabado",X509=7,"Domingo")</f>
        <v>Jueves</v>
      </c>
      <c r="Z509">
        <f>SUMIF('Cocina'!A:A,Sala[[#This Row],[Número de Orden]],'Cocina'!K:K)</f>
        <v>19</v>
      </c>
      <c r="AA509" s="35">
        <f>(Sala[[#This Row],[Tiempo en mesa]]-Sala[[#This Row],[Tiempo de Preparación (Horas)]])*1440</f>
        <v>191.00000000000003</v>
      </c>
      <c r="AB509" t="str" cm="1">
        <f t="array" ref="AB50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0" spans="1:28" x14ac:dyDescent="0.3">
      <c r="A510" s="9">
        <v>5</v>
      </c>
      <c r="B510" s="13" t="s">
        <v>144</v>
      </c>
      <c r="C510" s="9">
        <v>3</v>
      </c>
      <c r="D510" s="16">
        <v>45022.133333333331</v>
      </c>
      <c r="E510" s="16">
        <v>45022.251388888886</v>
      </c>
      <c r="F510" s="13" t="s">
        <v>14</v>
      </c>
      <c r="G510" s="13" t="s">
        <v>15</v>
      </c>
      <c r="H510" s="13" t="s">
        <v>1134</v>
      </c>
      <c r="I510" s="14">
        <v>16.260000000000002</v>
      </c>
      <c r="J510" s="14">
        <f>IF(Sala[[#This Row],[Orden cobrada (Sin tiempo espera)]]="si",Sala[[#This Row],[Propina]],0)</f>
        <v>16.260000000000002</v>
      </c>
      <c r="K510" s="13" t="s">
        <v>35</v>
      </c>
      <c r="L510" s="9">
        <v>509</v>
      </c>
      <c r="M510" s="13" t="s">
        <v>22</v>
      </c>
      <c r="N510" s="13" t="s">
        <v>65</v>
      </c>
      <c r="O510" s="14">
        <f>SUMIF('Cocina'!A:A,Sala!L510,'Cocina'!M:M)</f>
        <v>80</v>
      </c>
      <c r="P510" s="1">
        <v>45022</v>
      </c>
      <c r="Q510" s="3">
        <v>0.13333333333333333</v>
      </c>
      <c r="R510" s="3">
        <v>0.25138888888888888</v>
      </c>
      <c r="S510" s="3">
        <f>IF(K510="Ocupada",R510-Q510+Datos!$B$2,R510-Q510)</f>
        <v>0.12847222222222221</v>
      </c>
      <c r="T510" s="3">
        <f t="shared" si="30"/>
        <v>0.11805555555555555</v>
      </c>
      <c r="U510" s="3">
        <f>(SUMIF('Cocina'!A:A,Sala!L510,'Cocina'!H:H))/60/24</f>
        <v>3.2638888888888891E-2</v>
      </c>
      <c r="V510" s="3">
        <f t="shared" si="28"/>
        <v>9.5833333333333326E-2</v>
      </c>
      <c r="W510" s="13" t="str">
        <f t="shared" si="31"/>
        <v>Si</v>
      </c>
      <c r="X510" s="9">
        <f t="shared" si="29"/>
        <v>4</v>
      </c>
      <c r="Y510" s="13" t="str" cm="1">
        <f t="array" ref="Y510">_xlfn.IFS(X510=1,"Lunes",X510=2,"Martes",X510=3,"Miercoles",X510=4,"Jueves",X510=5,"Viernes",X510=6,"Sabado",X510=7,"Domingo")</f>
        <v>Jueves</v>
      </c>
      <c r="Z510">
        <f>SUMIF('Cocina'!A:A,Sala[[#This Row],[Número de Orden]],'Cocina'!K:K)</f>
        <v>50</v>
      </c>
      <c r="AA510" s="35">
        <f>(Sala[[#This Row],[Tiempo en mesa]]-Sala[[#This Row],[Tiempo de Preparación (Horas)]])*1440</f>
        <v>123</v>
      </c>
      <c r="AB510" t="str" cm="1">
        <f t="array" ref="AB51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1" spans="1:28" x14ac:dyDescent="0.3">
      <c r="A511" s="9">
        <v>6</v>
      </c>
      <c r="B511" s="13" t="s">
        <v>820</v>
      </c>
      <c r="C511" s="9">
        <v>4</v>
      </c>
      <c r="D511" s="16">
        <v>45022.147222222222</v>
      </c>
      <c r="E511" s="16">
        <v>45022.189583333333</v>
      </c>
      <c r="F511" s="13" t="s">
        <v>29</v>
      </c>
      <c r="G511" s="13" t="s">
        <v>10</v>
      </c>
      <c r="H511" s="13" t="s">
        <v>1134</v>
      </c>
      <c r="I511" s="14">
        <v>14.97</v>
      </c>
      <c r="J511" s="14">
        <f>IF(Sala[[#This Row],[Orden cobrada (Sin tiempo espera)]]="si",Sala[[#This Row],[Propina]],0)</f>
        <v>14.97</v>
      </c>
      <c r="K511" s="13" t="s">
        <v>21</v>
      </c>
      <c r="L511" s="9">
        <v>510</v>
      </c>
      <c r="M511" s="13" t="s">
        <v>26</v>
      </c>
      <c r="N511" s="13" t="s">
        <v>106</v>
      </c>
      <c r="O511" s="14">
        <f>SUMIF('Cocina'!A:A,Sala!L511,'Cocina'!M:M)</f>
        <v>36</v>
      </c>
      <c r="P511" s="1">
        <v>45022</v>
      </c>
      <c r="Q511" s="3">
        <v>0.14722222222222223</v>
      </c>
      <c r="R511" s="3">
        <v>0.18958333333333333</v>
      </c>
      <c r="S511" s="3">
        <f>IF(K511="Ocupada",R511-Q511+Datos!$B$2,R511-Q511)</f>
        <v>4.2361111111111099E-2</v>
      </c>
      <c r="T511" s="3">
        <f t="shared" si="30"/>
        <v>4.2361111111111099E-2</v>
      </c>
      <c r="U511" s="3">
        <f>(SUMIF('Cocina'!A:A,Sala!L511,'Cocina'!H:H))/60/24</f>
        <v>3.3333333333333333E-2</v>
      </c>
      <c r="V511" s="3">
        <f t="shared" si="28"/>
        <v>9.0277777777777665E-3</v>
      </c>
      <c r="W511" s="13" t="str">
        <f t="shared" si="31"/>
        <v>Si</v>
      </c>
      <c r="X511" s="9">
        <f t="shared" si="29"/>
        <v>4</v>
      </c>
      <c r="Y511" s="13" t="str" cm="1">
        <f t="array" ref="Y511">_xlfn.IFS(X511=1,"Lunes",X511=2,"Martes",X511=3,"Miercoles",X511=4,"Jueves",X511=5,"Viernes",X511=6,"Sabado",X511=7,"Domingo")</f>
        <v>Jueves</v>
      </c>
      <c r="Z511">
        <f>SUMIF('Cocina'!A:A,Sala[[#This Row],[Número de Orden]],'Cocina'!K:K)</f>
        <v>22</v>
      </c>
      <c r="AA511" s="35">
        <f>(Sala[[#This Row],[Tiempo en mesa]]-Sala[[#This Row],[Tiempo de Preparación (Horas)]])*1440</f>
        <v>12.999999999999984</v>
      </c>
      <c r="AB511" t="str" cm="1">
        <f t="array" ref="AB51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2" spans="1:28" x14ac:dyDescent="0.3">
      <c r="A512" s="9">
        <v>2</v>
      </c>
      <c r="B512" s="13" t="s">
        <v>821</v>
      </c>
      <c r="C512" s="9">
        <v>1</v>
      </c>
      <c r="D512" s="16">
        <v>45022.068055555559</v>
      </c>
      <c r="E512" s="16">
        <v>45022.140972222223</v>
      </c>
      <c r="F512" s="13" t="s">
        <v>14</v>
      </c>
      <c r="G512" s="13" t="s">
        <v>10</v>
      </c>
      <c r="H512" s="13" t="s">
        <v>1134</v>
      </c>
      <c r="I512" s="14">
        <v>35.950000000000003</v>
      </c>
      <c r="J512" s="14">
        <f>IF(Sala[[#This Row],[Orden cobrada (Sin tiempo espera)]]="si",Sala[[#This Row],[Propina]],0)</f>
        <v>35.950000000000003</v>
      </c>
      <c r="K512" s="13" t="s">
        <v>21</v>
      </c>
      <c r="L512" s="9">
        <v>511</v>
      </c>
      <c r="M512" s="13" t="s">
        <v>83</v>
      </c>
      <c r="N512" s="13" t="s">
        <v>822</v>
      </c>
      <c r="O512" s="14">
        <f>SUMIF('Cocina'!A:A,Sala!L512,'Cocina'!M:M)</f>
        <v>137</v>
      </c>
      <c r="P512" s="1">
        <v>45022</v>
      </c>
      <c r="Q512" s="3">
        <v>6.805555555555555E-2</v>
      </c>
      <c r="R512" s="3">
        <v>0.14097222222222222</v>
      </c>
      <c r="S512" s="3">
        <f>IF(K512="Ocupada",R512-Q512+Datos!$B$2,R512-Q512)</f>
        <v>7.2916666666666671E-2</v>
      </c>
      <c r="T512" s="3">
        <f t="shared" si="30"/>
        <v>7.2916666666666671E-2</v>
      </c>
      <c r="U512" s="3">
        <f>(SUMIF('Cocina'!A:A,Sala!L512,'Cocina'!H:H))/60/24</f>
        <v>2.6388888888888889E-2</v>
      </c>
      <c r="V512" s="3">
        <f t="shared" si="28"/>
        <v>4.6527777777777779E-2</v>
      </c>
      <c r="W512" s="13" t="str">
        <f t="shared" si="31"/>
        <v>Si</v>
      </c>
      <c r="X512" s="9">
        <f t="shared" si="29"/>
        <v>4</v>
      </c>
      <c r="Y512" s="13" t="str" cm="1">
        <f t="array" ref="Y512">_xlfn.IFS(X512=1,"Lunes",X512=2,"Martes",X512=3,"Miercoles",X512=4,"Jueves",X512=5,"Viernes",X512=6,"Sabado",X512=7,"Domingo")</f>
        <v>Jueves</v>
      </c>
      <c r="Z512">
        <f>SUMIF('Cocina'!A:A,Sala[[#This Row],[Número de Orden]],'Cocina'!K:K)</f>
        <v>82</v>
      </c>
      <c r="AA512" s="35">
        <f>(Sala[[#This Row],[Tiempo en mesa]]-Sala[[#This Row],[Tiempo de Preparación (Horas)]])*1440</f>
        <v>67</v>
      </c>
      <c r="AB512" t="str" cm="1">
        <f t="array" ref="AB51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3" spans="1:28" x14ac:dyDescent="0.3">
      <c r="A513" s="9">
        <v>2</v>
      </c>
      <c r="B513" s="13" t="s">
        <v>676</v>
      </c>
      <c r="C513" s="9">
        <v>1</v>
      </c>
      <c r="D513" s="16">
        <v>45022.054861111108</v>
      </c>
      <c r="E513" s="16">
        <v>45022.101388888892</v>
      </c>
      <c r="F513" s="13" t="s">
        <v>25</v>
      </c>
      <c r="G513" s="13" t="s">
        <v>10</v>
      </c>
      <c r="H513" s="13" t="s">
        <v>1134</v>
      </c>
      <c r="I513" s="14">
        <v>37.369999999999997</v>
      </c>
      <c r="J513" s="14">
        <f>IF(Sala[[#This Row],[Orden cobrada (Sin tiempo espera)]]="si",Sala[[#This Row],[Propina]],0)</f>
        <v>37.369999999999997</v>
      </c>
      <c r="K513" s="13" t="s">
        <v>35</v>
      </c>
      <c r="L513" s="9">
        <v>512</v>
      </c>
      <c r="M513" s="13" t="s">
        <v>1137</v>
      </c>
      <c r="N513" s="13" t="s">
        <v>691</v>
      </c>
      <c r="O513" s="14">
        <f>SUMIF('Cocina'!A:A,Sala!L513,'Cocina'!M:M)</f>
        <v>128</v>
      </c>
      <c r="P513" s="1">
        <v>45022</v>
      </c>
      <c r="Q513" s="3">
        <v>5.486111111111111E-2</v>
      </c>
      <c r="R513" s="3">
        <v>0.10138888888888889</v>
      </c>
      <c r="S513" s="3">
        <f>IF(K513="Ocupada",R513-Q513+Datos!$B$2,R513-Q513)</f>
        <v>5.6944444444444443E-2</v>
      </c>
      <c r="T513" s="3">
        <f t="shared" si="30"/>
        <v>4.6527777777777779E-2</v>
      </c>
      <c r="U513" s="3">
        <f>(SUMIF('Cocina'!A:A,Sala!L513,'Cocina'!H:H))/60/24</f>
        <v>4.0972222222222222E-2</v>
      </c>
      <c r="V513" s="3">
        <f t="shared" si="28"/>
        <v>1.5972222222222221E-2</v>
      </c>
      <c r="W513" s="13" t="str">
        <f t="shared" si="31"/>
        <v>Si</v>
      </c>
      <c r="X513" s="9">
        <f t="shared" si="29"/>
        <v>4</v>
      </c>
      <c r="Y513" s="13" t="str" cm="1">
        <f t="array" ref="Y513">_xlfn.IFS(X513=1,"Lunes",X513=2,"Martes",X513=3,"Miercoles",X513=4,"Jueves",X513=5,"Viernes",X513=6,"Sabado",X513=7,"Domingo")</f>
        <v>Jueves</v>
      </c>
      <c r="Z513">
        <f>SUMIF('Cocina'!A:A,Sala[[#This Row],[Número de Orden]],'Cocina'!K:K)</f>
        <v>78</v>
      </c>
      <c r="AA513" s="35">
        <f>(Sala[[#This Row],[Tiempo en mesa]]-Sala[[#This Row],[Tiempo de Preparación (Horas)]])*1440</f>
        <v>8.0000000000000018</v>
      </c>
      <c r="AB513" t="str" cm="1">
        <f t="array" ref="AB51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4" spans="1:28" x14ac:dyDescent="0.3">
      <c r="A514" s="9">
        <v>8</v>
      </c>
      <c r="B514" s="13" t="s">
        <v>50</v>
      </c>
      <c r="C514" s="9">
        <v>6</v>
      </c>
      <c r="D514" s="16">
        <v>45022.061111111114</v>
      </c>
      <c r="E514" s="16">
        <v>45022.20208333333</v>
      </c>
      <c r="F514" s="13" t="s">
        <v>9</v>
      </c>
      <c r="G514" s="13" t="s">
        <v>15</v>
      </c>
      <c r="H514" s="13" t="s">
        <v>1134</v>
      </c>
      <c r="I514" s="14">
        <v>22.74</v>
      </c>
      <c r="J514" s="14">
        <f>IF(Sala[[#This Row],[Orden cobrada (Sin tiempo espera)]]="si",Sala[[#This Row],[Propina]],0)</f>
        <v>22.74</v>
      </c>
      <c r="K514" s="13" t="s">
        <v>35</v>
      </c>
      <c r="L514" s="9">
        <v>513</v>
      </c>
      <c r="M514" s="13" t="s">
        <v>41</v>
      </c>
      <c r="N514" s="13" t="s">
        <v>117</v>
      </c>
      <c r="O514" s="14">
        <f>SUMIF('Cocina'!A:A,Sala!L514,'Cocina'!M:M)</f>
        <v>54</v>
      </c>
      <c r="P514" s="1">
        <v>45022</v>
      </c>
      <c r="Q514" s="3">
        <v>6.1111111111111109E-2</v>
      </c>
      <c r="R514" s="3">
        <v>0.20208333333333334</v>
      </c>
      <c r="S514" s="3">
        <f>IF(K514="Ocupada",R514-Q514+Datos!$B$2,R514-Q514)</f>
        <v>0.15138888888888888</v>
      </c>
      <c r="T514" s="3">
        <f t="shared" si="30"/>
        <v>0.14097222222222222</v>
      </c>
      <c r="U514" s="3">
        <f>(SUMIF('Cocina'!A:A,Sala!L514,'Cocina'!H:H))/60/24</f>
        <v>3.888888888888889E-2</v>
      </c>
      <c r="V514" s="3">
        <f t="shared" ref="V514:V577" si="32">IF(U514&gt;T514,0,S514-U514)</f>
        <v>0.11249999999999999</v>
      </c>
      <c r="W514" s="13" t="str">
        <f t="shared" si="31"/>
        <v>Si</v>
      </c>
      <c r="X514" s="9">
        <f t="shared" ref="X514:X577" si="33">WEEKDAY(P514,2)</f>
        <v>4</v>
      </c>
      <c r="Y514" s="13" t="str" cm="1">
        <f t="array" ref="Y514">_xlfn.IFS(X514=1,"Lunes",X514=2,"Martes",X514=3,"Miercoles",X514=4,"Jueves",X514=5,"Viernes",X514=6,"Sabado",X514=7,"Domingo")</f>
        <v>Jueves</v>
      </c>
      <c r="Z514">
        <f>SUMIF('Cocina'!A:A,Sala[[#This Row],[Número de Orden]],'Cocina'!K:K)</f>
        <v>30</v>
      </c>
      <c r="AA514" s="35">
        <f>(Sala[[#This Row],[Tiempo en mesa]]-Sala[[#This Row],[Tiempo de Preparación (Horas)]])*1440</f>
        <v>147</v>
      </c>
      <c r="AB514" t="str" cm="1">
        <f t="array" ref="AB51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5" spans="1:28" x14ac:dyDescent="0.3">
      <c r="A515" s="9">
        <v>18</v>
      </c>
      <c r="B515" s="13" t="s">
        <v>823</v>
      </c>
      <c r="C515" s="9">
        <v>5</v>
      </c>
      <c r="D515" s="16">
        <v>45022.054861111108</v>
      </c>
      <c r="E515" s="16">
        <v>45022.191666666666</v>
      </c>
      <c r="F515" s="13" t="s">
        <v>29</v>
      </c>
      <c r="G515" s="13" t="s">
        <v>10</v>
      </c>
      <c r="H515" s="13" t="s">
        <v>1134</v>
      </c>
      <c r="I515" s="14">
        <v>38.840000000000003</v>
      </c>
      <c r="J515" s="14">
        <f>IF(Sala[[#This Row],[Orden cobrada (Sin tiempo espera)]]="si",Sala[[#This Row],[Propina]],0)</f>
        <v>38.840000000000003</v>
      </c>
      <c r="K515" s="13" t="s">
        <v>21</v>
      </c>
      <c r="L515" s="9">
        <v>514</v>
      </c>
      <c r="M515" s="13" t="s">
        <v>64</v>
      </c>
      <c r="N515" s="13" t="s">
        <v>824</v>
      </c>
      <c r="O515" s="14">
        <f>SUMIF('Cocina'!A:A,Sala!L515,'Cocina'!M:M)</f>
        <v>174</v>
      </c>
      <c r="P515" s="1">
        <v>45022</v>
      </c>
      <c r="Q515" s="3">
        <v>5.486111111111111E-2</v>
      </c>
      <c r="R515" s="3">
        <v>0.19166666666666668</v>
      </c>
      <c r="S515" s="3">
        <f>IF(K515="Ocupada",R515-Q515+Datos!$B$2,R515-Q515)</f>
        <v>0.13680555555555557</v>
      </c>
      <c r="T515" s="3">
        <f t="shared" ref="T515:T578" si="34">R515-Q515</f>
        <v>0.13680555555555557</v>
      </c>
      <c r="U515" s="3">
        <f>(SUMIF('Cocina'!A:A,Sala!L515,'Cocina'!H:H))/60/24</f>
        <v>7.7777777777777779E-2</v>
      </c>
      <c r="V515" s="3">
        <f t="shared" si="32"/>
        <v>5.902777777777779E-2</v>
      </c>
      <c r="W515" s="13" t="str">
        <f t="shared" ref="W515:W578" si="35">IF(V515=0,"No","Si")</f>
        <v>Si</v>
      </c>
      <c r="X515" s="9">
        <f t="shared" si="33"/>
        <v>4</v>
      </c>
      <c r="Y515" s="13" t="str" cm="1">
        <f t="array" ref="Y515">_xlfn.IFS(X515=1,"Lunes",X515=2,"Martes",X515=3,"Miercoles",X515=4,"Jueves",X515=5,"Viernes",X515=6,"Sabado",X515=7,"Domingo")</f>
        <v>Jueves</v>
      </c>
      <c r="Z515">
        <f>SUMIF('Cocina'!A:A,Sala[[#This Row],[Número de Orden]],'Cocina'!K:K)</f>
        <v>102</v>
      </c>
      <c r="AA515" s="35">
        <f>(Sala[[#This Row],[Tiempo en mesa]]-Sala[[#This Row],[Tiempo de Preparación (Horas)]])*1440</f>
        <v>85.000000000000014</v>
      </c>
      <c r="AB515" t="str" cm="1">
        <f t="array" ref="AB51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6" spans="1:28" x14ac:dyDescent="0.3">
      <c r="A516" s="9">
        <v>19</v>
      </c>
      <c r="B516" s="13" t="s">
        <v>585</v>
      </c>
      <c r="C516" s="9">
        <v>2</v>
      </c>
      <c r="D516" s="16">
        <v>45022.040277777778</v>
      </c>
      <c r="E516" s="16">
        <v>45022.085416666669</v>
      </c>
      <c r="F516" s="13" t="s">
        <v>20</v>
      </c>
      <c r="G516" s="13" t="s">
        <v>10</v>
      </c>
      <c r="H516" s="13" t="s">
        <v>1134</v>
      </c>
      <c r="I516" s="14">
        <v>43.79</v>
      </c>
      <c r="J516" s="14">
        <f>IF(Sala[[#This Row],[Orden cobrada (Sin tiempo espera)]]="si",Sala[[#This Row],[Propina]],0)</f>
        <v>43.79</v>
      </c>
      <c r="K516" s="13" t="s">
        <v>35</v>
      </c>
      <c r="L516" s="9">
        <v>515</v>
      </c>
      <c r="M516" s="13" t="s">
        <v>64</v>
      </c>
      <c r="N516" s="13" t="s">
        <v>117</v>
      </c>
      <c r="O516" s="14">
        <f>SUMIF('Cocina'!A:A,Sala!L516,'Cocina'!M:M)</f>
        <v>18</v>
      </c>
      <c r="P516" s="1">
        <v>45022</v>
      </c>
      <c r="Q516" s="3">
        <v>4.027777777777778E-2</v>
      </c>
      <c r="R516" s="3">
        <v>8.5416666666666669E-2</v>
      </c>
      <c r="S516" s="3">
        <f>IF(K516="Ocupada",R516-Q516+Datos!$B$2,R516-Q516)</f>
        <v>5.5555555555555552E-2</v>
      </c>
      <c r="T516" s="3">
        <f t="shared" si="34"/>
        <v>4.5138888888888888E-2</v>
      </c>
      <c r="U516" s="3">
        <f>(SUMIF('Cocina'!A:A,Sala!L516,'Cocina'!H:H))/60/24</f>
        <v>9.0277777777777787E-3</v>
      </c>
      <c r="V516" s="3">
        <f t="shared" si="32"/>
        <v>4.6527777777777772E-2</v>
      </c>
      <c r="W516" s="13" t="str">
        <f t="shared" si="35"/>
        <v>Si</v>
      </c>
      <c r="X516" s="9">
        <f t="shared" si="33"/>
        <v>4</v>
      </c>
      <c r="Y516" s="13" t="str" cm="1">
        <f t="array" ref="Y516">_xlfn.IFS(X516=1,"Lunes",X516=2,"Martes",X516=3,"Miercoles",X516=4,"Jueves",X516=5,"Viernes",X516=6,"Sabado",X516=7,"Domingo")</f>
        <v>Jueves</v>
      </c>
      <c r="Z516">
        <f>SUMIF('Cocina'!A:A,Sala[[#This Row],[Número de Orden]],'Cocina'!K:K)</f>
        <v>10</v>
      </c>
      <c r="AA516" s="35">
        <f>(Sala[[#This Row],[Tiempo en mesa]]-Sala[[#This Row],[Tiempo de Preparación (Horas)]])*1440</f>
        <v>51.999999999999993</v>
      </c>
      <c r="AB516" t="str" cm="1">
        <f t="array" ref="AB51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7" spans="1:28" x14ac:dyDescent="0.3">
      <c r="A517" s="9">
        <v>7</v>
      </c>
      <c r="B517" s="13" t="s">
        <v>825</v>
      </c>
      <c r="C517" s="9">
        <v>2</v>
      </c>
      <c r="D517" s="16">
        <v>45022.163194444445</v>
      </c>
      <c r="E517" s="16">
        <v>45022.207638888889</v>
      </c>
      <c r="F517" s="13" t="s">
        <v>29</v>
      </c>
      <c r="G517" s="13" t="s">
        <v>10</v>
      </c>
      <c r="H517" s="13" t="s">
        <v>1134</v>
      </c>
      <c r="I517" s="14">
        <v>20.85</v>
      </c>
      <c r="J517" s="14">
        <f>IF(Sala[[#This Row],[Orden cobrada (Sin tiempo espera)]]="si",Sala[[#This Row],[Propina]],0)</f>
        <v>0</v>
      </c>
      <c r="K517" s="13" t="s">
        <v>11</v>
      </c>
      <c r="L517" s="9">
        <v>516</v>
      </c>
      <c r="M517" s="13" t="s">
        <v>26</v>
      </c>
      <c r="N517" s="13" t="s">
        <v>826</v>
      </c>
      <c r="O517" s="14">
        <f>SUMIF('Cocina'!A:A,Sala!L517,'Cocina'!M:M)</f>
        <v>146</v>
      </c>
      <c r="P517" s="1">
        <v>45022</v>
      </c>
      <c r="Q517" s="3">
        <v>0.16319444444444445</v>
      </c>
      <c r="R517" s="3">
        <v>0.2076388888888889</v>
      </c>
      <c r="S517" s="3">
        <f>IF(K517="Ocupada",R517-Q517+Datos!$B$2,R517-Q517)</f>
        <v>4.4444444444444453E-2</v>
      </c>
      <c r="T517" s="3">
        <f t="shared" si="34"/>
        <v>4.4444444444444453E-2</v>
      </c>
      <c r="U517" s="3">
        <f>(SUMIF('Cocina'!A:A,Sala!L517,'Cocina'!H:H))/60/24</f>
        <v>6.7361111111111108E-2</v>
      </c>
      <c r="V517" s="3">
        <f t="shared" si="32"/>
        <v>0</v>
      </c>
      <c r="W517" s="13" t="str">
        <f t="shared" si="35"/>
        <v>No</v>
      </c>
      <c r="X517" s="9">
        <f t="shared" si="33"/>
        <v>4</v>
      </c>
      <c r="Y517" s="13" t="str" cm="1">
        <f t="array" ref="Y517">_xlfn.IFS(X517=1,"Lunes",X517=2,"Martes",X517=3,"Miercoles",X517=4,"Jueves",X517=5,"Viernes",X517=6,"Sabado",X517=7,"Domingo")</f>
        <v>Jueves</v>
      </c>
      <c r="Z517">
        <f>SUMIF('Cocina'!A:A,Sala[[#This Row],[Número de Orden]],'Cocina'!K:K)</f>
        <v>87</v>
      </c>
      <c r="AA517" s="35">
        <f>(Sala[[#This Row],[Tiempo en mesa]]-Sala[[#This Row],[Tiempo de Preparación (Horas)]])*1440</f>
        <v>-32.999999999999986</v>
      </c>
      <c r="AB517" t="str" cm="1">
        <f t="array" ref="AB51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518" spans="1:28" x14ac:dyDescent="0.3">
      <c r="A518" s="9">
        <v>4</v>
      </c>
      <c r="B518" s="13" t="s">
        <v>659</v>
      </c>
      <c r="C518" s="9">
        <v>5</v>
      </c>
      <c r="D518" s="16">
        <v>45022.065972222219</v>
      </c>
      <c r="E518" s="16">
        <v>45022.229166666664</v>
      </c>
      <c r="F518" s="13" t="s">
        <v>29</v>
      </c>
      <c r="G518" s="13" t="s">
        <v>10</v>
      </c>
      <c r="H518" s="13" t="s">
        <v>16</v>
      </c>
      <c r="I518" s="14">
        <v>23.92</v>
      </c>
      <c r="J518" s="14">
        <f>IF(Sala[[#This Row],[Orden cobrada (Sin tiempo espera)]]="si",Sala[[#This Row],[Propina]],0)</f>
        <v>23.92</v>
      </c>
      <c r="K518" s="13" t="s">
        <v>11</v>
      </c>
      <c r="L518" s="9">
        <v>517</v>
      </c>
      <c r="M518" s="13" t="s">
        <v>59</v>
      </c>
      <c r="N518" s="13" t="s">
        <v>827</v>
      </c>
      <c r="O518" s="14">
        <f>SUMIF('Cocina'!A:A,Sala!L518,'Cocina'!M:M)</f>
        <v>103</v>
      </c>
      <c r="P518" s="1">
        <v>45022</v>
      </c>
      <c r="Q518" s="3">
        <v>6.5972222222222224E-2</v>
      </c>
      <c r="R518" s="3">
        <v>0.22916666666666666</v>
      </c>
      <c r="S518" s="3">
        <f>IF(K518="Ocupada",R518-Q518+Datos!$B$2,R518-Q518)</f>
        <v>0.16319444444444442</v>
      </c>
      <c r="T518" s="3">
        <f t="shared" si="34"/>
        <v>0.16319444444444442</v>
      </c>
      <c r="U518" s="3">
        <f>(SUMIF('Cocina'!A:A,Sala!L518,'Cocina'!H:H))/60/24</f>
        <v>4.5138888888888888E-2</v>
      </c>
      <c r="V518" s="3">
        <f t="shared" si="32"/>
        <v>0.11805555555555552</v>
      </c>
      <c r="W518" s="13" t="str">
        <f t="shared" si="35"/>
        <v>Si</v>
      </c>
      <c r="X518" s="9">
        <f t="shared" si="33"/>
        <v>4</v>
      </c>
      <c r="Y518" s="13" t="str" cm="1">
        <f t="array" ref="Y518">_xlfn.IFS(X518=1,"Lunes",X518=2,"Martes",X518=3,"Miercoles",X518=4,"Jueves",X518=5,"Viernes",X518=6,"Sabado",X518=7,"Domingo")</f>
        <v>Jueves</v>
      </c>
      <c r="Z518">
        <f>SUMIF('Cocina'!A:A,Sala[[#This Row],[Número de Orden]],'Cocina'!K:K)</f>
        <v>60</v>
      </c>
      <c r="AA518" s="35">
        <f>(Sala[[#This Row],[Tiempo en mesa]]-Sala[[#This Row],[Tiempo de Preparación (Horas)]])*1440</f>
        <v>169.99999999999994</v>
      </c>
      <c r="AB518" t="str" cm="1">
        <f t="array" ref="AB51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19" spans="1:28" x14ac:dyDescent="0.3">
      <c r="A519" s="9">
        <v>5</v>
      </c>
      <c r="B519" s="13" t="s">
        <v>267</v>
      </c>
      <c r="C519" s="9">
        <v>6</v>
      </c>
      <c r="D519" s="16">
        <v>45022.088888888888</v>
      </c>
      <c r="E519" s="16">
        <v>45022.251388888886</v>
      </c>
      <c r="F519" s="13" t="s">
        <v>29</v>
      </c>
      <c r="G519" s="13" t="s">
        <v>15</v>
      </c>
      <c r="H519" s="13" t="s">
        <v>1134</v>
      </c>
      <c r="I519" s="14">
        <v>18.48</v>
      </c>
      <c r="J519" s="14">
        <f>IF(Sala[[#This Row],[Orden cobrada (Sin tiempo espera)]]="si",Sala[[#This Row],[Propina]],0)</f>
        <v>18.48</v>
      </c>
      <c r="K519" s="13" t="s">
        <v>35</v>
      </c>
      <c r="L519" s="9">
        <v>518</v>
      </c>
      <c r="M519" s="13" t="s">
        <v>17</v>
      </c>
      <c r="N519" s="13" t="s">
        <v>767</v>
      </c>
      <c r="O519" s="14">
        <f>SUMIF('Cocina'!A:A,Sala!L519,'Cocina'!M:M)</f>
        <v>77</v>
      </c>
      <c r="P519" s="1">
        <v>45022</v>
      </c>
      <c r="Q519" s="3">
        <v>8.8888888888888892E-2</v>
      </c>
      <c r="R519" s="3">
        <v>0.25138888888888888</v>
      </c>
      <c r="S519" s="3">
        <f>IF(K519="Ocupada",R519-Q519+Datos!$B$2,R519-Q519)</f>
        <v>0.17291666666666664</v>
      </c>
      <c r="T519" s="3">
        <f t="shared" si="34"/>
        <v>0.16249999999999998</v>
      </c>
      <c r="U519" s="3">
        <f>(SUMIF('Cocina'!A:A,Sala!L519,'Cocina'!H:H))/60/24</f>
        <v>3.6805555555555557E-2</v>
      </c>
      <c r="V519" s="3">
        <f t="shared" si="32"/>
        <v>0.13611111111111107</v>
      </c>
      <c r="W519" s="13" t="str">
        <f t="shared" si="35"/>
        <v>Si</v>
      </c>
      <c r="X519" s="9">
        <f t="shared" si="33"/>
        <v>4</v>
      </c>
      <c r="Y519" s="13" t="str" cm="1">
        <f t="array" ref="Y519">_xlfn.IFS(X519=1,"Lunes",X519=2,"Martes",X519=3,"Miercoles",X519=4,"Jueves",X519=5,"Viernes",X519=6,"Sabado",X519=7,"Domingo")</f>
        <v>Jueves</v>
      </c>
      <c r="Z519">
        <f>SUMIF('Cocina'!A:A,Sala[[#This Row],[Número de Orden]],'Cocina'!K:K)</f>
        <v>46</v>
      </c>
      <c r="AA519" s="35">
        <f>(Sala[[#This Row],[Tiempo en mesa]]-Sala[[#This Row],[Tiempo de Preparación (Horas)]])*1440</f>
        <v>180.99999999999994</v>
      </c>
      <c r="AB519" t="str" cm="1">
        <f t="array" ref="AB51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0" spans="1:28" x14ac:dyDescent="0.3">
      <c r="A520" s="9">
        <v>6</v>
      </c>
      <c r="B520" s="13" t="s">
        <v>828</v>
      </c>
      <c r="C520" s="9">
        <v>2</v>
      </c>
      <c r="D520" s="16">
        <v>45022.033333333333</v>
      </c>
      <c r="E520" s="16">
        <v>45022.15902777778</v>
      </c>
      <c r="F520" s="13" t="s">
        <v>25</v>
      </c>
      <c r="G520" s="13" t="s">
        <v>10</v>
      </c>
      <c r="H520" s="13" t="s">
        <v>1134</v>
      </c>
      <c r="I520" s="14">
        <v>34.590000000000003</v>
      </c>
      <c r="J520" s="14">
        <f>IF(Sala[[#This Row],[Orden cobrada (Sin tiempo espera)]]="si",Sala[[#This Row],[Propina]],0)</f>
        <v>34.590000000000003</v>
      </c>
      <c r="K520" s="13" t="s">
        <v>21</v>
      </c>
      <c r="L520" s="9">
        <v>519</v>
      </c>
      <c r="M520" s="13" t="s">
        <v>26</v>
      </c>
      <c r="N520" s="13" t="s">
        <v>829</v>
      </c>
      <c r="O520" s="14">
        <f>SUMIF('Cocina'!A:A,Sala!L520,'Cocina'!M:M)</f>
        <v>245</v>
      </c>
      <c r="P520" s="1">
        <v>45022</v>
      </c>
      <c r="Q520" s="3">
        <v>3.3333333333333333E-2</v>
      </c>
      <c r="R520" s="3">
        <v>0.15902777777777777</v>
      </c>
      <c r="S520" s="3">
        <f>IF(K520="Ocupada",R520-Q520+Datos!$B$2,R520-Q520)</f>
        <v>0.12569444444444444</v>
      </c>
      <c r="T520" s="3">
        <f t="shared" si="34"/>
        <v>0.12569444444444444</v>
      </c>
      <c r="U520" s="3">
        <f>(SUMIF('Cocina'!A:A,Sala!L520,'Cocina'!H:H))/60/24</f>
        <v>0.10833333333333334</v>
      </c>
      <c r="V520" s="3">
        <f t="shared" si="32"/>
        <v>1.7361111111111105E-2</v>
      </c>
      <c r="W520" s="13" t="str">
        <f t="shared" si="35"/>
        <v>Si</v>
      </c>
      <c r="X520" s="9">
        <f t="shared" si="33"/>
        <v>4</v>
      </c>
      <c r="Y520" s="13" t="str" cm="1">
        <f t="array" ref="Y520">_xlfn.IFS(X520=1,"Lunes",X520=2,"Martes",X520=3,"Miercoles",X520=4,"Jueves",X520=5,"Viernes",X520=6,"Sabado",X520=7,"Domingo")</f>
        <v>Jueves</v>
      </c>
      <c r="Z520">
        <f>SUMIF('Cocina'!A:A,Sala[[#This Row],[Número de Orden]],'Cocina'!K:K)</f>
        <v>149</v>
      </c>
      <c r="AA520" s="35">
        <f>(Sala[[#This Row],[Tiempo en mesa]]-Sala[[#This Row],[Tiempo de Preparación (Horas)]])*1440</f>
        <v>24.999999999999993</v>
      </c>
      <c r="AB520" t="str" cm="1">
        <f t="array" ref="AB52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1" spans="1:28" x14ac:dyDescent="0.3">
      <c r="A521" s="9">
        <v>4</v>
      </c>
      <c r="B521" s="13" t="s">
        <v>830</v>
      </c>
      <c r="C521" s="9">
        <v>4</v>
      </c>
      <c r="D521" s="16">
        <v>45022.149305555555</v>
      </c>
      <c r="E521" s="16">
        <v>45022.265972222223</v>
      </c>
      <c r="F521" s="13" t="s">
        <v>29</v>
      </c>
      <c r="G521" s="13" t="s">
        <v>32</v>
      </c>
      <c r="H521" s="13" t="s">
        <v>1134</v>
      </c>
      <c r="I521" s="14">
        <v>43.99</v>
      </c>
      <c r="J521" s="14">
        <f>IF(Sala[[#This Row],[Orden cobrada (Sin tiempo espera)]]="si",Sala[[#This Row],[Propina]],0)</f>
        <v>43.99</v>
      </c>
      <c r="K521" s="13" t="s">
        <v>21</v>
      </c>
      <c r="L521" s="9">
        <v>520</v>
      </c>
      <c r="M521" s="13" t="s">
        <v>17</v>
      </c>
      <c r="N521" s="13" t="s">
        <v>831</v>
      </c>
      <c r="O521" s="14">
        <f>SUMIF('Cocina'!A:A,Sala!L521,'Cocina'!M:M)</f>
        <v>280</v>
      </c>
      <c r="P521" s="1">
        <v>45022</v>
      </c>
      <c r="Q521" s="3">
        <v>0.14930555555555555</v>
      </c>
      <c r="R521" s="3">
        <v>0.26597222222222222</v>
      </c>
      <c r="S521" s="3">
        <f>IF(K521="Ocupada",R521-Q521+Datos!$B$2,R521-Q521)</f>
        <v>0.11666666666666667</v>
      </c>
      <c r="T521" s="3">
        <f t="shared" si="34"/>
        <v>0.11666666666666667</v>
      </c>
      <c r="U521" s="3">
        <f>(SUMIF('Cocina'!A:A,Sala!L521,'Cocina'!H:H))/60/24</f>
        <v>8.4027777777777771E-2</v>
      </c>
      <c r="V521" s="3">
        <f t="shared" si="32"/>
        <v>3.2638888888888898E-2</v>
      </c>
      <c r="W521" s="13" t="str">
        <f t="shared" si="35"/>
        <v>Si</v>
      </c>
      <c r="X521" s="9">
        <f t="shared" si="33"/>
        <v>4</v>
      </c>
      <c r="Y521" s="13" t="str" cm="1">
        <f t="array" ref="Y521">_xlfn.IFS(X521=1,"Lunes",X521=2,"Martes",X521=3,"Miercoles",X521=4,"Jueves",X521=5,"Viernes",X521=6,"Sabado",X521=7,"Domingo")</f>
        <v>Jueves</v>
      </c>
      <c r="Z521">
        <f>SUMIF('Cocina'!A:A,Sala[[#This Row],[Número de Orden]],'Cocina'!K:K)</f>
        <v>168</v>
      </c>
      <c r="AA521" s="35">
        <f>(Sala[[#This Row],[Tiempo en mesa]]-Sala[[#This Row],[Tiempo de Preparación (Horas)]])*1440</f>
        <v>47.000000000000014</v>
      </c>
      <c r="AB521" t="str" cm="1">
        <f t="array" ref="AB52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2" spans="1:28" x14ac:dyDescent="0.3">
      <c r="A522" s="9">
        <v>18</v>
      </c>
      <c r="B522" s="13" t="s">
        <v>832</v>
      </c>
      <c r="C522" s="9">
        <v>2</v>
      </c>
      <c r="D522" s="16">
        <v>45022.029861111114</v>
      </c>
      <c r="E522" s="16">
        <v>45022.120833333334</v>
      </c>
      <c r="F522" s="13" t="s">
        <v>29</v>
      </c>
      <c r="G522" s="13" t="s">
        <v>10</v>
      </c>
      <c r="H522" s="13" t="s">
        <v>1134</v>
      </c>
      <c r="I522" s="14">
        <v>15.18</v>
      </c>
      <c r="J522" s="14">
        <f>IF(Sala[[#This Row],[Orden cobrada (Sin tiempo espera)]]="si",Sala[[#This Row],[Propina]],0)</f>
        <v>15.18</v>
      </c>
      <c r="K522" s="13" t="s">
        <v>21</v>
      </c>
      <c r="L522" s="9">
        <v>521</v>
      </c>
      <c r="M522" s="13" t="s">
        <v>41</v>
      </c>
      <c r="N522" s="13" t="s">
        <v>833</v>
      </c>
      <c r="O522" s="14">
        <f>SUMIF('Cocina'!A:A,Sala!L522,'Cocina'!M:M)</f>
        <v>210</v>
      </c>
      <c r="P522" s="1">
        <v>45022</v>
      </c>
      <c r="Q522" s="3">
        <v>2.9861111111111113E-2</v>
      </c>
      <c r="R522" s="3">
        <v>0.12083333333333333</v>
      </c>
      <c r="S522" s="3">
        <f>IF(K522="Ocupada",R522-Q522+Datos!$B$2,R522-Q522)</f>
        <v>9.0972222222222218E-2</v>
      </c>
      <c r="T522" s="3">
        <f t="shared" si="34"/>
        <v>9.0972222222222218E-2</v>
      </c>
      <c r="U522" s="3">
        <f>(SUMIF('Cocina'!A:A,Sala!L522,'Cocina'!H:H))/60/24</f>
        <v>6.3194444444444442E-2</v>
      </c>
      <c r="V522" s="3">
        <f t="shared" si="32"/>
        <v>2.7777777777777776E-2</v>
      </c>
      <c r="W522" s="13" t="str">
        <f t="shared" si="35"/>
        <v>Si</v>
      </c>
      <c r="X522" s="9">
        <f t="shared" si="33"/>
        <v>4</v>
      </c>
      <c r="Y522" s="13" t="str" cm="1">
        <f t="array" ref="Y522">_xlfn.IFS(X522=1,"Lunes",X522=2,"Martes",X522=3,"Miercoles",X522=4,"Jueves",X522=5,"Viernes",X522=6,"Sabado",X522=7,"Domingo")</f>
        <v>Jueves</v>
      </c>
      <c r="Z522">
        <f>SUMIF('Cocina'!A:A,Sala[[#This Row],[Número de Orden]],'Cocina'!K:K)</f>
        <v>124</v>
      </c>
      <c r="AA522" s="35">
        <f>(Sala[[#This Row],[Tiempo en mesa]]-Sala[[#This Row],[Tiempo de Preparación (Horas)]])*1440</f>
        <v>40</v>
      </c>
      <c r="AB522" t="str" cm="1">
        <f t="array" ref="AB52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3" spans="1:28" x14ac:dyDescent="0.3">
      <c r="A523" s="9">
        <v>2</v>
      </c>
      <c r="B523" s="13" t="s">
        <v>40</v>
      </c>
      <c r="C523" s="9">
        <v>5</v>
      </c>
      <c r="D523" s="16">
        <v>45022.068055555559</v>
      </c>
      <c r="E523" s="16">
        <v>45022.18472222222</v>
      </c>
      <c r="F523" s="13" t="s">
        <v>29</v>
      </c>
      <c r="G523" s="13" t="s">
        <v>10</v>
      </c>
      <c r="H523" s="13" t="s">
        <v>16</v>
      </c>
      <c r="I523" s="14">
        <v>35.35</v>
      </c>
      <c r="J523" s="14">
        <f>IF(Sala[[#This Row],[Orden cobrada (Sin tiempo espera)]]="si",Sala[[#This Row],[Propina]],0)</f>
        <v>35.35</v>
      </c>
      <c r="K523" s="13" t="s">
        <v>21</v>
      </c>
      <c r="L523" s="9">
        <v>522</v>
      </c>
      <c r="M523" s="13" t="s">
        <v>44</v>
      </c>
      <c r="N523" s="13" t="s">
        <v>57</v>
      </c>
      <c r="O523" s="14">
        <f>SUMIF('Cocina'!A:A,Sala!L523,'Cocina'!M:M)</f>
        <v>84</v>
      </c>
      <c r="P523" s="1">
        <v>45022</v>
      </c>
      <c r="Q523" s="3">
        <v>6.805555555555555E-2</v>
      </c>
      <c r="R523" s="3">
        <v>0.18472222222222223</v>
      </c>
      <c r="S523" s="3">
        <f>IF(K523="Ocupada",R523-Q523+Datos!$B$2,R523-Q523)</f>
        <v>0.11666666666666668</v>
      </c>
      <c r="T523" s="3">
        <f t="shared" si="34"/>
        <v>0.11666666666666668</v>
      </c>
      <c r="U523" s="3">
        <f>(SUMIF('Cocina'!A:A,Sala!L523,'Cocina'!H:H))/60/24</f>
        <v>3.2638888888888891E-2</v>
      </c>
      <c r="V523" s="3">
        <f t="shared" si="32"/>
        <v>8.4027777777777785E-2</v>
      </c>
      <c r="W523" s="13" t="str">
        <f t="shared" si="35"/>
        <v>Si</v>
      </c>
      <c r="X523" s="9">
        <f t="shared" si="33"/>
        <v>4</v>
      </c>
      <c r="Y523" s="13" t="str" cm="1">
        <f t="array" ref="Y523">_xlfn.IFS(X523=1,"Lunes",X523=2,"Martes",X523=3,"Miercoles",X523=4,"Jueves",X523=5,"Viernes",X523=6,"Sabado",X523=7,"Domingo")</f>
        <v>Jueves</v>
      </c>
      <c r="Z523">
        <f>SUMIF('Cocina'!A:A,Sala[[#This Row],[Número de Orden]],'Cocina'!K:K)</f>
        <v>48</v>
      </c>
      <c r="AA523" s="35">
        <f>(Sala[[#This Row],[Tiempo en mesa]]-Sala[[#This Row],[Tiempo de Preparación (Horas)]])*1440</f>
        <v>121.00000000000001</v>
      </c>
      <c r="AB523" t="str" cm="1">
        <f t="array" ref="AB52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4" spans="1:28" x14ac:dyDescent="0.3">
      <c r="A524" s="9">
        <v>4</v>
      </c>
      <c r="B524" s="13" t="s">
        <v>834</v>
      </c>
      <c r="C524" s="9">
        <v>3</v>
      </c>
      <c r="D524" s="16">
        <v>45022.068749999999</v>
      </c>
      <c r="E524" s="16">
        <v>45022.195833333331</v>
      </c>
      <c r="F524" s="13" t="s">
        <v>25</v>
      </c>
      <c r="G524" s="13" t="s">
        <v>10</v>
      </c>
      <c r="H524" s="13" t="s">
        <v>1134</v>
      </c>
      <c r="I524" s="14">
        <v>45.41</v>
      </c>
      <c r="J524" s="14">
        <f>IF(Sala[[#This Row],[Orden cobrada (Sin tiempo espera)]]="si",Sala[[#This Row],[Propina]],0)</f>
        <v>45.41</v>
      </c>
      <c r="K524" s="13" t="s">
        <v>35</v>
      </c>
      <c r="L524" s="9">
        <v>523</v>
      </c>
      <c r="M524" s="13" t="s">
        <v>83</v>
      </c>
      <c r="N524" s="13" t="s">
        <v>170</v>
      </c>
      <c r="O524" s="14">
        <f>SUMIF('Cocina'!A:A,Sala!L524,'Cocina'!M:M)</f>
        <v>81</v>
      </c>
      <c r="P524" s="1">
        <v>45022</v>
      </c>
      <c r="Q524" s="3">
        <v>6.8750000000000006E-2</v>
      </c>
      <c r="R524" s="3">
        <v>0.19583333333333333</v>
      </c>
      <c r="S524" s="3">
        <f>IF(K524="Ocupada",R524-Q524+Datos!$B$2,R524-Q524)</f>
        <v>0.13749999999999998</v>
      </c>
      <c r="T524" s="3">
        <f t="shared" si="34"/>
        <v>0.12708333333333333</v>
      </c>
      <c r="U524" s="3">
        <f>(SUMIF('Cocina'!A:A,Sala!L524,'Cocina'!H:H))/60/24</f>
        <v>3.5416666666666666E-2</v>
      </c>
      <c r="V524" s="3">
        <f t="shared" si="32"/>
        <v>0.10208333333333332</v>
      </c>
      <c r="W524" s="13" t="str">
        <f t="shared" si="35"/>
        <v>Si</v>
      </c>
      <c r="X524" s="9">
        <f t="shared" si="33"/>
        <v>4</v>
      </c>
      <c r="Y524" s="13" t="str" cm="1">
        <f t="array" ref="Y524">_xlfn.IFS(X524=1,"Lunes",X524=2,"Martes",X524=3,"Miercoles",X524=4,"Jueves",X524=5,"Viernes",X524=6,"Sabado",X524=7,"Domingo")</f>
        <v>Jueves</v>
      </c>
      <c r="Z524">
        <f>SUMIF('Cocina'!A:A,Sala[[#This Row],[Número de Orden]],'Cocina'!K:K)</f>
        <v>48</v>
      </c>
      <c r="AA524" s="35">
        <f>(Sala[[#This Row],[Tiempo en mesa]]-Sala[[#This Row],[Tiempo de Preparación (Horas)]])*1440</f>
        <v>132</v>
      </c>
      <c r="AB524" t="str" cm="1">
        <f t="array" ref="AB52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5" spans="1:28" x14ac:dyDescent="0.3">
      <c r="A525" s="9">
        <v>16</v>
      </c>
      <c r="B525" s="13" t="s">
        <v>835</v>
      </c>
      <c r="C525" s="9">
        <v>4</v>
      </c>
      <c r="D525" s="16">
        <v>45022.002083333333</v>
      </c>
      <c r="E525" s="16">
        <v>45022.105555555558</v>
      </c>
      <c r="F525" s="13" t="s">
        <v>9</v>
      </c>
      <c r="G525" s="13" t="s">
        <v>10</v>
      </c>
      <c r="H525" s="13" t="s">
        <v>1134</v>
      </c>
      <c r="I525" s="14">
        <v>26.91</v>
      </c>
      <c r="J525" s="14">
        <f>IF(Sala[[#This Row],[Orden cobrada (Sin tiempo espera)]]="si",Sala[[#This Row],[Propina]],0)</f>
        <v>26.91</v>
      </c>
      <c r="K525" s="13" t="s">
        <v>35</v>
      </c>
      <c r="L525" s="9">
        <v>524</v>
      </c>
      <c r="M525" s="13" t="s">
        <v>1135</v>
      </c>
      <c r="N525" s="13" t="s">
        <v>712</v>
      </c>
      <c r="O525" s="14">
        <f>SUMIF('Cocina'!A:A,Sala!L525,'Cocina'!M:M)</f>
        <v>76</v>
      </c>
      <c r="P525" s="1">
        <v>45022</v>
      </c>
      <c r="Q525" s="3">
        <v>2.0833333333333333E-3</v>
      </c>
      <c r="R525" s="3">
        <v>0.10555555555555556</v>
      </c>
      <c r="S525" s="3">
        <f>IF(K525="Ocupada",R525-Q525+Datos!$B$2,R525-Q525)</f>
        <v>0.11388888888888889</v>
      </c>
      <c r="T525" s="3">
        <f t="shared" si="34"/>
        <v>0.10347222222222222</v>
      </c>
      <c r="U525" s="3">
        <f>(SUMIF('Cocina'!A:A,Sala!L525,'Cocina'!H:H))/60/24</f>
        <v>4.2361111111111106E-2</v>
      </c>
      <c r="V525" s="3">
        <f t="shared" si="32"/>
        <v>7.1527777777777773E-2</v>
      </c>
      <c r="W525" s="13" t="str">
        <f t="shared" si="35"/>
        <v>Si</v>
      </c>
      <c r="X525" s="9">
        <f t="shared" si="33"/>
        <v>4</v>
      </c>
      <c r="Y525" s="13" t="str" cm="1">
        <f t="array" ref="Y525">_xlfn.IFS(X525=1,"Lunes",X525=2,"Martes",X525=3,"Miercoles",X525=4,"Jueves",X525=5,"Viernes",X525=6,"Sabado",X525=7,"Domingo")</f>
        <v>Jueves</v>
      </c>
      <c r="Z525">
        <f>SUMIF('Cocina'!A:A,Sala[[#This Row],[Número de Orden]],'Cocina'!K:K)</f>
        <v>45</v>
      </c>
      <c r="AA525" s="35">
        <f>(Sala[[#This Row],[Tiempo en mesa]]-Sala[[#This Row],[Tiempo de Preparación (Horas)]])*1440</f>
        <v>88</v>
      </c>
      <c r="AB525" t="str" cm="1">
        <f t="array" ref="AB52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6" spans="1:28" x14ac:dyDescent="0.3">
      <c r="A526" s="9">
        <v>16</v>
      </c>
      <c r="B526" s="13" t="s">
        <v>377</v>
      </c>
      <c r="C526" s="9">
        <v>3</v>
      </c>
      <c r="D526" s="16">
        <v>45022.143750000003</v>
      </c>
      <c r="E526" s="16">
        <v>45022.301388888889</v>
      </c>
      <c r="F526" s="13" t="s">
        <v>9</v>
      </c>
      <c r="G526" s="13" t="s">
        <v>10</v>
      </c>
      <c r="H526" s="13" t="s">
        <v>1134</v>
      </c>
      <c r="I526" s="14">
        <v>32.869999999999997</v>
      </c>
      <c r="J526" s="14">
        <f>IF(Sala[[#This Row],[Orden cobrada (Sin tiempo espera)]]="si",Sala[[#This Row],[Propina]],0)</f>
        <v>32.869999999999997</v>
      </c>
      <c r="K526" s="13" t="s">
        <v>35</v>
      </c>
      <c r="L526" s="9">
        <v>525</v>
      </c>
      <c r="M526" s="13" t="s">
        <v>36</v>
      </c>
      <c r="N526" s="13" t="s">
        <v>836</v>
      </c>
      <c r="O526" s="14">
        <f>SUMIF('Cocina'!A:A,Sala!L526,'Cocina'!M:M)</f>
        <v>197</v>
      </c>
      <c r="P526" s="1">
        <v>45022</v>
      </c>
      <c r="Q526" s="3">
        <v>0.14374999999999999</v>
      </c>
      <c r="R526" s="3">
        <v>0.30138888888888887</v>
      </c>
      <c r="S526" s="3">
        <f>IF(K526="Ocupada",R526-Q526+Datos!$B$2,R526-Q526)</f>
        <v>0.16805555555555554</v>
      </c>
      <c r="T526" s="3">
        <f t="shared" si="34"/>
        <v>0.15763888888888888</v>
      </c>
      <c r="U526" s="3">
        <f>(SUMIF('Cocina'!A:A,Sala!L526,'Cocina'!H:H))/60/24</f>
        <v>5.3472222222222227E-2</v>
      </c>
      <c r="V526" s="3">
        <f t="shared" si="32"/>
        <v>0.11458333333333331</v>
      </c>
      <c r="W526" s="13" t="str">
        <f t="shared" si="35"/>
        <v>Si</v>
      </c>
      <c r="X526" s="9">
        <f t="shared" si="33"/>
        <v>4</v>
      </c>
      <c r="Y526" s="13" t="str" cm="1">
        <f t="array" ref="Y526">_xlfn.IFS(X526=1,"Lunes",X526=2,"Martes",X526=3,"Miercoles",X526=4,"Jueves",X526=5,"Viernes",X526=6,"Sabado",X526=7,"Domingo")</f>
        <v>Jueves</v>
      </c>
      <c r="Z526">
        <f>SUMIF('Cocina'!A:A,Sala[[#This Row],[Número de Orden]],'Cocina'!K:K)</f>
        <v>120</v>
      </c>
      <c r="AA526" s="35">
        <f>(Sala[[#This Row],[Tiempo en mesa]]-Sala[[#This Row],[Tiempo de Preparación (Horas)]])*1440</f>
        <v>150</v>
      </c>
      <c r="AB526" t="str" cm="1">
        <f t="array" ref="AB52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7" spans="1:28" x14ac:dyDescent="0.3">
      <c r="A527" s="9">
        <v>4</v>
      </c>
      <c r="B527" s="13" t="s">
        <v>837</v>
      </c>
      <c r="C527" s="9">
        <v>6</v>
      </c>
      <c r="D527" s="16">
        <v>45022.155555555553</v>
      </c>
      <c r="E527" s="16">
        <v>45022.236805555556</v>
      </c>
      <c r="F527" s="13" t="s">
        <v>29</v>
      </c>
      <c r="G527" s="13" t="s">
        <v>32</v>
      </c>
      <c r="H527" s="13" t="s">
        <v>1136</v>
      </c>
      <c r="I527" s="14">
        <v>43.02</v>
      </c>
      <c r="J527" s="14">
        <f>IF(Sala[[#This Row],[Orden cobrada (Sin tiempo espera)]]="si",Sala[[#This Row],[Propina]],0)</f>
        <v>43.02</v>
      </c>
      <c r="K527" s="13" t="s">
        <v>21</v>
      </c>
      <c r="L527" s="9">
        <v>526</v>
      </c>
      <c r="M527" s="13" t="s">
        <v>41</v>
      </c>
      <c r="N527" s="13" t="s">
        <v>439</v>
      </c>
      <c r="O527" s="14">
        <f>SUMIF('Cocina'!A:A,Sala!L527,'Cocina'!M:M)</f>
        <v>33</v>
      </c>
      <c r="P527" s="1">
        <v>45022</v>
      </c>
      <c r="Q527" s="3">
        <v>0.15555555555555556</v>
      </c>
      <c r="R527" s="3">
        <v>0.23680555555555555</v>
      </c>
      <c r="S527" s="3">
        <f>IF(K527="Ocupada",R527-Q527+Datos!$B$2,R527-Q527)</f>
        <v>8.1249999999999989E-2</v>
      </c>
      <c r="T527" s="3">
        <f t="shared" si="34"/>
        <v>8.1249999999999989E-2</v>
      </c>
      <c r="U527" s="3">
        <f>(SUMIF('Cocina'!A:A,Sala!L527,'Cocina'!H:H))/60/24</f>
        <v>1.5277777777777777E-2</v>
      </c>
      <c r="V527" s="3">
        <f t="shared" si="32"/>
        <v>6.597222222222221E-2</v>
      </c>
      <c r="W527" s="13" t="str">
        <f t="shared" si="35"/>
        <v>Si</v>
      </c>
      <c r="X527" s="9">
        <f t="shared" si="33"/>
        <v>4</v>
      </c>
      <c r="Y527" s="13" t="str" cm="1">
        <f t="array" ref="Y527">_xlfn.IFS(X527=1,"Lunes",X527=2,"Martes",X527=3,"Miercoles",X527=4,"Jueves",X527=5,"Viernes",X527=6,"Sabado",X527=7,"Domingo")</f>
        <v>Jueves</v>
      </c>
      <c r="Z527">
        <f>SUMIF('Cocina'!A:A,Sala[[#This Row],[Número de Orden]],'Cocina'!K:K)</f>
        <v>20</v>
      </c>
      <c r="AA527" s="35">
        <f>(Sala[[#This Row],[Tiempo en mesa]]-Sala[[#This Row],[Tiempo de Preparación (Horas)]])*1440</f>
        <v>94.999999999999986</v>
      </c>
      <c r="AB527" t="str" cm="1">
        <f t="array" ref="AB52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8" spans="1:28" x14ac:dyDescent="0.3">
      <c r="A528" s="9">
        <v>19</v>
      </c>
      <c r="B528" s="13" t="s">
        <v>838</v>
      </c>
      <c r="C528" s="9">
        <v>4</v>
      </c>
      <c r="D528" s="16">
        <v>45022.15347222222</v>
      </c>
      <c r="E528" s="16">
        <v>45022.246527777781</v>
      </c>
      <c r="F528" s="13" t="s">
        <v>14</v>
      </c>
      <c r="G528" s="13" t="s">
        <v>15</v>
      </c>
      <c r="H528" s="13" t="s">
        <v>16</v>
      </c>
      <c r="I528" s="14">
        <v>22.95</v>
      </c>
      <c r="J528" s="14">
        <f>IF(Sala[[#This Row],[Orden cobrada (Sin tiempo espera)]]="si",Sala[[#This Row],[Propina]],0)</f>
        <v>22.95</v>
      </c>
      <c r="K528" s="13" t="s">
        <v>35</v>
      </c>
      <c r="L528" s="9">
        <v>527</v>
      </c>
      <c r="M528" s="13" t="s">
        <v>1137</v>
      </c>
      <c r="N528" s="13" t="s">
        <v>170</v>
      </c>
      <c r="O528" s="14">
        <f>SUMIF('Cocina'!A:A,Sala!L528,'Cocina'!M:M)</f>
        <v>54</v>
      </c>
      <c r="P528" s="1">
        <v>45022</v>
      </c>
      <c r="Q528" s="3">
        <v>0.15347222222222223</v>
      </c>
      <c r="R528" s="3">
        <v>0.24652777777777779</v>
      </c>
      <c r="S528" s="3">
        <f>IF(K528="Ocupada",R528-Q528+Datos!$B$2,R528-Q528)</f>
        <v>0.10347222222222223</v>
      </c>
      <c r="T528" s="3">
        <f t="shared" si="34"/>
        <v>9.3055555555555558E-2</v>
      </c>
      <c r="U528" s="3">
        <f>(SUMIF('Cocina'!A:A,Sala!L528,'Cocina'!H:H))/60/24</f>
        <v>2.1527777777777781E-2</v>
      </c>
      <c r="V528" s="3">
        <f t="shared" si="32"/>
        <v>8.1944444444444445E-2</v>
      </c>
      <c r="W528" s="13" t="str">
        <f t="shared" si="35"/>
        <v>Si</v>
      </c>
      <c r="X528" s="9">
        <f t="shared" si="33"/>
        <v>4</v>
      </c>
      <c r="Y528" s="13" t="str" cm="1">
        <f t="array" ref="Y528">_xlfn.IFS(X528=1,"Lunes",X528=2,"Martes",X528=3,"Miercoles",X528=4,"Jueves",X528=5,"Viernes",X528=6,"Sabado",X528=7,"Domingo")</f>
        <v>Jueves</v>
      </c>
      <c r="Z528">
        <f>SUMIF('Cocina'!A:A,Sala[[#This Row],[Número de Orden]],'Cocina'!K:K)</f>
        <v>32</v>
      </c>
      <c r="AA528" s="35">
        <f>(Sala[[#This Row],[Tiempo en mesa]]-Sala[[#This Row],[Tiempo de Preparación (Horas)]])*1440</f>
        <v>103</v>
      </c>
      <c r="AB528" t="str" cm="1">
        <f t="array" ref="AB52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29" spans="1:28" x14ac:dyDescent="0.3">
      <c r="A529" s="9">
        <v>14</v>
      </c>
      <c r="B529" s="13" t="s">
        <v>839</v>
      </c>
      <c r="C529" s="9">
        <v>2</v>
      </c>
      <c r="D529" s="16">
        <v>45022.074305555558</v>
      </c>
      <c r="E529" s="16">
        <v>45022.158333333333</v>
      </c>
      <c r="F529" s="13" t="s">
        <v>20</v>
      </c>
      <c r="G529" s="13" t="s">
        <v>10</v>
      </c>
      <c r="H529" s="13" t="s">
        <v>1136</v>
      </c>
      <c r="I529" s="14">
        <v>15.62</v>
      </c>
      <c r="J529" s="14">
        <f>IF(Sala[[#This Row],[Orden cobrada (Sin tiempo espera)]]="si",Sala[[#This Row],[Propina]],0)</f>
        <v>0</v>
      </c>
      <c r="K529" s="13" t="s">
        <v>11</v>
      </c>
      <c r="L529" s="9">
        <v>528</v>
      </c>
      <c r="M529" s="13" t="s">
        <v>41</v>
      </c>
      <c r="N529" s="13" t="s">
        <v>840</v>
      </c>
      <c r="O529" s="14">
        <f>SUMIF('Cocina'!A:A,Sala!L529,'Cocina'!M:M)</f>
        <v>78</v>
      </c>
      <c r="P529" s="1">
        <v>45022</v>
      </c>
      <c r="Q529" s="3">
        <v>7.4305555555555555E-2</v>
      </c>
      <c r="R529" s="3">
        <v>0.15833333333333333</v>
      </c>
      <c r="S529" s="3">
        <f>IF(K529="Ocupada",R529-Q529+Datos!$B$2,R529-Q529)</f>
        <v>8.4027777777777771E-2</v>
      </c>
      <c r="T529" s="3">
        <f t="shared" si="34"/>
        <v>8.4027777777777771E-2</v>
      </c>
      <c r="U529" s="3">
        <f>(SUMIF('Cocina'!A:A,Sala!L529,'Cocina'!H:H))/60/24</f>
        <v>8.4027777777777771E-2</v>
      </c>
      <c r="V529" s="3">
        <f t="shared" si="32"/>
        <v>0</v>
      </c>
      <c r="W529" s="13" t="str">
        <f t="shared" si="35"/>
        <v>No</v>
      </c>
      <c r="X529" s="9">
        <f t="shared" si="33"/>
        <v>4</v>
      </c>
      <c r="Y529" s="13" t="str" cm="1">
        <f t="array" ref="Y529">_xlfn.IFS(X529=1,"Lunes",X529=2,"Martes",X529=3,"Miercoles",X529=4,"Jueves",X529=5,"Viernes",X529=6,"Sabado",X529=7,"Domingo")</f>
        <v>Jueves</v>
      </c>
      <c r="Z529">
        <f>SUMIF('Cocina'!A:A,Sala[[#This Row],[Número de Orden]],'Cocina'!K:K)</f>
        <v>47</v>
      </c>
      <c r="AA529" s="35">
        <f>(Sala[[#This Row],[Tiempo en mesa]]-Sala[[#This Row],[Tiempo de Preparación (Horas)]])*1440</f>
        <v>0</v>
      </c>
      <c r="AB529" t="str" cm="1">
        <f t="array" ref="AB52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530" spans="1:28" x14ac:dyDescent="0.3">
      <c r="A530" s="9">
        <v>1</v>
      </c>
      <c r="B530" s="13" t="s">
        <v>841</v>
      </c>
      <c r="C530" s="9">
        <v>2</v>
      </c>
      <c r="D530" s="16">
        <v>45022.081944444442</v>
      </c>
      <c r="E530" s="16">
        <v>45022.195833333331</v>
      </c>
      <c r="F530" s="13" t="s">
        <v>9</v>
      </c>
      <c r="G530" s="13" t="s">
        <v>10</v>
      </c>
      <c r="H530" s="13" t="s">
        <v>1134</v>
      </c>
      <c r="I530" s="14">
        <v>25.91</v>
      </c>
      <c r="J530" s="14">
        <f>IF(Sala[[#This Row],[Orden cobrada (Sin tiempo espera)]]="si",Sala[[#This Row],[Propina]],0)</f>
        <v>25.91</v>
      </c>
      <c r="K530" s="13" t="s">
        <v>35</v>
      </c>
      <c r="L530" s="9">
        <v>529</v>
      </c>
      <c r="M530" s="13" t="s">
        <v>1137</v>
      </c>
      <c r="N530" s="13" t="s">
        <v>842</v>
      </c>
      <c r="O530" s="14">
        <f>SUMIF('Cocina'!A:A,Sala!L530,'Cocina'!M:M)</f>
        <v>208</v>
      </c>
      <c r="P530" s="1">
        <v>45022</v>
      </c>
      <c r="Q530" s="3">
        <v>8.1944444444444445E-2</v>
      </c>
      <c r="R530" s="3">
        <v>0.19583333333333333</v>
      </c>
      <c r="S530" s="3">
        <f>IF(K530="Ocupada",R530-Q530+Datos!$B$2,R530-Q530)</f>
        <v>0.12430555555555556</v>
      </c>
      <c r="T530" s="3">
        <f t="shared" si="34"/>
        <v>0.11388888888888889</v>
      </c>
      <c r="U530" s="3">
        <f>(SUMIF('Cocina'!A:A,Sala!L530,'Cocina'!H:H))/60/24</f>
        <v>0.10902777777777778</v>
      </c>
      <c r="V530" s="3">
        <f t="shared" si="32"/>
        <v>1.5277777777777779E-2</v>
      </c>
      <c r="W530" s="13" t="str">
        <f t="shared" si="35"/>
        <v>Si</v>
      </c>
      <c r="X530" s="9">
        <f t="shared" si="33"/>
        <v>4</v>
      </c>
      <c r="Y530" s="13" t="str" cm="1">
        <f t="array" ref="Y530">_xlfn.IFS(X530=1,"Lunes",X530=2,"Martes",X530=3,"Miercoles",X530=4,"Jueves",X530=5,"Viernes",X530=6,"Sabado",X530=7,"Domingo")</f>
        <v>Jueves</v>
      </c>
      <c r="Z530">
        <f>SUMIF('Cocina'!A:A,Sala[[#This Row],[Número de Orden]],'Cocina'!K:K)</f>
        <v>124</v>
      </c>
      <c r="AA530" s="35">
        <f>(Sala[[#This Row],[Tiempo en mesa]]-Sala[[#This Row],[Tiempo de Preparación (Horas)]])*1440</f>
        <v>6.9999999999999947</v>
      </c>
      <c r="AB530" t="str" cm="1">
        <f t="array" ref="AB53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31" spans="1:28" x14ac:dyDescent="0.3">
      <c r="A531" s="9">
        <v>7</v>
      </c>
      <c r="B531" s="13" t="s">
        <v>843</v>
      </c>
      <c r="C531" s="9">
        <v>5</v>
      </c>
      <c r="D531" s="16">
        <v>45022.092361111114</v>
      </c>
      <c r="E531" s="16">
        <v>45022.254861111112</v>
      </c>
      <c r="F531" s="13" t="s">
        <v>25</v>
      </c>
      <c r="G531" s="13" t="s">
        <v>10</v>
      </c>
      <c r="H531" s="13" t="s">
        <v>1134</v>
      </c>
      <c r="I531" s="14">
        <v>30.19</v>
      </c>
      <c r="J531" s="14">
        <f>IF(Sala[[#This Row],[Orden cobrada (Sin tiempo espera)]]="si",Sala[[#This Row],[Propina]],0)</f>
        <v>30.19</v>
      </c>
      <c r="K531" s="13" t="s">
        <v>35</v>
      </c>
      <c r="L531" s="9">
        <v>530</v>
      </c>
      <c r="M531" s="13" t="s">
        <v>26</v>
      </c>
      <c r="N531" s="13" t="s">
        <v>844</v>
      </c>
      <c r="O531" s="14">
        <f>SUMIF('Cocina'!A:A,Sala!L531,'Cocina'!M:M)</f>
        <v>160</v>
      </c>
      <c r="P531" s="1">
        <v>45022</v>
      </c>
      <c r="Q531" s="3">
        <v>9.2361111111111116E-2</v>
      </c>
      <c r="R531" s="3">
        <v>0.25486111111111109</v>
      </c>
      <c r="S531" s="3">
        <f>IF(K531="Ocupada",R531-Q531+Datos!$B$2,R531-Q531)</f>
        <v>0.17291666666666664</v>
      </c>
      <c r="T531" s="3">
        <f t="shared" si="34"/>
        <v>0.16249999999999998</v>
      </c>
      <c r="U531" s="3">
        <f>(SUMIF('Cocina'!A:A,Sala!L531,'Cocina'!H:H))/60/24</f>
        <v>7.3611111111111113E-2</v>
      </c>
      <c r="V531" s="3">
        <f t="shared" si="32"/>
        <v>9.9305555555555522E-2</v>
      </c>
      <c r="W531" s="13" t="str">
        <f t="shared" si="35"/>
        <v>Si</v>
      </c>
      <c r="X531" s="9">
        <f t="shared" si="33"/>
        <v>4</v>
      </c>
      <c r="Y531" s="13" t="str" cm="1">
        <f t="array" ref="Y531">_xlfn.IFS(X531=1,"Lunes",X531=2,"Martes",X531=3,"Miercoles",X531=4,"Jueves",X531=5,"Viernes",X531=6,"Sabado",X531=7,"Domingo")</f>
        <v>Jueves</v>
      </c>
      <c r="Z531">
        <f>SUMIF('Cocina'!A:A,Sala[[#This Row],[Número de Orden]],'Cocina'!K:K)</f>
        <v>92</v>
      </c>
      <c r="AA531" s="35">
        <f>(Sala[[#This Row],[Tiempo en mesa]]-Sala[[#This Row],[Tiempo de Preparación (Horas)]])*1440</f>
        <v>127.99999999999997</v>
      </c>
      <c r="AB531" t="str" cm="1">
        <f t="array" ref="AB53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32" spans="1:28" x14ac:dyDescent="0.3">
      <c r="A532" s="9">
        <v>9</v>
      </c>
      <c r="B532" s="13" t="s">
        <v>645</v>
      </c>
      <c r="C532" s="9">
        <v>6</v>
      </c>
      <c r="D532" s="16">
        <v>45022.127083333333</v>
      </c>
      <c r="E532" s="16">
        <v>45022.211111111108</v>
      </c>
      <c r="F532" s="13" t="s">
        <v>20</v>
      </c>
      <c r="G532" s="13" t="s">
        <v>32</v>
      </c>
      <c r="H532" s="13" t="s">
        <v>16</v>
      </c>
      <c r="I532" s="14">
        <v>34.39</v>
      </c>
      <c r="J532" s="14">
        <f>IF(Sala[[#This Row],[Orden cobrada (Sin tiempo espera)]]="si",Sala[[#This Row],[Propina]],0)</f>
        <v>0</v>
      </c>
      <c r="K532" s="13" t="s">
        <v>21</v>
      </c>
      <c r="L532" s="9">
        <v>531</v>
      </c>
      <c r="M532" s="13" t="s">
        <v>26</v>
      </c>
      <c r="N532" s="13" t="s">
        <v>845</v>
      </c>
      <c r="O532" s="14">
        <f>SUMIF('Cocina'!A:A,Sala!L532,'Cocina'!M:M)</f>
        <v>244</v>
      </c>
      <c r="P532" s="1">
        <v>45022</v>
      </c>
      <c r="Q532" s="3">
        <v>0.12708333333333333</v>
      </c>
      <c r="R532" s="3">
        <v>0.21111111111111111</v>
      </c>
      <c r="S532" s="3">
        <f>IF(K532="Ocupada",R532-Q532+Datos!$B$2,R532-Q532)</f>
        <v>8.4027777777777785E-2</v>
      </c>
      <c r="T532" s="3">
        <f t="shared" si="34"/>
        <v>8.4027777777777785E-2</v>
      </c>
      <c r="U532" s="3">
        <f>(SUMIF('Cocina'!A:A,Sala!L532,'Cocina'!H:H))/60/24</f>
        <v>0.13819444444444445</v>
      </c>
      <c r="V532" s="3">
        <f t="shared" si="32"/>
        <v>0</v>
      </c>
      <c r="W532" s="13" t="str">
        <f t="shared" si="35"/>
        <v>No</v>
      </c>
      <c r="X532" s="9">
        <f t="shared" si="33"/>
        <v>4</v>
      </c>
      <c r="Y532" s="13" t="str" cm="1">
        <f t="array" ref="Y532">_xlfn.IFS(X532=1,"Lunes",X532=2,"Martes",X532=3,"Miercoles",X532=4,"Jueves",X532=5,"Viernes",X532=6,"Sabado",X532=7,"Domingo")</f>
        <v>Jueves</v>
      </c>
      <c r="Z532">
        <f>SUMIF('Cocina'!A:A,Sala[[#This Row],[Número de Orden]],'Cocina'!K:K)</f>
        <v>145</v>
      </c>
      <c r="AA532" s="35">
        <f>(Sala[[#This Row],[Tiempo en mesa]]-Sala[[#This Row],[Tiempo de Preparación (Horas)]])*1440</f>
        <v>-78</v>
      </c>
      <c r="AB532" t="str" cm="1">
        <f t="array" ref="AB53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533" spans="1:28" x14ac:dyDescent="0.3">
      <c r="A533" s="9">
        <v>13</v>
      </c>
      <c r="B533" s="13" t="s">
        <v>132</v>
      </c>
      <c r="C533" s="9">
        <v>3</v>
      </c>
      <c r="D533" s="16">
        <v>45022.074999999997</v>
      </c>
      <c r="E533" s="16">
        <v>45022.226388888892</v>
      </c>
      <c r="F533" s="13" t="s">
        <v>9</v>
      </c>
      <c r="G533" s="13" t="s">
        <v>15</v>
      </c>
      <c r="H533" s="13" t="s">
        <v>1136</v>
      </c>
      <c r="I533" s="14">
        <v>17.95</v>
      </c>
      <c r="J533" s="14">
        <f>IF(Sala[[#This Row],[Orden cobrada (Sin tiempo espera)]]="si",Sala[[#This Row],[Propina]],0)</f>
        <v>17.95</v>
      </c>
      <c r="K533" s="13" t="s">
        <v>11</v>
      </c>
      <c r="L533" s="9">
        <v>532</v>
      </c>
      <c r="M533" s="13" t="s">
        <v>83</v>
      </c>
      <c r="N533" s="13" t="s">
        <v>846</v>
      </c>
      <c r="O533" s="14">
        <f>SUMIF('Cocina'!A:A,Sala!L533,'Cocina'!M:M)</f>
        <v>137</v>
      </c>
      <c r="P533" s="1">
        <v>45022</v>
      </c>
      <c r="Q533" s="3">
        <v>7.4999999999999997E-2</v>
      </c>
      <c r="R533" s="3">
        <v>0.22638888888888889</v>
      </c>
      <c r="S533" s="3">
        <f>IF(K533="Ocupada",R533-Q533+Datos!$B$2,R533-Q533)</f>
        <v>0.15138888888888891</v>
      </c>
      <c r="T533" s="3">
        <f t="shared" si="34"/>
        <v>0.15138888888888891</v>
      </c>
      <c r="U533" s="3">
        <f>(SUMIF('Cocina'!A:A,Sala!L533,'Cocina'!H:H))/60/24</f>
        <v>4.0972222222222222E-2</v>
      </c>
      <c r="V533" s="3">
        <f t="shared" si="32"/>
        <v>0.11041666666666669</v>
      </c>
      <c r="W533" s="13" t="str">
        <f t="shared" si="35"/>
        <v>Si</v>
      </c>
      <c r="X533" s="9">
        <f t="shared" si="33"/>
        <v>4</v>
      </c>
      <c r="Y533" s="13" t="str" cm="1">
        <f t="array" ref="Y533">_xlfn.IFS(X533=1,"Lunes",X533=2,"Martes",X533=3,"Miercoles",X533=4,"Jueves",X533=5,"Viernes",X533=6,"Sabado",X533=7,"Domingo")</f>
        <v>Jueves</v>
      </c>
      <c r="Z533">
        <f>SUMIF('Cocina'!A:A,Sala[[#This Row],[Número de Orden]],'Cocina'!K:K)</f>
        <v>81</v>
      </c>
      <c r="AA533" s="35">
        <f>(Sala[[#This Row],[Tiempo en mesa]]-Sala[[#This Row],[Tiempo de Preparación (Horas)]])*1440</f>
        <v>159.00000000000003</v>
      </c>
      <c r="AB533" t="str" cm="1">
        <f t="array" ref="AB53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34" spans="1:28" x14ac:dyDescent="0.3">
      <c r="A534" s="9">
        <v>1</v>
      </c>
      <c r="B534" s="13" t="s">
        <v>379</v>
      </c>
      <c r="C534" s="9">
        <v>3</v>
      </c>
      <c r="D534" s="16">
        <v>45022.134722222225</v>
      </c>
      <c r="E534" s="16">
        <v>45022.222222222219</v>
      </c>
      <c r="F534" s="13" t="s">
        <v>25</v>
      </c>
      <c r="G534" s="13" t="s">
        <v>32</v>
      </c>
      <c r="H534" s="13" t="s">
        <v>1136</v>
      </c>
      <c r="I534" s="14">
        <v>20.09</v>
      </c>
      <c r="J534" s="14">
        <f>IF(Sala[[#This Row],[Orden cobrada (Sin tiempo espera)]]="si",Sala[[#This Row],[Propina]],0)</f>
        <v>20.09</v>
      </c>
      <c r="K534" s="13" t="s">
        <v>21</v>
      </c>
      <c r="L534" s="9">
        <v>533</v>
      </c>
      <c r="M534" s="13" t="s">
        <v>59</v>
      </c>
      <c r="N534" s="13" t="s">
        <v>670</v>
      </c>
      <c r="O534" s="14">
        <f>SUMIF('Cocina'!A:A,Sala!L534,'Cocina'!M:M)</f>
        <v>41</v>
      </c>
      <c r="P534" s="1">
        <v>45022</v>
      </c>
      <c r="Q534" s="3">
        <v>0.13472222222222222</v>
      </c>
      <c r="R534" s="3">
        <v>0.22222222222222221</v>
      </c>
      <c r="S534" s="3">
        <f>IF(K534="Ocupada",R534-Q534+Datos!$B$2,R534-Q534)</f>
        <v>8.7499999999999994E-2</v>
      </c>
      <c r="T534" s="3">
        <f t="shared" si="34"/>
        <v>8.7499999999999994E-2</v>
      </c>
      <c r="U534" s="3">
        <f>(SUMIF('Cocina'!A:A,Sala!L534,'Cocina'!H:H))/60/24</f>
        <v>3.3333333333333333E-2</v>
      </c>
      <c r="V534" s="3">
        <f t="shared" si="32"/>
        <v>5.4166666666666662E-2</v>
      </c>
      <c r="W534" s="13" t="str">
        <f t="shared" si="35"/>
        <v>Si</v>
      </c>
      <c r="X534" s="9">
        <f t="shared" si="33"/>
        <v>4</v>
      </c>
      <c r="Y534" s="13" t="str" cm="1">
        <f t="array" ref="Y534">_xlfn.IFS(X534=1,"Lunes",X534=2,"Martes",X534=3,"Miercoles",X534=4,"Jueves",X534=5,"Viernes",X534=6,"Sabado",X534=7,"Domingo")</f>
        <v>Jueves</v>
      </c>
      <c r="Z534">
        <f>SUMIF('Cocina'!A:A,Sala[[#This Row],[Número de Orden]],'Cocina'!K:K)</f>
        <v>25</v>
      </c>
      <c r="AA534" s="35">
        <f>(Sala[[#This Row],[Tiempo en mesa]]-Sala[[#This Row],[Tiempo de Preparación (Horas)]])*1440</f>
        <v>77.999999999999986</v>
      </c>
      <c r="AB534" t="str" cm="1">
        <f t="array" ref="AB53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35" spans="1:28" x14ac:dyDescent="0.3">
      <c r="A535" s="9">
        <v>1</v>
      </c>
      <c r="B535" s="13" t="s">
        <v>847</v>
      </c>
      <c r="C535" s="9">
        <v>6</v>
      </c>
      <c r="D535" s="16">
        <v>45022.043055555558</v>
      </c>
      <c r="E535" s="16">
        <v>45022.186805555553</v>
      </c>
      <c r="F535" s="13" t="s">
        <v>29</v>
      </c>
      <c r="G535" s="13" t="s">
        <v>32</v>
      </c>
      <c r="H535" s="13" t="s">
        <v>1134</v>
      </c>
      <c r="I535" s="14">
        <v>23.59</v>
      </c>
      <c r="J535" s="14">
        <f>IF(Sala[[#This Row],[Orden cobrada (Sin tiempo espera)]]="si",Sala[[#This Row],[Propina]],0)</f>
        <v>23.59</v>
      </c>
      <c r="K535" s="13" t="s">
        <v>11</v>
      </c>
      <c r="L535" s="9">
        <v>534</v>
      </c>
      <c r="M535" s="13" t="s">
        <v>22</v>
      </c>
      <c r="N535" s="13" t="s">
        <v>848</v>
      </c>
      <c r="O535" s="14">
        <f>SUMIF('Cocina'!A:A,Sala!L535,'Cocina'!M:M)</f>
        <v>147</v>
      </c>
      <c r="P535" s="1">
        <v>45022</v>
      </c>
      <c r="Q535" s="3">
        <v>4.3055555555555555E-2</v>
      </c>
      <c r="R535" s="3">
        <v>0.18680555555555556</v>
      </c>
      <c r="S535" s="3">
        <f>IF(K535="Ocupada",R535-Q535+Datos!$B$2,R535-Q535)</f>
        <v>0.14374999999999999</v>
      </c>
      <c r="T535" s="3">
        <f t="shared" si="34"/>
        <v>0.14374999999999999</v>
      </c>
      <c r="U535" s="3">
        <f>(SUMIF('Cocina'!A:A,Sala!L535,'Cocina'!H:H))/60/24</f>
        <v>5.2777777777777778E-2</v>
      </c>
      <c r="V535" s="3">
        <f t="shared" si="32"/>
        <v>9.0972222222222204E-2</v>
      </c>
      <c r="W535" s="13" t="str">
        <f t="shared" si="35"/>
        <v>Si</v>
      </c>
      <c r="X535" s="9">
        <f t="shared" si="33"/>
        <v>4</v>
      </c>
      <c r="Y535" s="13" t="str" cm="1">
        <f t="array" ref="Y535">_xlfn.IFS(X535=1,"Lunes",X535=2,"Martes",X535=3,"Miercoles",X535=4,"Jueves",X535=5,"Viernes",X535=6,"Sabado",X535=7,"Domingo")</f>
        <v>Jueves</v>
      </c>
      <c r="Z535">
        <f>SUMIF('Cocina'!A:A,Sala[[#This Row],[Número de Orden]],'Cocina'!K:K)</f>
        <v>87</v>
      </c>
      <c r="AA535" s="35">
        <f>(Sala[[#This Row],[Tiempo en mesa]]-Sala[[#This Row],[Tiempo de Preparación (Horas)]])*1440</f>
        <v>130.99999999999997</v>
      </c>
      <c r="AB535" t="str" cm="1">
        <f t="array" ref="AB53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36" spans="1:28" x14ac:dyDescent="0.3">
      <c r="A536" s="9">
        <v>15</v>
      </c>
      <c r="B536" s="13" t="s">
        <v>229</v>
      </c>
      <c r="C536" s="9">
        <v>3</v>
      </c>
      <c r="D536" s="16">
        <v>45022.039583333331</v>
      </c>
      <c r="E536" s="16">
        <v>45022.147222222222</v>
      </c>
      <c r="F536" s="13" t="s">
        <v>14</v>
      </c>
      <c r="G536" s="13" t="s">
        <v>15</v>
      </c>
      <c r="H536" s="13" t="s">
        <v>1134</v>
      </c>
      <c r="I536" s="14">
        <v>39.450000000000003</v>
      </c>
      <c r="J536" s="14">
        <f>IF(Sala[[#This Row],[Orden cobrada (Sin tiempo espera)]]="si",Sala[[#This Row],[Propina]],0)</f>
        <v>39.450000000000003</v>
      </c>
      <c r="K536" s="13" t="s">
        <v>21</v>
      </c>
      <c r="L536" s="9">
        <v>535</v>
      </c>
      <c r="M536" s="13" t="s">
        <v>64</v>
      </c>
      <c r="N536" s="13" t="s">
        <v>849</v>
      </c>
      <c r="O536" s="14">
        <f>SUMIF('Cocina'!A:A,Sala!L536,'Cocina'!M:M)</f>
        <v>276</v>
      </c>
      <c r="P536" s="1">
        <v>45022</v>
      </c>
      <c r="Q536" s="3">
        <v>3.9583333333333331E-2</v>
      </c>
      <c r="R536" s="3">
        <v>0.14722222222222223</v>
      </c>
      <c r="S536" s="3">
        <f>IF(K536="Ocupada",R536-Q536+Datos!$B$2,R536-Q536)</f>
        <v>0.1076388888888889</v>
      </c>
      <c r="T536" s="3">
        <f t="shared" si="34"/>
        <v>0.1076388888888889</v>
      </c>
      <c r="U536" s="3">
        <f>(SUMIF('Cocina'!A:A,Sala!L536,'Cocina'!H:H))/60/24</f>
        <v>7.8472222222222221E-2</v>
      </c>
      <c r="V536" s="3">
        <f t="shared" si="32"/>
        <v>2.9166666666666674E-2</v>
      </c>
      <c r="W536" s="13" t="str">
        <f t="shared" si="35"/>
        <v>Si</v>
      </c>
      <c r="X536" s="9">
        <f t="shared" si="33"/>
        <v>4</v>
      </c>
      <c r="Y536" s="13" t="str" cm="1">
        <f t="array" ref="Y536">_xlfn.IFS(X536=1,"Lunes",X536=2,"Martes",X536=3,"Miercoles",X536=4,"Jueves",X536=5,"Viernes",X536=6,"Sabado",X536=7,"Domingo")</f>
        <v>Jueves</v>
      </c>
      <c r="Z536">
        <f>SUMIF('Cocina'!A:A,Sala[[#This Row],[Número de Orden]],'Cocina'!K:K)</f>
        <v>167</v>
      </c>
      <c r="AA536" s="35">
        <f>(Sala[[#This Row],[Tiempo en mesa]]-Sala[[#This Row],[Tiempo de Preparación (Horas)]])*1440</f>
        <v>42.000000000000014</v>
      </c>
      <c r="AB536" t="str" cm="1">
        <f t="array" ref="AB53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37" spans="1:28" x14ac:dyDescent="0.3">
      <c r="A537" s="9">
        <v>9</v>
      </c>
      <c r="B537" s="13" t="s">
        <v>850</v>
      </c>
      <c r="C537" s="9">
        <v>2</v>
      </c>
      <c r="D537" s="16">
        <v>45022.104861111111</v>
      </c>
      <c r="E537" s="16">
        <v>45022.193749999999</v>
      </c>
      <c r="F537" s="13" t="s">
        <v>29</v>
      </c>
      <c r="G537" s="13" t="s">
        <v>10</v>
      </c>
      <c r="H537" s="13" t="s">
        <v>1134</v>
      </c>
      <c r="I537" s="14">
        <v>46</v>
      </c>
      <c r="J537" s="14">
        <f>IF(Sala[[#This Row],[Orden cobrada (Sin tiempo espera)]]="si",Sala[[#This Row],[Propina]],0)</f>
        <v>0</v>
      </c>
      <c r="K537" s="13" t="s">
        <v>11</v>
      </c>
      <c r="L537" s="9">
        <v>536</v>
      </c>
      <c r="M537" s="13" t="s">
        <v>64</v>
      </c>
      <c r="N537" s="13" t="s">
        <v>851</v>
      </c>
      <c r="O537" s="14">
        <f>SUMIF('Cocina'!A:A,Sala!L537,'Cocina'!M:M)</f>
        <v>212</v>
      </c>
      <c r="P537" s="1">
        <v>45022</v>
      </c>
      <c r="Q537" s="3">
        <v>0.10486111111111111</v>
      </c>
      <c r="R537" s="3">
        <v>0.19375000000000001</v>
      </c>
      <c r="S537" s="3">
        <f>IF(K537="Ocupada",R537-Q537+Datos!$B$2,R537-Q537)</f>
        <v>8.8888888888888892E-2</v>
      </c>
      <c r="T537" s="3">
        <f t="shared" si="34"/>
        <v>8.8888888888888892E-2</v>
      </c>
      <c r="U537" s="3">
        <f>(SUMIF('Cocina'!A:A,Sala!L537,'Cocina'!H:H))/60/24</f>
        <v>0.10555555555555556</v>
      </c>
      <c r="V537" s="3">
        <f t="shared" si="32"/>
        <v>0</v>
      </c>
      <c r="W537" s="13" t="str">
        <f t="shared" si="35"/>
        <v>No</v>
      </c>
      <c r="X537" s="9">
        <f t="shared" si="33"/>
        <v>4</v>
      </c>
      <c r="Y537" s="13" t="str" cm="1">
        <f t="array" ref="Y537">_xlfn.IFS(X537=1,"Lunes",X537=2,"Martes",X537=3,"Miercoles",X537=4,"Jueves",X537=5,"Viernes",X537=6,"Sabado",X537=7,"Domingo")</f>
        <v>Jueves</v>
      </c>
      <c r="Z537">
        <f>SUMIF('Cocina'!A:A,Sala[[#This Row],[Número de Orden]],'Cocina'!K:K)</f>
        <v>126</v>
      </c>
      <c r="AA537" s="35">
        <f>(Sala[[#This Row],[Tiempo en mesa]]-Sala[[#This Row],[Tiempo de Preparación (Horas)]])*1440</f>
        <v>-23.999999999999993</v>
      </c>
      <c r="AB537" t="str" cm="1">
        <f t="array" ref="AB53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538" spans="1:28" x14ac:dyDescent="0.3">
      <c r="A538" s="9">
        <v>18</v>
      </c>
      <c r="B538" s="13" t="s">
        <v>271</v>
      </c>
      <c r="C538" s="9">
        <v>6</v>
      </c>
      <c r="D538" s="16">
        <v>45022.01666666667</v>
      </c>
      <c r="E538" s="16">
        <v>45022.089583333334</v>
      </c>
      <c r="F538" s="13" t="s">
        <v>9</v>
      </c>
      <c r="G538" s="13" t="s">
        <v>15</v>
      </c>
      <c r="H538" s="13" t="s">
        <v>1136</v>
      </c>
      <c r="I538" s="14">
        <v>28.68</v>
      </c>
      <c r="J538" s="14">
        <f>IF(Sala[[#This Row],[Orden cobrada (Sin tiempo espera)]]="si",Sala[[#This Row],[Propina]],0)</f>
        <v>28.68</v>
      </c>
      <c r="K538" s="13" t="s">
        <v>35</v>
      </c>
      <c r="L538" s="9">
        <v>537</v>
      </c>
      <c r="M538" s="13" t="s">
        <v>1135</v>
      </c>
      <c r="N538" s="13" t="s">
        <v>102</v>
      </c>
      <c r="O538" s="14">
        <f>SUMIF('Cocina'!A:A,Sala!L538,'Cocina'!M:M)</f>
        <v>63</v>
      </c>
      <c r="P538" s="1">
        <v>45022</v>
      </c>
      <c r="Q538" s="3">
        <v>1.6666666666666666E-2</v>
      </c>
      <c r="R538" s="3">
        <v>8.9583333333333334E-2</v>
      </c>
      <c r="S538" s="3">
        <f>IF(K538="Ocupada",R538-Q538+Datos!$B$2,R538-Q538)</f>
        <v>8.3333333333333343E-2</v>
      </c>
      <c r="T538" s="3">
        <f t="shared" si="34"/>
        <v>7.2916666666666671E-2</v>
      </c>
      <c r="U538" s="3">
        <f>(SUMIF('Cocina'!A:A,Sala!L538,'Cocina'!H:H))/60/24</f>
        <v>1.4583333333333332E-2</v>
      </c>
      <c r="V538" s="3">
        <f t="shared" si="32"/>
        <v>6.8750000000000006E-2</v>
      </c>
      <c r="W538" s="13" t="str">
        <f t="shared" si="35"/>
        <v>Si</v>
      </c>
      <c r="X538" s="9">
        <f t="shared" si="33"/>
        <v>4</v>
      </c>
      <c r="Y538" s="13" t="str" cm="1">
        <f t="array" ref="Y538">_xlfn.IFS(X538=1,"Lunes",X538=2,"Martes",X538=3,"Miercoles",X538=4,"Jueves",X538=5,"Viernes",X538=6,"Sabado",X538=7,"Domingo")</f>
        <v>Jueves</v>
      </c>
      <c r="Z538">
        <f>SUMIF('Cocina'!A:A,Sala[[#This Row],[Número de Orden]],'Cocina'!K:K)</f>
        <v>39</v>
      </c>
      <c r="AA538" s="35">
        <f>(Sala[[#This Row],[Tiempo en mesa]]-Sala[[#This Row],[Tiempo de Preparación (Horas)]])*1440</f>
        <v>84.000000000000014</v>
      </c>
      <c r="AB538" t="str" cm="1">
        <f t="array" ref="AB53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39" spans="1:28" x14ac:dyDescent="0.3">
      <c r="A539" s="9">
        <v>14</v>
      </c>
      <c r="B539" s="13" t="s">
        <v>485</v>
      </c>
      <c r="C539" s="9">
        <v>4</v>
      </c>
      <c r="D539" s="16">
        <v>45022.138194444444</v>
      </c>
      <c r="E539" s="16">
        <v>45022.231249999997</v>
      </c>
      <c r="F539" s="13" t="s">
        <v>29</v>
      </c>
      <c r="G539" s="13" t="s">
        <v>32</v>
      </c>
      <c r="H539" s="13" t="s">
        <v>1136</v>
      </c>
      <c r="I539" s="14">
        <v>41.35</v>
      </c>
      <c r="J539" s="14">
        <f>IF(Sala[[#This Row],[Orden cobrada (Sin tiempo espera)]]="si",Sala[[#This Row],[Propina]],0)</f>
        <v>0</v>
      </c>
      <c r="K539" s="13" t="s">
        <v>21</v>
      </c>
      <c r="L539" s="9">
        <v>538</v>
      </c>
      <c r="M539" s="13" t="s">
        <v>17</v>
      </c>
      <c r="N539" s="13" t="s">
        <v>852</v>
      </c>
      <c r="O539" s="14">
        <f>SUMIF('Cocina'!A:A,Sala!L539,'Cocina'!M:M)</f>
        <v>142</v>
      </c>
      <c r="P539" s="1">
        <v>45022</v>
      </c>
      <c r="Q539" s="3">
        <v>0.13819444444444445</v>
      </c>
      <c r="R539" s="3">
        <v>0.23125000000000001</v>
      </c>
      <c r="S539" s="3">
        <f>IF(K539="Ocupada",R539-Q539+Datos!$B$2,R539-Q539)</f>
        <v>9.3055555555555558E-2</v>
      </c>
      <c r="T539" s="3">
        <f t="shared" si="34"/>
        <v>9.3055555555555558E-2</v>
      </c>
      <c r="U539" s="3">
        <f>(SUMIF('Cocina'!A:A,Sala!L539,'Cocina'!H:H))/60/24</f>
        <v>0.13749999999999998</v>
      </c>
      <c r="V539" s="3">
        <f t="shared" si="32"/>
        <v>0</v>
      </c>
      <c r="W539" s="13" t="str">
        <f t="shared" si="35"/>
        <v>No</v>
      </c>
      <c r="X539" s="9">
        <f t="shared" si="33"/>
        <v>4</v>
      </c>
      <c r="Y539" s="13" t="str" cm="1">
        <f t="array" ref="Y539">_xlfn.IFS(X539=1,"Lunes",X539=2,"Martes",X539=3,"Miercoles",X539=4,"Jueves",X539=5,"Viernes",X539=6,"Sabado",X539=7,"Domingo")</f>
        <v>Jueves</v>
      </c>
      <c r="Z539">
        <f>SUMIF('Cocina'!A:A,Sala[[#This Row],[Número de Orden]],'Cocina'!K:K)</f>
        <v>84</v>
      </c>
      <c r="AA539" s="35">
        <f>(Sala[[#This Row],[Tiempo en mesa]]-Sala[[#This Row],[Tiempo de Preparación (Horas)]])*1440</f>
        <v>-63.999999999999972</v>
      </c>
      <c r="AB539" t="str" cm="1">
        <f t="array" ref="AB53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540" spans="1:28" x14ac:dyDescent="0.3">
      <c r="A540" s="9">
        <v>18</v>
      </c>
      <c r="B540" s="13" t="s">
        <v>853</v>
      </c>
      <c r="C540" s="9">
        <v>3</v>
      </c>
      <c r="D540" s="16">
        <v>45022.160416666666</v>
      </c>
      <c r="E540" s="16">
        <v>45022.291666666664</v>
      </c>
      <c r="F540" s="13" t="s">
        <v>20</v>
      </c>
      <c r="G540" s="13" t="s">
        <v>15</v>
      </c>
      <c r="H540" s="13" t="s">
        <v>16</v>
      </c>
      <c r="I540" s="14">
        <v>20.9</v>
      </c>
      <c r="J540" s="14">
        <f>IF(Sala[[#This Row],[Orden cobrada (Sin tiempo espera)]]="si",Sala[[#This Row],[Propina]],0)</f>
        <v>20.9</v>
      </c>
      <c r="K540" s="13" t="s">
        <v>21</v>
      </c>
      <c r="L540" s="9">
        <v>539</v>
      </c>
      <c r="M540" s="13" t="s">
        <v>17</v>
      </c>
      <c r="N540" s="13" t="s">
        <v>854</v>
      </c>
      <c r="O540" s="14">
        <f>SUMIF('Cocina'!A:A,Sala!L540,'Cocina'!M:M)</f>
        <v>240</v>
      </c>
      <c r="P540" s="1">
        <v>45022</v>
      </c>
      <c r="Q540" s="3">
        <v>0.16041666666666668</v>
      </c>
      <c r="R540" s="3">
        <v>0.29166666666666669</v>
      </c>
      <c r="S540" s="3">
        <f>IF(K540="Ocupada",R540-Q540+Datos!$B$2,R540-Q540)</f>
        <v>0.13125000000000001</v>
      </c>
      <c r="T540" s="3">
        <f t="shared" si="34"/>
        <v>0.13125000000000001</v>
      </c>
      <c r="U540" s="3">
        <f>(SUMIF('Cocina'!A:A,Sala!L540,'Cocina'!H:H))/60/24</f>
        <v>8.9583333333333334E-2</v>
      </c>
      <c r="V540" s="3">
        <f t="shared" si="32"/>
        <v>4.1666666666666671E-2</v>
      </c>
      <c r="W540" s="13" t="str">
        <f t="shared" si="35"/>
        <v>Si</v>
      </c>
      <c r="X540" s="9">
        <f t="shared" si="33"/>
        <v>4</v>
      </c>
      <c r="Y540" s="13" t="str" cm="1">
        <f t="array" ref="Y540">_xlfn.IFS(X540=1,"Lunes",X540=2,"Martes",X540=3,"Miercoles",X540=4,"Jueves",X540=5,"Viernes",X540=6,"Sabado",X540=7,"Domingo")</f>
        <v>Jueves</v>
      </c>
      <c r="Z540">
        <f>SUMIF('Cocina'!A:A,Sala[[#This Row],[Número de Orden]],'Cocina'!K:K)</f>
        <v>141</v>
      </c>
      <c r="AA540" s="35">
        <f>(Sala[[#This Row],[Tiempo en mesa]]-Sala[[#This Row],[Tiempo de Preparación (Horas)]])*1440</f>
        <v>60.000000000000007</v>
      </c>
      <c r="AB540" t="str" cm="1">
        <f t="array" ref="AB54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1" spans="1:28" x14ac:dyDescent="0.3">
      <c r="A541" s="9">
        <v>6</v>
      </c>
      <c r="B541" s="13" t="s">
        <v>855</v>
      </c>
      <c r="C541" s="9">
        <v>4</v>
      </c>
      <c r="D541" s="16">
        <v>45022.156944444447</v>
      </c>
      <c r="E541" s="16">
        <v>45022.288888888892</v>
      </c>
      <c r="F541" s="13" t="s">
        <v>14</v>
      </c>
      <c r="G541" s="13" t="s">
        <v>10</v>
      </c>
      <c r="H541" s="13" t="s">
        <v>1134</v>
      </c>
      <c r="I541" s="14">
        <v>47.85</v>
      </c>
      <c r="J541" s="14">
        <f>IF(Sala[[#This Row],[Orden cobrada (Sin tiempo espera)]]="si",Sala[[#This Row],[Propina]],0)</f>
        <v>47.85</v>
      </c>
      <c r="K541" s="13" t="s">
        <v>11</v>
      </c>
      <c r="L541" s="9">
        <v>540</v>
      </c>
      <c r="M541" s="13" t="s">
        <v>44</v>
      </c>
      <c r="N541" s="13" t="s">
        <v>856</v>
      </c>
      <c r="O541" s="14">
        <f>SUMIF('Cocina'!A:A,Sala!L541,'Cocina'!M:M)</f>
        <v>124</v>
      </c>
      <c r="P541" s="1">
        <v>45022</v>
      </c>
      <c r="Q541" s="3">
        <v>0.15694444444444444</v>
      </c>
      <c r="R541" s="3">
        <v>0.28888888888888886</v>
      </c>
      <c r="S541" s="3">
        <f>IF(K541="Ocupada",R541-Q541+Datos!$B$2,R541-Q541)</f>
        <v>0.13194444444444442</v>
      </c>
      <c r="T541" s="3">
        <f t="shared" si="34"/>
        <v>0.13194444444444442</v>
      </c>
      <c r="U541" s="3">
        <f>(SUMIF('Cocina'!A:A,Sala!L541,'Cocina'!H:H))/60/24</f>
        <v>5.6944444444444443E-2</v>
      </c>
      <c r="V541" s="3">
        <f t="shared" si="32"/>
        <v>7.4999999999999983E-2</v>
      </c>
      <c r="W541" s="13" t="str">
        <f t="shared" si="35"/>
        <v>Si</v>
      </c>
      <c r="X541" s="9">
        <f t="shared" si="33"/>
        <v>4</v>
      </c>
      <c r="Y541" s="13" t="str" cm="1">
        <f t="array" ref="Y541">_xlfn.IFS(X541=1,"Lunes",X541=2,"Martes",X541=3,"Miercoles",X541=4,"Jueves",X541=5,"Viernes",X541=6,"Sabado",X541=7,"Domingo")</f>
        <v>Jueves</v>
      </c>
      <c r="Z541">
        <f>SUMIF('Cocina'!A:A,Sala[[#This Row],[Número de Orden]],'Cocina'!K:K)</f>
        <v>72</v>
      </c>
      <c r="AA541" s="35">
        <f>(Sala[[#This Row],[Tiempo en mesa]]-Sala[[#This Row],[Tiempo de Preparación (Horas)]])*1440</f>
        <v>107.99999999999997</v>
      </c>
      <c r="AB541" t="str" cm="1">
        <f t="array" ref="AB54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2" spans="1:28" x14ac:dyDescent="0.3">
      <c r="A542" s="9">
        <v>19</v>
      </c>
      <c r="B542" s="13" t="s">
        <v>72</v>
      </c>
      <c r="C542" s="9">
        <v>2</v>
      </c>
      <c r="D542" s="16">
        <v>45022.022916666669</v>
      </c>
      <c r="E542" s="16">
        <v>45022.188888888886</v>
      </c>
      <c r="F542" s="13" t="s">
        <v>14</v>
      </c>
      <c r="G542" s="13" t="s">
        <v>15</v>
      </c>
      <c r="H542" s="13" t="s">
        <v>1136</v>
      </c>
      <c r="I542" s="14">
        <v>33.700000000000003</v>
      </c>
      <c r="J542" s="14">
        <f>IF(Sala[[#This Row],[Orden cobrada (Sin tiempo espera)]]="si",Sala[[#This Row],[Propina]],0)</f>
        <v>33.700000000000003</v>
      </c>
      <c r="K542" s="13" t="s">
        <v>11</v>
      </c>
      <c r="L542" s="9">
        <v>541</v>
      </c>
      <c r="M542" s="13" t="s">
        <v>17</v>
      </c>
      <c r="N542" s="13" t="s">
        <v>857</v>
      </c>
      <c r="O542" s="14">
        <f>SUMIF('Cocina'!A:A,Sala!L542,'Cocina'!M:M)</f>
        <v>202</v>
      </c>
      <c r="P542" s="1">
        <v>45022</v>
      </c>
      <c r="Q542" s="3">
        <v>2.2916666666666665E-2</v>
      </c>
      <c r="R542" s="3">
        <v>0.18888888888888888</v>
      </c>
      <c r="S542" s="3">
        <f>IF(K542="Ocupada",R542-Q542+Datos!$B$2,R542-Q542)</f>
        <v>0.16597222222222222</v>
      </c>
      <c r="T542" s="3">
        <f t="shared" si="34"/>
        <v>0.16597222222222222</v>
      </c>
      <c r="U542" s="3">
        <f>(SUMIF('Cocina'!A:A,Sala!L542,'Cocina'!H:H))/60/24</f>
        <v>8.6111111111111124E-2</v>
      </c>
      <c r="V542" s="3">
        <f t="shared" si="32"/>
        <v>7.9861111111111091E-2</v>
      </c>
      <c r="W542" s="13" t="str">
        <f t="shared" si="35"/>
        <v>Si</v>
      </c>
      <c r="X542" s="9">
        <f t="shared" si="33"/>
        <v>4</v>
      </c>
      <c r="Y542" s="13" t="str" cm="1">
        <f t="array" ref="Y542">_xlfn.IFS(X542=1,"Lunes",X542=2,"Martes",X542=3,"Miercoles",X542=4,"Jueves",X542=5,"Viernes",X542=6,"Sabado",X542=7,"Domingo")</f>
        <v>Jueves</v>
      </c>
      <c r="Z542">
        <f>SUMIF('Cocina'!A:A,Sala[[#This Row],[Número de Orden]],'Cocina'!K:K)</f>
        <v>121</v>
      </c>
      <c r="AA542" s="35">
        <f>(Sala[[#This Row],[Tiempo en mesa]]-Sala[[#This Row],[Tiempo de Preparación (Horas)]])*1440</f>
        <v>114.99999999999997</v>
      </c>
      <c r="AB542" t="str" cm="1">
        <f t="array" ref="AB54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3" spans="1:28" x14ac:dyDescent="0.3">
      <c r="A543" s="9">
        <v>9</v>
      </c>
      <c r="B543" s="13" t="s">
        <v>260</v>
      </c>
      <c r="C543" s="9">
        <v>5</v>
      </c>
      <c r="D543" s="16">
        <v>45022.115972222222</v>
      </c>
      <c r="E543" s="16">
        <v>45022.196527777778</v>
      </c>
      <c r="F543" s="13" t="s">
        <v>9</v>
      </c>
      <c r="G543" s="13" t="s">
        <v>15</v>
      </c>
      <c r="H543" s="13" t="s">
        <v>1134</v>
      </c>
      <c r="I543" s="14">
        <v>49.05</v>
      </c>
      <c r="J543" s="14">
        <f>IF(Sala[[#This Row],[Orden cobrada (Sin tiempo espera)]]="si",Sala[[#This Row],[Propina]],0)</f>
        <v>49.05</v>
      </c>
      <c r="K543" s="13" t="s">
        <v>11</v>
      </c>
      <c r="L543" s="9">
        <v>542</v>
      </c>
      <c r="M543" s="13" t="s">
        <v>64</v>
      </c>
      <c r="N543" s="13" t="s">
        <v>858</v>
      </c>
      <c r="O543" s="14">
        <f>SUMIF('Cocina'!A:A,Sala!L543,'Cocina'!M:M)</f>
        <v>148</v>
      </c>
      <c r="P543" s="1">
        <v>45022</v>
      </c>
      <c r="Q543" s="3">
        <v>0.11597222222222223</v>
      </c>
      <c r="R543" s="3">
        <v>0.19652777777777777</v>
      </c>
      <c r="S543" s="3">
        <f>IF(K543="Ocupada",R543-Q543+Datos!$B$2,R543-Q543)</f>
        <v>8.0555555555555547E-2</v>
      </c>
      <c r="T543" s="3">
        <f t="shared" si="34"/>
        <v>8.0555555555555547E-2</v>
      </c>
      <c r="U543" s="3">
        <f>(SUMIF('Cocina'!A:A,Sala!L543,'Cocina'!H:H))/60/24</f>
        <v>7.9861111111111119E-2</v>
      </c>
      <c r="V543" s="3">
        <f t="shared" si="32"/>
        <v>6.944444444444281E-4</v>
      </c>
      <c r="W543" s="13" t="str">
        <f t="shared" si="35"/>
        <v>Si</v>
      </c>
      <c r="X543" s="9">
        <f t="shared" si="33"/>
        <v>4</v>
      </c>
      <c r="Y543" s="13" t="str" cm="1">
        <f t="array" ref="Y543">_xlfn.IFS(X543=1,"Lunes",X543=2,"Martes",X543=3,"Miercoles",X543=4,"Jueves",X543=5,"Viernes",X543=6,"Sabado",X543=7,"Domingo")</f>
        <v>Jueves</v>
      </c>
      <c r="Z543">
        <f>SUMIF('Cocina'!A:A,Sala[[#This Row],[Número de Orden]],'Cocina'!K:K)</f>
        <v>87</v>
      </c>
      <c r="AA543" s="35">
        <f>(Sala[[#This Row],[Tiempo en mesa]]-Sala[[#This Row],[Tiempo de Preparación (Horas)]])*1440</f>
        <v>0.99999999999997646</v>
      </c>
      <c r="AB543" t="str" cm="1">
        <f t="array" ref="AB54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4" spans="1:28" x14ac:dyDescent="0.3">
      <c r="A544" s="9">
        <v>19</v>
      </c>
      <c r="B544" s="13" t="s">
        <v>859</v>
      </c>
      <c r="C544" s="9">
        <v>5</v>
      </c>
      <c r="D544" s="16">
        <v>45022.032638888886</v>
      </c>
      <c r="E544" s="16">
        <v>45022.150694444441</v>
      </c>
      <c r="F544" s="13" t="s">
        <v>29</v>
      </c>
      <c r="G544" s="13" t="s">
        <v>32</v>
      </c>
      <c r="H544" s="13" t="s">
        <v>1134</v>
      </c>
      <c r="I544" s="14">
        <v>49.37</v>
      </c>
      <c r="J544" s="14">
        <f>IF(Sala[[#This Row],[Orden cobrada (Sin tiempo espera)]]="si",Sala[[#This Row],[Propina]],0)</f>
        <v>49.37</v>
      </c>
      <c r="K544" s="13" t="s">
        <v>11</v>
      </c>
      <c r="L544" s="9">
        <v>543</v>
      </c>
      <c r="M544" s="13" t="s">
        <v>26</v>
      </c>
      <c r="N544" s="13" t="s">
        <v>860</v>
      </c>
      <c r="O544" s="14">
        <f>SUMIF('Cocina'!A:A,Sala!L544,'Cocina'!M:M)</f>
        <v>206</v>
      </c>
      <c r="P544" s="1">
        <v>45022</v>
      </c>
      <c r="Q544" s="3">
        <v>3.2638888888888891E-2</v>
      </c>
      <c r="R544" s="3">
        <v>0.15069444444444444</v>
      </c>
      <c r="S544" s="3">
        <f>IF(K544="Ocupada",R544-Q544+Datos!$B$2,R544-Q544)</f>
        <v>0.11805555555555555</v>
      </c>
      <c r="T544" s="3">
        <f t="shared" si="34"/>
        <v>0.11805555555555555</v>
      </c>
      <c r="U544" s="3">
        <f>(SUMIF('Cocina'!A:A,Sala!L544,'Cocina'!H:H))/60/24</f>
        <v>5.1388888888888894E-2</v>
      </c>
      <c r="V544" s="3">
        <f t="shared" si="32"/>
        <v>6.6666666666666652E-2</v>
      </c>
      <c r="W544" s="13" t="str">
        <f t="shared" si="35"/>
        <v>Si</v>
      </c>
      <c r="X544" s="9">
        <f t="shared" si="33"/>
        <v>4</v>
      </c>
      <c r="Y544" s="13" t="str" cm="1">
        <f t="array" ref="Y544">_xlfn.IFS(X544=1,"Lunes",X544=2,"Martes",X544=3,"Miercoles",X544=4,"Jueves",X544=5,"Viernes",X544=6,"Sabado",X544=7,"Domingo")</f>
        <v>Jueves</v>
      </c>
      <c r="Z544">
        <f>SUMIF('Cocina'!A:A,Sala[[#This Row],[Número de Orden]],'Cocina'!K:K)</f>
        <v>121</v>
      </c>
      <c r="AA544" s="35">
        <f>(Sala[[#This Row],[Tiempo en mesa]]-Sala[[#This Row],[Tiempo de Preparación (Horas)]])*1440</f>
        <v>95.999999999999972</v>
      </c>
      <c r="AB544" t="str" cm="1">
        <f t="array" ref="AB54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5" spans="1:28" x14ac:dyDescent="0.3">
      <c r="A545" s="9">
        <v>7</v>
      </c>
      <c r="B545" s="13" t="s">
        <v>861</v>
      </c>
      <c r="C545" s="9">
        <v>4</v>
      </c>
      <c r="D545" s="16">
        <v>45022.136805555558</v>
      </c>
      <c r="E545" s="16">
        <v>45022.197916666664</v>
      </c>
      <c r="F545" s="13" t="s">
        <v>25</v>
      </c>
      <c r="G545" s="13" t="s">
        <v>10</v>
      </c>
      <c r="H545" s="13" t="s">
        <v>1134</v>
      </c>
      <c r="I545" s="14">
        <v>44.91</v>
      </c>
      <c r="J545" s="14">
        <f>IF(Sala[[#This Row],[Orden cobrada (Sin tiempo espera)]]="si",Sala[[#This Row],[Propina]],0)</f>
        <v>44.91</v>
      </c>
      <c r="K545" s="13" t="s">
        <v>35</v>
      </c>
      <c r="L545" s="9">
        <v>544</v>
      </c>
      <c r="M545" s="13" t="s">
        <v>59</v>
      </c>
      <c r="N545" s="13" t="s">
        <v>33</v>
      </c>
      <c r="O545" s="14">
        <f>SUMIF('Cocina'!A:A,Sala!L545,'Cocina'!M:M)</f>
        <v>70</v>
      </c>
      <c r="P545" s="1">
        <v>45022</v>
      </c>
      <c r="Q545" s="3">
        <v>0.13680555555555557</v>
      </c>
      <c r="R545" s="3">
        <v>0.19791666666666666</v>
      </c>
      <c r="S545" s="3">
        <f>IF(K545="Ocupada",R545-Q545+Datos!$B$2,R545-Q545)</f>
        <v>7.152777777777776E-2</v>
      </c>
      <c r="T545" s="3">
        <f t="shared" si="34"/>
        <v>6.1111111111111088E-2</v>
      </c>
      <c r="U545" s="3">
        <f>(SUMIF('Cocina'!A:A,Sala!L545,'Cocina'!H:H))/60/24</f>
        <v>3.3333333333333333E-2</v>
      </c>
      <c r="V545" s="3">
        <f t="shared" si="32"/>
        <v>3.8194444444444427E-2</v>
      </c>
      <c r="W545" s="13" t="str">
        <f t="shared" si="35"/>
        <v>Si</v>
      </c>
      <c r="X545" s="9">
        <f t="shared" si="33"/>
        <v>4</v>
      </c>
      <c r="Y545" s="13" t="str" cm="1">
        <f t="array" ref="Y545">_xlfn.IFS(X545=1,"Lunes",X545=2,"Martes",X545=3,"Miercoles",X545=4,"Jueves",X545=5,"Viernes",X545=6,"Sabado",X545=7,"Domingo")</f>
        <v>Jueves</v>
      </c>
      <c r="Z545">
        <f>SUMIF('Cocina'!A:A,Sala[[#This Row],[Número de Orden]],'Cocina'!K:K)</f>
        <v>42</v>
      </c>
      <c r="AA545" s="35">
        <f>(Sala[[#This Row],[Tiempo en mesa]]-Sala[[#This Row],[Tiempo de Preparación (Horas)]])*1440</f>
        <v>39.999999999999964</v>
      </c>
      <c r="AB545" t="str" cm="1">
        <f t="array" ref="AB54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6" spans="1:28" x14ac:dyDescent="0.3">
      <c r="A546" s="9">
        <v>20</v>
      </c>
      <c r="B546" s="13" t="s">
        <v>862</v>
      </c>
      <c r="C546" s="9">
        <v>5</v>
      </c>
      <c r="D546" s="16">
        <v>45022.11041666667</v>
      </c>
      <c r="E546" s="16">
        <v>45022.18472222222</v>
      </c>
      <c r="F546" s="13" t="s">
        <v>20</v>
      </c>
      <c r="G546" s="13" t="s">
        <v>10</v>
      </c>
      <c r="H546" s="13" t="s">
        <v>16</v>
      </c>
      <c r="I546" s="14">
        <v>12.18</v>
      </c>
      <c r="J546" s="14">
        <f>IF(Sala[[#This Row],[Orden cobrada (Sin tiempo espera)]]="si",Sala[[#This Row],[Propina]],0)</f>
        <v>12.18</v>
      </c>
      <c r="K546" s="13" t="s">
        <v>35</v>
      </c>
      <c r="L546" s="9">
        <v>545</v>
      </c>
      <c r="M546" s="13" t="s">
        <v>64</v>
      </c>
      <c r="N546" s="13" t="s">
        <v>863</v>
      </c>
      <c r="O546" s="14">
        <f>SUMIF('Cocina'!A:A,Sala!L546,'Cocina'!M:M)</f>
        <v>130</v>
      </c>
      <c r="P546" s="1">
        <v>45022</v>
      </c>
      <c r="Q546" s="3">
        <v>0.11041666666666666</v>
      </c>
      <c r="R546" s="3">
        <v>0.18472222222222223</v>
      </c>
      <c r="S546" s="3">
        <f>IF(K546="Ocupada",R546-Q546+Datos!$B$2,R546-Q546)</f>
        <v>8.472222222222224E-2</v>
      </c>
      <c r="T546" s="3">
        <f t="shared" si="34"/>
        <v>7.4305555555555569E-2</v>
      </c>
      <c r="U546" s="3">
        <f>(SUMIF('Cocina'!A:A,Sala!L546,'Cocina'!H:H))/60/24</f>
        <v>6.8749999999999992E-2</v>
      </c>
      <c r="V546" s="3">
        <f t="shared" si="32"/>
        <v>1.5972222222222249E-2</v>
      </c>
      <c r="W546" s="13" t="str">
        <f t="shared" si="35"/>
        <v>Si</v>
      </c>
      <c r="X546" s="9">
        <f t="shared" si="33"/>
        <v>4</v>
      </c>
      <c r="Y546" s="13" t="str" cm="1">
        <f t="array" ref="Y546">_xlfn.IFS(X546=1,"Lunes",X546=2,"Martes",X546=3,"Miercoles",X546=4,"Jueves",X546=5,"Viernes",X546=6,"Sabado",X546=7,"Domingo")</f>
        <v>Jueves</v>
      </c>
      <c r="Z546">
        <f>SUMIF('Cocina'!A:A,Sala[[#This Row],[Número de Orden]],'Cocina'!K:K)</f>
        <v>79</v>
      </c>
      <c r="AA546" s="35">
        <f>(Sala[[#This Row],[Tiempo en mesa]]-Sala[[#This Row],[Tiempo de Preparación (Horas)]])*1440</f>
        <v>8.000000000000032</v>
      </c>
      <c r="AB546" t="str" cm="1">
        <f t="array" ref="AB54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7" spans="1:28" x14ac:dyDescent="0.3">
      <c r="A547" s="9">
        <v>5</v>
      </c>
      <c r="B547" s="13" t="s">
        <v>864</v>
      </c>
      <c r="C547" s="9">
        <v>2</v>
      </c>
      <c r="D547" s="16">
        <v>45022.134722222225</v>
      </c>
      <c r="E547" s="16">
        <v>45022.228472222225</v>
      </c>
      <c r="F547" s="13" t="s">
        <v>29</v>
      </c>
      <c r="G547" s="13" t="s">
        <v>10</v>
      </c>
      <c r="H547" s="13" t="s">
        <v>1136</v>
      </c>
      <c r="I547" s="14">
        <v>47.81</v>
      </c>
      <c r="J547" s="14">
        <f>IF(Sala[[#This Row],[Orden cobrada (Sin tiempo espera)]]="si",Sala[[#This Row],[Propina]],0)</f>
        <v>47.81</v>
      </c>
      <c r="K547" s="13" t="s">
        <v>11</v>
      </c>
      <c r="L547" s="9">
        <v>546</v>
      </c>
      <c r="M547" s="13" t="s">
        <v>41</v>
      </c>
      <c r="N547" s="13" t="s">
        <v>865</v>
      </c>
      <c r="O547" s="14">
        <f>SUMIF('Cocina'!A:A,Sala!L547,'Cocina'!M:M)</f>
        <v>92</v>
      </c>
      <c r="P547" s="1">
        <v>45022</v>
      </c>
      <c r="Q547" s="3">
        <v>0.13472222222222222</v>
      </c>
      <c r="R547" s="3">
        <v>0.22847222222222222</v>
      </c>
      <c r="S547" s="3">
        <f>IF(K547="Ocupada",R547-Q547+Datos!$B$2,R547-Q547)</f>
        <v>9.375E-2</v>
      </c>
      <c r="T547" s="3">
        <f t="shared" si="34"/>
        <v>9.375E-2</v>
      </c>
      <c r="U547" s="3">
        <f>(SUMIF('Cocina'!A:A,Sala!L547,'Cocina'!H:H))/60/24</f>
        <v>6.3194444444444442E-2</v>
      </c>
      <c r="V547" s="3">
        <f t="shared" si="32"/>
        <v>3.0555555555555558E-2</v>
      </c>
      <c r="W547" s="13" t="str">
        <f t="shared" si="35"/>
        <v>Si</v>
      </c>
      <c r="X547" s="9">
        <f t="shared" si="33"/>
        <v>4</v>
      </c>
      <c r="Y547" s="13" t="str" cm="1">
        <f t="array" ref="Y547">_xlfn.IFS(X547=1,"Lunes",X547=2,"Martes",X547=3,"Miercoles",X547=4,"Jueves",X547=5,"Viernes",X547=6,"Sabado",X547=7,"Domingo")</f>
        <v>Jueves</v>
      </c>
      <c r="Z547">
        <f>SUMIF('Cocina'!A:A,Sala[[#This Row],[Número de Orden]],'Cocina'!K:K)</f>
        <v>54</v>
      </c>
      <c r="AA547" s="35">
        <f>(Sala[[#This Row],[Tiempo en mesa]]-Sala[[#This Row],[Tiempo de Preparación (Horas)]])*1440</f>
        <v>44</v>
      </c>
      <c r="AB547" t="str" cm="1">
        <f t="array" ref="AB54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8" spans="1:28" x14ac:dyDescent="0.3">
      <c r="A548" s="9">
        <v>9</v>
      </c>
      <c r="B548" s="13" t="s">
        <v>866</v>
      </c>
      <c r="C548" s="9">
        <v>3</v>
      </c>
      <c r="D548" s="16">
        <v>45022.113194444442</v>
      </c>
      <c r="E548" s="16">
        <v>45022.191666666666</v>
      </c>
      <c r="F548" s="13" t="s">
        <v>25</v>
      </c>
      <c r="G548" s="13" t="s">
        <v>32</v>
      </c>
      <c r="H548" s="13" t="s">
        <v>1134</v>
      </c>
      <c r="I548" s="14">
        <v>20.04</v>
      </c>
      <c r="J548" s="14">
        <f>IF(Sala[[#This Row],[Orden cobrada (Sin tiempo espera)]]="si",Sala[[#This Row],[Propina]],0)</f>
        <v>20.04</v>
      </c>
      <c r="K548" s="13" t="s">
        <v>35</v>
      </c>
      <c r="L548" s="9">
        <v>547</v>
      </c>
      <c r="M548" s="13" t="s">
        <v>17</v>
      </c>
      <c r="N548" s="13" t="s">
        <v>867</v>
      </c>
      <c r="O548" s="14">
        <f>SUMIF('Cocina'!A:A,Sala!L548,'Cocina'!M:M)</f>
        <v>227</v>
      </c>
      <c r="P548" s="1">
        <v>45022</v>
      </c>
      <c r="Q548" s="3">
        <v>0.11319444444444444</v>
      </c>
      <c r="R548" s="3">
        <v>0.19166666666666668</v>
      </c>
      <c r="S548" s="3">
        <f>IF(K548="Ocupada",R548-Q548+Datos!$B$2,R548-Q548)</f>
        <v>8.8888888888888906E-2</v>
      </c>
      <c r="T548" s="3">
        <f t="shared" si="34"/>
        <v>7.8472222222222235E-2</v>
      </c>
      <c r="U548" s="3">
        <f>(SUMIF('Cocina'!A:A,Sala!L548,'Cocina'!H:H))/60/24</f>
        <v>6.7361111111111108E-2</v>
      </c>
      <c r="V548" s="3">
        <f t="shared" si="32"/>
        <v>2.1527777777777798E-2</v>
      </c>
      <c r="W548" s="13" t="str">
        <f t="shared" si="35"/>
        <v>Si</v>
      </c>
      <c r="X548" s="9">
        <f t="shared" si="33"/>
        <v>4</v>
      </c>
      <c r="Y548" s="13" t="str" cm="1">
        <f t="array" ref="Y548">_xlfn.IFS(X548=1,"Lunes",X548=2,"Martes",X548=3,"Miercoles",X548=4,"Jueves",X548=5,"Viernes",X548=6,"Sabado",X548=7,"Domingo")</f>
        <v>Jueves</v>
      </c>
      <c r="Z548">
        <f>SUMIF('Cocina'!A:A,Sala[[#This Row],[Número de Orden]],'Cocina'!K:K)</f>
        <v>138</v>
      </c>
      <c r="AA548" s="35">
        <f>(Sala[[#This Row],[Tiempo en mesa]]-Sala[[#This Row],[Tiempo de Preparación (Horas)]])*1440</f>
        <v>16.000000000000021</v>
      </c>
      <c r="AB548" t="str" cm="1">
        <f t="array" ref="AB54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49" spans="1:28" x14ac:dyDescent="0.3">
      <c r="A549" s="9">
        <v>4</v>
      </c>
      <c r="B549" s="13" t="s">
        <v>868</v>
      </c>
      <c r="C549" s="9">
        <v>2</v>
      </c>
      <c r="D549" s="16">
        <v>45022.038194444445</v>
      </c>
      <c r="E549" s="16">
        <v>45022.168749999997</v>
      </c>
      <c r="F549" s="13" t="s">
        <v>20</v>
      </c>
      <c r="G549" s="13" t="s">
        <v>10</v>
      </c>
      <c r="H549" s="13" t="s">
        <v>1134</v>
      </c>
      <c r="I549" s="14">
        <v>28.88</v>
      </c>
      <c r="J549" s="14">
        <f>IF(Sala[[#This Row],[Orden cobrada (Sin tiempo espera)]]="si",Sala[[#This Row],[Propina]],0)</f>
        <v>28.88</v>
      </c>
      <c r="K549" s="13" t="s">
        <v>21</v>
      </c>
      <c r="L549" s="9">
        <v>548</v>
      </c>
      <c r="M549" s="13" t="s">
        <v>64</v>
      </c>
      <c r="N549" s="13" t="s">
        <v>869</v>
      </c>
      <c r="O549" s="14">
        <f>SUMIF('Cocina'!A:A,Sala!L549,'Cocina'!M:M)</f>
        <v>96</v>
      </c>
      <c r="P549" s="1">
        <v>45022</v>
      </c>
      <c r="Q549" s="3">
        <v>3.8194444444444448E-2</v>
      </c>
      <c r="R549" s="3">
        <v>0.16875000000000001</v>
      </c>
      <c r="S549" s="3">
        <f>IF(K549="Ocupada",R549-Q549+Datos!$B$2,R549-Q549)</f>
        <v>0.13055555555555556</v>
      </c>
      <c r="T549" s="3">
        <f t="shared" si="34"/>
        <v>0.13055555555555556</v>
      </c>
      <c r="U549" s="3">
        <f>(SUMIF('Cocina'!A:A,Sala!L549,'Cocina'!H:H))/60/24</f>
        <v>7.3611111111111113E-2</v>
      </c>
      <c r="V549" s="3">
        <f t="shared" si="32"/>
        <v>5.694444444444445E-2</v>
      </c>
      <c r="W549" s="13" t="str">
        <f t="shared" si="35"/>
        <v>Si</v>
      </c>
      <c r="X549" s="9">
        <f t="shared" si="33"/>
        <v>4</v>
      </c>
      <c r="Y549" s="13" t="str" cm="1">
        <f t="array" ref="Y549">_xlfn.IFS(X549=1,"Lunes",X549=2,"Martes",X549=3,"Miercoles",X549=4,"Jueves",X549=5,"Viernes",X549=6,"Sabado",X549=7,"Domingo")</f>
        <v>Jueves</v>
      </c>
      <c r="Z549">
        <f>SUMIF('Cocina'!A:A,Sala[[#This Row],[Número de Orden]],'Cocina'!K:K)</f>
        <v>58</v>
      </c>
      <c r="AA549" s="35">
        <f>(Sala[[#This Row],[Tiempo en mesa]]-Sala[[#This Row],[Tiempo de Preparación (Horas)]])*1440</f>
        <v>82.000000000000014</v>
      </c>
      <c r="AB549" t="str" cm="1">
        <f t="array" ref="AB54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50" spans="1:28" x14ac:dyDescent="0.3">
      <c r="A550" s="9">
        <v>12</v>
      </c>
      <c r="B550" s="13" t="s">
        <v>528</v>
      </c>
      <c r="C550" s="9">
        <v>2</v>
      </c>
      <c r="D550" s="16">
        <v>45022.064583333333</v>
      </c>
      <c r="E550" s="16">
        <v>45022.226388888892</v>
      </c>
      <c r="F550" s="13" t="s">
        <v>14</v>
      </c>
      <c r="G550" s="13" t="s">
        <v>10</v>
      </c>
      <c r="H550" s="13" t="s">
        <v>1134</v>
      </c>
      <c r="I550" s="14">
        <v>35.340000000000003</v>
      </c>
      <c r="J550" s="14">
        <f>IF(Sala[[#This Row],[Orden cobrada (Sin tiempo espera)]]="si",Sala[[#This Row],[Propina]],0)</f>
        <v>35.340000000000003</v>
      </c>
      <c r="K550" s="13" t="s">
        <v>21</v>
      </c>
      <c r="L550" s="9">
        <v>549</v>
      </c>
      <c r="M550" s="13" t="s">
        <v>17</v>
      </c>
      <c r="N550" s="13" t="s">
        <v>870</v>
      </c>
      <c r="O550" s="14">
        <f>SUMIF('Cocina'!A:A,Sala!L550,'Cocina'!M:M)</f>
        <v>162</v>
      </c>
      <c r="P550" s="1">
        <v>45022</v>
      </c>
      <c r="Q550" s="3">
        <v>6.458333333333334E-2</v>
      </c>
      <c r="R550" s="3">
        <v>0.22638888888888889</v>
      </c>
      <c r="S550" s="3">
        <f>IF(K550="Ocupada",R550-Q550+Datos!$B$2,R550-Q550)</f>
        <v>0.16180555555555554</v>
      </c>
      <c r="T550" s="3">
        <f t="shared" si="34"/>
        <v>0.16180555555555554</v>
      </c>
      <c r="U550" s="3">
        <f>(SUMIF('Cocina'!A:A,Sala!L550,'Cocina'!H:H))/60/24</f>
        <v>6.805555555555555E-2</v>
      </c>
      <c r="V550" s="3">
        <f t="shared" si="32"/>
        <v>9.3749999999999986E-2</v>
      </c>
      <c r="W550" s="13" t="str">
        <f t="shared" si="35"/>
        <v>Si</v>
      </c>
      <c r="X550" s="9">
        <f t="shared" si="33"/>
        <v>4</v>
      </c>
      <c r="Y550" s="13" t="str" cm="1">
        <f t="array" ref="Y550">_xlfn.IFS(X550=1,"Lunes",X550=2,"Martes",X550=3,"Miercoles",X550=4,"Jueves",X550=5,"Viernes",X550=6,"Sabado",X550=7,"Domingo")</f>
        <v>Jueves</v>
      </c>
      <c r="Z550">
        <f>SUMIF('Cocina'!A:A,Sala[[#This Row],[Número de Orden]],'Cocina'!K:K)</f>
        <v>96</v>
      </c>
      <c r="AA550" s="35">
        <f>(Sala[[#This Row],[Tiempo en mesa]]-Sala[[#This Row],[Tiempo de Preparación (Horas)]])*1440</f>
        <v>134.99999999999997</v>
      </c>
      <c r="AB550" t="str" cm="1">
        <f t="array" ref="AB55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51" spans="1:28" x14ac:dyDescent="0.3">
      <c r="A551" s="9">
        <v>1</v>
      </c>
      <c r="B551" s="13" t="s">
        <v>732</v>
      </c>
      <c r="C551" s="9">
        <v>6</v>
      </c>
      <c r="D551" s="16">
        <v>45022.047222222223</v>
      </c>
      <c r="E551" s="16">
        <v>45022.11041666667</v>
      </c>
      <c r="F551" s="13" t="s">
        <v>9</v>
      </c>
      <c r="G551" s="13" t="s">
        <v>10</v>
      </c>
      <c r="H551" s="13" t="s">
        <v>1134</v>
      </c>
      <c r="I551" s="14">
        <v>28.33</v>
      </c>
      <c r="J551" s="14">
        <f>IF(Sala[[#This Row],[Orden cobrada (Sin tiempo espera)]]="si",Sala[[#This Row],[Propina]],0)</f>
        <v>28.33</v>
      </c>
      <c r="K551" s="13" t="s">
        <v>35</v>
      </c>
      <c r="L551" s="9">
        <v>550</v>
      </c>
      <c r="M551" s="13" t="s">
        <v>22</v>
      </c>
      <c r="N551" s="13" t="s">
        <v>871</v>
      </c>
      <c r="O551" s="14">
        <f>SUMIF('Cocina'!A:A,Sala!L551,'Cocina'!M:M)</f>
        <v>124</v>
      </c>
      <c r="P551" s="1">
        <v>45022</v>
      </c>
      <c r="Q551" s="3">
        <v>4.7222222222222221E-2</v>
      </c>
      <c r="R551" s="3">
        <v>0.11041666666666666</v>
      </c>
      <c r="S551" s="3">
        <f>IF(K551="Ocupada",R551-Q551+Datos!$B$2,R551-Q551)</f>
        <v>7.3611111111111113E-2</v>
      </c>
      <c r="T551" s="3">
        <f t="shared" si="34"/>
        <v>6.3194444444444442E-2</v>
      </c>
      <c r="U551" s="3">
        <f>(SUMIF('Cocina'!A:A,Sala!L551,'Cocina'!H:H))/60/24</f>
        <v>3.9583333333333331E-2</v>
      </c>
      <c r="V551" s="3">
        <f t="shared" si="32"/>
        <v>3.4027777777777782E-2</v>
      </c>
      <c r="W551" s="13" t="str">
        <f t="shared" si="35"/>
        <v>Si</v>
      </c>
      <c r="X551" s="9">
        <f t="shared" si="33"/>
        <v>4</v>
      </c>
      <c r="Y551" s="13" t="str" cm="1">
        <f t="array" ref="Y551">_xlfn.IFS(X551=1,"Lunes",X551=2,"Martes",X551=3,"Miercoles",X551=4,"Jueves",X551=5,"Viernes",X551=6,"Sabado",X551=7,"Domingo")</f>
        <v>Jueves</v>
      </c>
      <c r="Z551">
        <f>SUMIF('Cocina'!A:A,Sala[[#This Row],[Número de Orden]],'Cocina'!K:K)</f>
        <v>74</v>
      </c>
      <c r="AA551" s="35">
        <f>(Sala[[#This Row],[Tiempo en mesa]]-Sala[[#This Row],[Tiempo de Preparación (Horas)]])*1440</f>
        <v>34</v>
      </c>
      <c r="AB551" t="str" cm="1">
        <f t="array" ref="AB55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52" spans="1:28" x14ac:dyDescent="0.3">
      <c r="A552" s="9">
        <v>4</v>
      </c>
      <c r="B552" s="13" t="s">
        <v>872</v>
      </c>
      <c r="C552" s="9">
        <v>2</v>
      </c>
      <c r="D552" s="16">
        <v>45022.123611111114</v>
      </c>
      <c r="E552" s="16">
        <v>45022.173611111109</v>
      </c>
      <c r="F552" s="13" t="s">
        <v>9</v>
      </c>
      <c r="G552" s="13" t="s">
        <v>15</v>
      </c>
      <c r="H552" s="13" t="s">
        <v>1134</v>
      </c>
      <c r="I552" s="14">
        <v>17.54</v>
      </c>
      <c r="J552" s="14">
        <f>IF(Sala[[#This Row],[Orden cobrada (Sin tiempo espera)]]="si",Sala[[#This Row],[Propina]],0)</f>
        <v>0</v>
      </c>
      <c r="K552" s="13" t="s">
        <v>11</v>
      </c>
      <c r="L552" s="9">
        <v>551</v>
      </c>
      <c r="M552" s="13" t="s">
        <v>26</v>
      </c>
      <c r="N552" s="13" t="s">
        <v>873</v>
      </c>
      <c r="O552" s="14">
        <f>SUMIF('Cocina'!A:A,Sala!L552,'Cocina'!M:M)</f>
        <v>171</v>
      </c>
      <c r="P552" s="1">
        <v>45022</v>
      </c>
      <c r="Q552" s="3">
        <v>0.12361111111111112</v>
      </c>
      <c r="R552" s="3">
        <v>0.1736111111111111</v>
      </c>
      <c r="S552" s="3">
        <f>IF(K552="Ocupada",R552-Q552+Datos!$B$2,R552-Q552)</f>
        <v>4.9999999999999989E-2</v>
      </c>
      <c r="T552" s="3">
        <f t="shared" si="34"/>
        <v>4.9999999999999989E-2</v>
      </c>
      <c r="U552" s="3">
        <f>(SUMIF('Cocina'!A:A,Sala!L552,'Cocina'!H:H))/60/24</f>
        <v>8.5416666666666655E-2</v>
      </c>
      <c r="V552" s="3">
        <f t="shared" si="32"/>
        <v>0</v>
      </c>
      <c r="W552" s="13" t="str">
        <f t="shared" si="35"/>
        <v>No</v>
      </c>
      <c r="X552" s="9">
        <f t="shared" si="33"/>
        <v>4</v>
      </c>
      <c r="Y552" s="13" t="str" cm="1">
        <f t="array" ref="Y552">_xlfn.IFS(X552=1,"Lunes",X552=2,"Martes",X552=3,"Miercoles",X552=4,"Jueves",X552=5,"Viernes",X552=6,"Sabado",X552=7,"Domingo")</f>
        <v>Jueves</v>
      </c>
      <c r="Z552">
        <f>SUMIF('Cocina'!A:A,Sala[[#This Row],[Número de Orden]],'Cocina'!K:K)</f>
        <v>103</v>
      </c>
      <c r="AA552" s="35">
        <f>(Sala[[#This Row],[Tiempo en mesa]]-Sala[[#This Row],[Tiempo de Preparación (Horas)]])*1440</f>
        <v>-51</v>
      </c>
      <c r="AB552" t="str" cm="1">
        <f t="array" ref="AB55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553" spans="1:28" x14ac:dyDescent="0.3">
      <c r="A553" s="9">
        <v>11</v>
      </c>
      <c r="B553" s="13" t="s">
        <v>874</v>
      </c>
      <c r="C553" s="9">
        <v>6</v>
      </c>
      <c r="D553" s="16">
        <v>45022.018055555556</v>
      </c>
      <c r="E553" s="16">
        <v>45022.162499999999</v>
      </c>
      <c r="F553" s="13" t="s">
        <v>9</v>
      </c>
      <c r="G553" s="13" t="s">
        <v>32</v>
      </c>
      <c r="H553" s="13" t="s">
        <v>1136</v>
      </c>
      <c r="I553" s="14">
        <v>10.28</v>
      </c>
      <c r="J553" s="14">
        <f>IF(Sala[[#This Row],[Orden cobrada (Sin tiempo espera)]]="si",Sala[[#This Row],[Propina]],0)</f>
        <v>10.28</v>
      </c>
      <c r="K553" s="13" t="s">
        <v>21</v>
      </c>
      <c r="L553" s="9">
        <v>552</v>
      </c>
      <c r="M553" s="13" t="s">
        <v>1137</v>
      </c>
      <c r="N553" s="13" t="s">
        <v>875</v>
      </c>
      <c r="O553" s="14">
        <f>SUMIF('Cocina'!A:A,Sala!L553,'Cocina'!M:M)</f>
        <v>243</v>
      </c>
      <c r="P553" s="1">
        <v>45022</v>
      </c>
      <c r="Q553" s="3">
        <v>1.8055555555555554E-2</v>
      </c>
      <c r="R553" s="3">
        <v>0.16250000000000001</v>
      </c>
      <c r="S553" s="3">
        <f>IF(K553="Ocupada",R553-Q553+Datos!$B$2,R553-Q553)</f>
        <v>0.14444444444444446</v>
      </c>
      <c r="T553" s="3">
        <f t="shared" si="34"/>
        <v>0.14444444444444446</v>
      </c>
      <c r="U553" s="3">
        <f>(SUMIF('Cocina'!A:A,Sala!L553,'Cocina'!H:H))/60/24</f>
        <v>7.9861111111111119E-2</v>
      </c>
      <c r="V553" s="3">
        <f t="shared" si="32"/>
        <v>6.458333333333334E-2</v>
      </c>
      <c r="W553" s="13" t="str">
        <f t="shared" si="35"/>
        <v>Si</v>
      </c>
      <c r="X553" s="9">
        <f t="shared" si="33"/>
        <v>4</v>
      </c>
      <c r="Y553" s="13" t="str" cm="1">
        <f t="array" ref="Y553">_xlfn.IFS(X553=1,"Lunes",X553=2,"Martes",X553=3,"Miercoles",X553=4,"Jueves",X553=5,"Viernes",X553=6,"Sabado",X553=7,"Domingo")</f>
        <v>Jueves</v>
      </c>
      <c r="Z553">
        <f>SUMIF('Cocina'!A:A,Sala[[#This Row],[Número de Orden]],'Cocina'!K:K)</f>
        <v>150</v>
      </c>
      <c r="AA553" s="35">
        <f>(Sala[[#This Row],[Tiempo en mesa]]-Sala[[#This Row],[Tiempo de Preparación (Horas)]])*1440</f>
        <v>93.000000000000014</v>
      </c>
      <c r="AB553" t="str" cm="1">
        <f t="array" ref="AB55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54" spans="1:28" x14ac:dyDescent="0.3">
      <c r="A554" s="9">
        <v>14</v>
      </c>
      <c r="B554" s="13" t="s">
        <v>876</v>
      </c>
      <c r="C554" s="9">
        <v>2</v>
      </c>
      <c r="D554" s="16">
        <v>45022.114583333336</v>
      </c>
      <c r="E554" s="16">
        <v>45022.224999999999</v>
      </c>
      <c r="F554" s="13" t="s">
        <v>9</v>
      </c>
      <c r="G554" s="13" t="s">
        <v>10</v>
      </c>
      <c r="H554" s="13" t="s">
        <v>1134</v>
      </c>
      <c r="I554" s="14">
        <v>44.38</v>
      </c>
      <c r="J554" s="14">
        <f>IF(Sala[[#This Row],[Orden cobrada (Sin tiempo espera)]]="si",Sala[[#This Row],[Propina]],0)</f>
        <v>0</v>
      </c>
      <c r="K554" s="13" t="s">
        <v>21</v>
      </c>
      <c r="L554" s="9">
        <v>553</v>
      </c>
      <c r="M554" s="13" t="s">
        <v>22</v>
      </c>
      <c r="N554" s="13" t="s">
        <v>877</v>
      </c>
      <c r="O554" s="14">
        <f>SUMIF('Cocina'!A:A,Sala!L554,'Cocina'!M:M)</f>
        <v>203</v>
      </c>
      <c r="P554" s="1">
        <v>45022</v>
      </c>
      <c r="Q554" s="3">
        <v>0.11458333333333333</v>
      </c>
      <c r="R554" s="3">
        <v>0.22500000000000001</v>
      </c>
      <c r="S554" s="3">
        <f>IF(K554="Ocupada",R554-Q554+Datos!$B$2,R554-Q554)</f>
        <v>0.11041666666666668</v>
      </c>
      <c r="T554" s="3">
        <f t="shared" si="34"/>
        <v>0.11041666666666668</v>
      </c>
      <c r="U554" s="3">
        <f>(SUMIF('Cocina'!A:A,Sala!L554,'Cocina'!H:H))/60/24</f>
        <v>0.12361111111111112</v>
      </c>
      <c r="V554" s="3">
        <f t="shared" si="32"/>
        <v>0</v>
      </c>
      <c r="W554" s="13" t="str">
        <f t="shared" si="35"/>
        <v>No</v>
      </c>
      <c r="X554" s="9">
        <f t="shared" si="33"/>
        <v>4</v>
      </c>
      <c r="Y554" s="13" t="str" cm="1">
        <f t="array" ref="Y554">_xlfn.IFS(X554=1,"Lunes",X554=2,"Martes",X554=3,"Miercoles",X554=4,"Jueves",X554=5,"Viernes",X554=6,"Sabado",X554=7,"Domingo")</f>
        <v>Jueves</v>
      </c>
      <c r="Z554">
        <f>SUMIF('Cocina'!A:A,Sala[[#This Row],[Número de Orden]],'Cocina'!K:K)</f>
        <v>121</v>
      </c>
      <c r="AA554" s="35">
        <f>(Sala[[#This Row],[Tiempo en mesa]]-Sala[[#This Row],[Tiempo de Preparación (Horas)]])*1440</f>
        <v>-18.999999999999993</v>
      </c>
      <c r="AB554" t="str" cm="1">
        <f t="array" ref="AB55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555" spans="1:28" x14ac:dyDescent="0.3">
      <c r="A555" s="9">
        <v>10</v>
      </c>
      <c r="B555" s="13" t="s">
        <v>878</v>
      </c>
      <c r="C555" s="9">
        <v>6</v>
      </c>
      <c r="D555" s="16">
        <v>45022.0625</v>
      </c>
      <c r="E555" s="16">
        <v>45022.121527777781</v>
      </c>
      <c r="F555" s="13" t="s">
        <v>9</v>
      </c>
      <c r="G555" s="13" t="s">
        <v>10</v>
      </c>
      <c r="H555" s="13" t="s">
        <v>1136</v>
      </c>
      <c r="I555" s="14">
        <v>19.600000000000001</v>
      </c>
      <c r="J555" s="14">
        <f>IF(Sala[[#This Row],[Orden cobrada (Sin tiempo espera)]]="si",Sala[[#This Row],[Propina]],0)</f>
        <v>19.600000000000001</v>
      </c>
      <c r="K555" s="13" t="s">
        <v>35</v>
      </c>
      <c r="L555" s="9">
        <v>554</v>
      </c>
      <c r="M555" s="13" t="s">
        <v>1137</v>
      </c>
      <c r="N555" s="13" t="s">
        <v>879</v>
      </c>
      <c r="O555" s="14">
        <f>SUMIF('Cocina'!A:A,Sala!L555,'Cocina'!M:M)</f>
        <v>166</v>
      </c>
      <c r="P555" s="1">
        <v>45022</v>
      </c>
      <c r="Q555" s="3">
        <v>6.25E-2</v>
      </c>
      <c r="R555" s="3">
        <v>0.12152777777777778</v>
      </c>
      <c r="S555" s="3">
        <f>IF(K555="Ocupada",R555-Q555+Datos!$B$2,R555-Q555)</f>
        <v>6.9444444444444448E-2</v>
      </c>
      <c r="T555" s="3">
        <f t="shared" si="34"/>
        <v>5.9027777777777776E-2</v>
      </c>
      <c r="U555" s="3">
        <f>(SUMIF('Cocina'!A:A,Sala!L555,'Cocina'!H:H))/60/24</f>
        <v>4.9305555555555554E-2</v>
      </c>
      <c r="V555" s="3">
        <f t="shared" si="32"/>
        <v>2.0138888888888894E-2</v>
      </c>
      <c r="W555" s="13" t="str">
        <f t="shared" si="35"/>
        <v>Si</v>
      </c>
      <c r="X555" s="9">
        <f t="shared" si="33"/>
        <v>4</v>
      </c>
      <c r="Y555" s="13" t="str" cm="1">
        <f t="array" ref="Y555">_xlfn.IFS(X555=1,"Lunes",X555=2,"Martes",X555=3,"Miercoles",X555=4,"Jueves",X555=5,"Viernes",X555=6,"Sabado",X555=7,"Domingo")</f>
        <v>Jueves</v>
      </c>
      <c r="Z555">
        <f>SUMIF('Cocina'!A:A,Sala[[#This Row],[Número de Orden]],'Cocina'!K:K)</f>
        <v>103</v>
      </c>
      <c r="AA555" s="35">
        <f>(Sala[[#This Row],[Tiempo en mesa]]-Sala[[#This Row],[Tiempo de Preparación (Horas)]])*1440</f>
        <v>14</v>
      </c>
      <c r="AB555" t="str" cm="1">
        <f t="array" ref="AB55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56" spans="1:28" x14ac:dyDescent="0.3">
      <c r="A556" s="9">
        <v>20</v>
      </c>
      <c r="B556" s="13" t="s">
        <v>880</v>
      </c>
      <c r="C556" s="9">
        <v>1</v>
      </c>
      <c r="D556" s="16">
        <v>45022.082638888889</v>
      </c>
      <c r="E556" s="16">
        <v>45022.209722222222</v>
      </c>
      <c r="F556" s="13" t="s">
        <v>20</v>
      </c>
      <c r="G556" s="13" t="s">
        <v>15</v>
      </c>
      <c r="H556" s="13" t="s">
        <v>16</v>
      </c>
      <c r="I556" s="14">
        <v>41.08</v>
      </c>
      <c r="J556" s="14">
        <f>IF(Sala[[#This Row],[Orden cobrada (Sin tiempo espera)]]="si",Sala[[#This Row],[Propina]],0)</f>
        <v>41.08</v>
      </c>
      <c r="K556" s="13" t="s">
        <v>21</v>
      </c>
      <c r="L556" s="9">
        <v>555</v>
      </c>
      <c r="M556" s="13" t="s">
        <v>22</v>
      </c>
      <c r="N556" s="13" t="s">
        <v>100</v>
      </c>
      <c r="O556" s="14">
        <f>SUMIF('Cocina'!A:A,Sala!L556,'Cocina'!M:M)</f>
        <v>30</v>
      </c>
      <c r="P556" s="1">
        <v>45022</v>
      </c>
      <c r="Q556" s="3">
        <v>8.2638888888888887E-2</v>
      </c>
      <c r="R556" s="3">
        <v>0.20972222222222223</v>
      </c>
      <c r="S556" s="3">
        <f>IF(K556="Ocupada",R556-Q556+Datos!$B$2,R556-Q556)</f>
        <v>0.12708333333333333</v>
      </c>
      <c r="T556" s="3">
        <f t="shared" si="34"/>
        <v>0.12708333333333333</v>
      </c>
      <c r="U556" s="3">
        <f>(SUMIF('Cocina'!A:A,Sala!L556,'Cocina'!H:H))/60/24</f>
        <v>3.1944444444444449E-2</v>
      </c>
      <c r="V556" s="3">
        <f t="shared" si="32"/>
        <v>9.5138888888888884E-2</v>
      </c>
      <c r="W556" s="13" t="str">
        <f t="shared" si="35"/>
        <v>Si</v>
      </c>
      <c r="X556" s="9">
        <f t="shared" si="33"/>
        <v>4</v>
      </c>
      <c r="Y556" s="13" t="str" cm="1">
        <f t="array" ref="Y556">_xlfn.IFS(X556=1,"Lunes",X556=2,"Martes",X556=3,"Miercoles",X556=4,"Jueves",X556=5,"Viernes",X556=6,"Sabado",X556=7,"Domingo")</f>
        <v>Jueves</v>
      </c>
      <c r="Z556">
        <f>SUMIF('Cocina'!A:A,Sala[[#This Row],[Número de Orden]],'Cocina'!K:K)</f>
        <v>18</v>
      </c>
      <c r="AA556" s="35">
        <f>(Sala[[#This Row],[Tiempo en mesa]]-Sala[[#This Row],[Tiempo de Preparación (Horas)]])*1440</f>
        <v>137</v>
      </c>
      <c r="AB556" t="str" cm="1">
        <f t="array" ref="AB55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57" spans="1:28" x14ac:dyDescent="0.3">
      <c r="A557" s="9">
        <v>9</v>
      </c>
      <c r="B557" s="13" t="s">
        <v>113</v>
      </c>
      <c r="C557" s="9">
        <v>6</v>
      </c>
      <c r="D557" s="16">
        <v>45022.164583333331</v>
      </c>
      <c r="E557" s="16">
        <v>45022.320138888892</v>
      </c>
      <c r="F557" s="13" t="s">
        <v>20</v>
      </c>
      <c r="G557" s="13" t="s">
        <v>10</v>
      </c>
      <c r="H557" s="13" t="s">
        <v>1136</v>
      </c>
      <c r="I557" s="14">
        <v>14.09</v>
      </c>
      <c r="J557" s="14">
        <f>IF(Sala[[#This Row],[Orden cobrada (Sin tiempo espera)]]="si",Sala[[#This Row],[Propina]],0)</f>
        <v>14.09</v>
      </c>
      <c r="K557" s="13" t="s">
        <v>21</v>
      </c>
      <c r="L557" s="9">
        <v>556</v>
      </c>
      <c r="M557" s="13" t="s">
        <v>26</v>
      </c>
      <c r="N557" s="13" t="s">
        <v>459</v>
      </c>
      <c r="O557" s="14">
        <f>SUMIF('Cocina'!A:A,Sala!L557,'Cocina'!M:M)</f>
        <v>76</v>
      </c>
      <c r="P557" s="1">
        <v>45022</v>
      </c>
      <c r="Q557" s="3">
        <v>0.16458333333333333</v>
      </c>
      <c r="R557" s="3">
        <v>0.32013888888888886</v>
      </c>
      <c r="S557" s="3">
        <f>IF(K557="Ocupada",R557-Q557+Datos!$B$2,R557-Q557)</f>
        <v>0.15555555555555553</v>
      </c>
      <c r="T557" s="3">
        <f t="shared" si="34"/>
        <v>0.15555555555555553</v>
      </c>
      <c r="U557" s="3">
        <f>(SUMIF('Cocina'!A:A,Sala!L557,'Cocina'!H:H))/60/24</f>
        <v>4.5833333333333337E-2</v>
      </c>
      <c r="V557" s="3">
        <f t="shared" si="32"/>
        <v>0.10972222222222219</v>
      </c>
      <c r="W557" s="13" t="str">
        <f t="shared" si="35"/>
        <v>Si</v>
      </c>
      <c r="X557" s="9">
        <f t="shared" si="33"/>
        <v>4</v>
      </c>
      <c r="Y557" s="13" t="str" cm="1">
        <f t="array" ref="Y557">_xlfn.IFS(X557=1,"Lunes",X557=2,"Martes",X557=3,"Miercoles",X557=4,"Jueves",X557=5,"Viernes",X557=6,"Sabado",X557=7,"Domingo")</f>
        <v>Jueves</v>
      </c>
      <c r="Z557">
        <f>SUMIF('Cocina'!A:A,Sala[[#This Row],[Número de Orden]],'Cocina'!K:K)</f>
        <v>43</v>
      </c>
      <c r="AA557" s="35">
        <f>(Sala[[#This Row],[Tiempo en mesa]]-Sala[[#This Row],[Tiempo de Preparación (Horas)]])*1440</f>
        <v>157.99999999999997</v>
      </c>
      <c r="AB557" t="str" cm="1">
        <f t="array" ref="AB55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58" spans="1:28" x14ac:dyDescent="0.3">
      <c r="A558" s="9">
        <v>7</v>
      </c>
      <c r="B558" s="13" t="s">
        <v>258</v>
      </c>
      <c r="C558" s="9">
        <v>5</v>
      </c>
      <c r="D558" s="16">
        <v>45022.161111111112</v>
      </c>
      <c r="E558" s="16">
        <v>45022.318749999999</v>
      </c>
      <c r="F558" s="13" t="s">
        <v>20</v>
      </c>
      <c r="G558" s="13" t="s">
        <v>10</v>
      </c>
      <c r="H558" s="13" t="s">
        <v>16</v>
      </c>
      <c r="I558" s="14">
        <v>35.880000000000003</v>
      </c>
      <c r="J558" s="14">
        <f>IF(Sala[[#This Row],[Orden cobrada (Sin tiempo espera)]]="si",Sala[[#This Row],[Propina]],0)</f>
        <v>35.880000000000003</v>
      </c>
      <c r="K558" s="13" t="s">
        <v>35</v>
      </c>
      <c r="L558" s="9">
        <v>557</v>
      </c>
      <c r="M558" s="13" t="s">
        <v>59</v>
      </c>
      <c r="N558" s="13" t="s">
        <v>881</v>
      </c>
      <c r="O558" s="14">
        <f>SUMIF('Cocina'!A:A,Sala!L558,'Cocina'!M:M)</f>
        <v>177</v>
      </c>
      <c r="P558" s="1">
        <v>45022</v>
      </c>
      <c r="Q558" s="3">
        <v>0.16111111111111112</v>
      </c>
      <c r="R558" s="3">
        <v>0.31874999999999998</v>
      </c>
      <c r="S558" s="3">
        <f>IF(K558="Ocupada",R558-Q558+Datos!$B$2,R558-Q558)</f>
        <v>0.16805555555555551</v>
      </c>
      <c r="T558" s="3">
        <f t="shared" si="34"/>
        <v>0.15763888888888886</v>
      </c>
      <c r="U558" s="3">
        <f>(SUMIF('Cocina'!A:A,Sala!L558,'Cocina'!H:H))/60/24</f>
        <v>7.4305555555555555E-2</v>
      </c>
      <c r="V558" s="3">
        <f t="shared" si="32"/>
        <v>9.3749999999999958E-2</v>
      </c>
      <c r="W558" s="13" t="str">
        <f t="shared" si="35"/>
        <v>Si</v>
      </c>
      <c r="X558" s="9">
        <f t="shared" si="33"/>
        <v>4</v>
      </c>
      <c r="Y558" s="13" t="str" cm="1">
        <f t="array" ref="Y558">_xlfn.IFS(X558=1,"Lunes",X558=2,"Martes",X558=3,"Miercoles",X558=4,"Jueves",X558=5,"Viernes",X558=6,"Sabado",X558=7,"Domingo")</f>
        <v>Jueves</v>
      </c>
      <c r="Z558">
        <f>SUMIF('Cocina'!A:A,Sala[[#This Row],[Número de Orden]],'Cocina'!K:K)</f>
        <v>107</v>
      </c>
      <c r="AA558" s="35">
        <f>(Sala[[#This Row],[Tiempo en mesa]]-Sala[[#This Row],[Tiempo de Preparación (Horas)]])*1440</f>
        <v>119.99999999999996</v>
      </c>
      <c r="AB558" t="str" cm="1">
        <f t="array" ref="AB55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59" spans="1:28" x14ac:dyDescent="0.3">
      <c r="A559" s="9">
        <v>6</v>
      </c>
      <c r="B559" s="13" t="s">
        <v>749</v>
      </c>
      <c r="C559" s="9">
        <v>4</v>
      </c>
      <c r="D559" s="16">
        <v>45022.012499999997</v>
      </c>
      <c r="E559" s="16">
        <v>45022.129166666666</v>
      </c>
      <c r="F559" s="13" t="s">
        <v>14</v>
      </c>
      <c r="G559" s="13" t="s">
        <v>10</v>
      </c>
      <c r="H559" s="13" t="s">
        <v>1134</v>
      </c>
      <c r="I559" s="14">
        <v>45.26</v>
      </c>
      <c r="J559" s="14">
        <f>IF(Sala[[#This Row],[Orden cobrada (Sin tiempo espera)]]="si",Sala[[#This Row],[Propina]],0)</f>
        <v>45.26</v>
      </c>
      <c r="K559" s="13" t="s">
        <v>11</v>
      </c>
      <c r="L559" s="9">
        <v>558</v>
      </c>
      <c r="M559" s="13" t="s">
        <v>26</v>
      </c>
      <c r="N559" s="13" t="s">
        <v>882</v>
      </c>
      <c r="O559" s="14">
        <f>SUMIF('Cocina'!A:A,Sala!L559,'Cocina'!M:M)</f>
        <v>179</v>
      </c>
      <c r="P559" s="1">
        <v>45022</v>
      </c>
      <c r="Q559" s="3">
        <v>1.2500000000000001E-2</v>
      </c>
      <c r="R559" s="3">
        <v>0.12916666666666668</v>
      </c>
      <c r="S559" s="3">
        <f>IF(K559="Ocupada",R559-Q559+Datos!$B$2,R559-Q559)</f>
        <v>0.11666666666666668</v>
      </c>
      <c r="T559" s="3">
        <f t="shared" si="34"/>
        <v>0.11666666666666668</v>
      </c>
      <c r="U559" s="3">
        <f>(SUMIF('Cocina'!A:A,Sala!L559,'Cocina'!H:H))/60/24</f>
        <v>0.11597222222222221</v>
      </c>
      <c r="V559" s="3">
        <f t="shared" si="32"/>
        <v>6.9444444444446973E-4</v>
      </c>
      <c r="W559" s="13" t="str">
        <f t="shared" si="35"/>
        <v>Si</v>
      </c>
      <c r="X559" s="9">
        <f t="shared" si="33"/>
        <v>4</v>
      </c>
      <c r="Y559" s="13" t="str" cm="1">
        <f t="array" ref="Y559">_xlfn.IFS(X559=1,"Lunes",X559=2,"Martes",X559=3,"Miercoles",X559=4,"Jueves",X559=5,"Viernes",X559=6,"Sabado",X559=7,"Domingo")</f>
        <v>Jueves</v>
      </c>
      <c r="Z559">
        <f>SUMIF('Cocina'!A:A,Sala[[#This Row],[Número de Orden]],'Cocina'!K:K)</f>
        <v>107</v>
      </c>
      <c r="AA559" s="35">
        <f>(Sala[[#This Row],[Tiempo en mesa]]-Sala[[#This Row],[Tiempo de Preparación (Horas)]])*1440</f>
        <v>1.0000000000000364</v>
      </c>
      <c r="AB559" t="str" cm="1">
        <f t="array" ref="AB55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0" spans="1:28" x14ac:dyDescent="0.3">
      <c r="A560" s="9">
        <v>11</v>
      </c>
      <c r="B560" s="13" t="s">
        <v>54</v>
      </c>
      <c r="C560" s="9">
        <v>1</v>
      </c>
      <c r="D560" s="16">
        <v>45022.009722222225</v>
      </c>
      <c r="E560" s="16">
        <v>45022.165972222225</v>
      </c>
      <c r="F560" s="13" t="s">
        <v>20</v>
      </c>
      <c r="G560" s="13" t="s">
        <v>10</v>
      </c>
      <c r="H560" s="13" t="s">
        <v>1134</v>
      </c>
      <c r="I560" s="14">
        <v>24.36</v>
      </c>
      <c r="J560" s="14">
        <f>IF(Sala[[#This Row],[Orden cobrada (Sin tiempo espera)]]="si",Sala[[#This Row],[Propina]],0)</f>
        <v>24.36</v>
      </c>
      <c r="K560" s="13" t="s">
        <v>11</v>
      </c>
      <c r="L560" s="9">
        <v>559</v>
      </c>
      <c r="M560" s="13" t="s">
        <v>44</v>
      </c>
      <c r="N560" s="13" t="s">
        <v>439</v>
      </c>
      <c r="O560" s="14">
        <f>SUMIF('Cocina'!A:A,Sala!L560,'Cocina'!M:M)</f>
        <v>99</v>
      </c>
      <c r="P560" s="1">
        <v>45022</v>
      </c>
      <c r="Q560" s="3">
        <v>9.7222222222222224E-3</v>
      </c>
      <c r="R560" s="3">
        <v>0.16597222222222222</v>
      </c>
      <c r="S560" s="3">
        <f>IF(K560="Ocupada",R560-Q560+Datos!$B$2,R560-Q560)</f>
        <v>0.15625</v>
      </c>
      <c r="T560" s="3">
        <f t="shared" si="34"/>
        <v>0.15625</v>
      </c>
      <c r="U560" s="3">
        <f>(SUMIF('Cocina'!A:A,Sala!L560,'Cocina'!H:H))/60/24</f>
        <v>2.8472222222222222E-2</v>
      </c>
      <c r="V560" s="3">
        <f t="shared" si="32"/>
        <v>0.12777777777777777</v>
      </c>
      <c r="W560" s="13" t="str">
        <f t="shared" si="35"/>
        <v>Si</v>
      </c>
      <c r="X560" s="9">
        <f t="shared" si="33"/>
        <v>4</v>
      </c>
      <c r="Y560" s="13" t="str" cm="1">
        <f t="array" ref="Y560">_xlfn.IFS(X560=1,"Lunes",X560=2,"Martes",X560=3,"Miercoles",X560=4,"Jueves",X560=5,"Viernes",X560=6,"Sabado",X560=7,"Domingo")</f>
        <v>Jueves</v>
      </c>
      <c r="Z560">
        <f>SUMIF('Cocina'!A:A,Sala[[#This Row],[Número de Orden]],'Cocina'!K:K)</f>
        <v>60</v>
      </c>
      <c r="AA560" s="35">
        <f>(Sala[[#This Row],[Tiempo en mesa]]-Sala[[#This Row],[Tiempo de Preparación (Horas)]])*1440</f>
        <v>184</v>
      </c>
      <c r="AB560" t="str" cm="1">
        <f t="array" ref="AB56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1" spans="1:28" x14ac:dyDescent="0.3">
      <c r="A561" s="9">
        <v>6</v>
      </c>
      <c r="B561" s="13" t="s">
        <v>348</v>
      </c>
      <c r="C561" s="9">
        <v>6</v>
      </c>
      <c r="D561" s="16">
        <v>45022.010416666664</v>
      </c>
      <c r="E561" s="16">
        <v>45022.136805555558</v>
      </c>
      <c r="F561" s="13" t="s">
        <v>25</v>
      </c>
      <c r="G561" s="13" t="s">
        <v>32</v>
      </c>
      <c r="H561" s="13" t="s">
        <v>1136</v>
      </c>
      <c r="I561" s="14">
        <v>31.53</v>
      </c>
      <c r="J561" s="14">
        <f>IF(Sala[[#This Row],[Orden cobrada (Sin tiempo espera)]]="si",Sala[[#This Row],[Propina]],0)</f>
        <v>31.53</v>
      </c>
      <c r="K561" s="13" t="s">
        <v>11</v>
      </c>
      <c r="L561" s="9">
        <v>560</v>
      </c>
      <c r="M561" s="13" t="s">
        <v>83</v>
      </c>
      <c r="N561" s="13" t="s">
        <v>883</v>
      </c>
      <c r="O561" s="14">
        <f>SUMIF('Cocina'!A:A,Sala!L561,'Cocina'!M:M)</f>
        <v>111</v>
      </c>
      <c r="P561" s="1">
        <v>45022</v>
      </c>
      <c r="Q561" s="3">
        <v>1.0416666666666666E-2</v>
      </c>
      <c r="R561" s="3">
        <v>0.13680555555555557</v>
      </c>
      <c r="S561" s="3">
        <f>IF(K561="Ocupada",R561-Q561+Datos!$B$2,R561-Q561)</f>
        <v>0.12638888888888891</v>
      </c>
      <c r="T561" s="3">
        <f t="shared" si="34"/>
        <v>0.12638888888888891</v>
      </c>
      <c r="U561" s="3">
        <f>(SUMIF('Cocina'!A:A,Sala!L561,'Cocina'!H:H))/60/24</f>
        <v>3.3333333333333333E-2</v>
      </c>
      <c r="V561" s="3">
        <f t="shared" si="32"/>
        <v>9.3055555555555586E-2</v>
      </c>
      <c r="W561" s="13" t="str">
        <f t="shared" si="35"/>
        <v>Si</v>
      </c>
      <c r="X561" s="9">
        <f t="shared" si="33"/>
        <v>4</v>
      </c>
      <c r="Y561" s="13" t="str" cm="1">
        <f t="array" ref="Y561">_xlfn.IFS(X561=1,"Lunes",X561=2,"Martes",X561=3,"Miercoles",X561=4,"Jueves",X561=5,"Viernes",X561=6,"Sabado",X561=7,"Domingo")</f>
        <v>Jueves</v>
      </c>
      <c r="Z561">
        <f>SUMIF('Cocina'!A:A,Sala[[#This Row],[Número de Orden]],'Cocina'!K:K)</f>
        <v>65</v>
      </c>
      <c r="AA561" s="35">
        <f>(Sala[[#This Row],[Tiempo en mesa]]-Sala[[#This Row],[Tiempo de Preparación (Horas)]])*1440</f>
        <v>134.00000000000006</v>
      </c>
      <c r="AB561" t="str" cm="1">
        <f t="array" ref="AB56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2" spans="1:28" x14ac:dyDescent="0.3">
      <c r="A562" s="9">
        <v>4</v>
      </c>
      <c r="B562" s="13" t="s">
        <v>61</v>
      </c>
      <c r="C562" s="9">
        <v>2</v>
      </c>
      <c r="D562" s="16">
        <v>45022.050694444442</v>
      </c>
      <c r="E562" s="16">
        <v>45022.152083333334</v>
      </c>
      <c r="F562" s="13" t="s">
        <v>14</v>
      </c>
      <c r="G562" s="13" t="s">
        <v>10</v>
      </c>
      <c r="H562" s="13" t="s">
        <v>1134</v>
      </c>
      <c r="I562" s="14">
        <v>44.24</v>
      </c>
      <c r="J562" s="14">
        <f>IF(Sala[[#This Row],[Orden cobrada (Sin tiempo espera)]]="si",Sala[[#This Row],[Propina]],0)</f>
        <v>44.24</v>
      </c>
      <c r="K562" s="13" t="s">
        <v>11</v>
      </c>
      <c r="L562" s="9">
        <v>561</v>
      </c>
      <c r="M562" s="13" t="s">
        <v>64</v>
      </c>
      <c r="N562" s="13" t="s">
        <v>884</v>
      </c>
      <c r="O562" s="14">
        <f>SUMIF('Cocina'!A:A,Sala!L562,'Cocina'!M:M)</f>
        <v>64</v>
      </c>
      <c r="P562" s="1">
        <v>45022</v>
      </c>
      <c r="Q562" s="3">
        <v>5.0694444444444445E-2</v>
      </c>
      <c r="R562" s="3">
        <v>0.15208333333333332</v>
      </c>
      <c r="S562" s="3">
        <f>IF(K562="Ocupada",R562-Q562+Datos!$B$2,R562-Q562)</f>
        <v>0.10138888888888888</v>
      </c>
      <c r="T562" s="3">
        <f t="shared" si="34"/>
        <v>0.10138888888888888</v>
      </c>
      <c r="U562" s="3">
        <f>(SUMIF('Cocina'!A:A,Sala!L562,'Cocina'!H:H))/60/24</f>
        <v>4.4444444444444446E-2</v>
      </c>
      <c r="V562" s="3">
        <f t="shared" si="32"/>
        <v>5.6944444444444429E-2</v>
      </c>
      <c r="W562" s="13" t="str">
        <f t="shared" si="35"/>
        <v>Si</v>
      </c>
      <c r="X562" s="9">
        <f t="shared" si="33"/>
        <v>4</v>
      </c>
      <c r="Y562" s="13" t="str" cm="1">
        <f t="array" ref="Y562">_xlfn.IFS(X562=1,"Lunes",X562=2,"Martes",X562=3,"Miercoles",X562=4,"Jueves",X562=5,"Viernes",X562=6,"Sabado",X562=7,"Domingo")</f>
        <v>Jueves</v>
      </c>
      <c r="Z562">
        <f>SUMIF('Cocina'!A:A,Sala[[#This Row],[Número de Orden]],'Cocina'!K:K)</f>
        <v>38</v>
      </c>
      <c r="AA562" s="35">
        <f>(Sala[[#This Row],[Tiempo en mesa]]-Sala[[#This Row],[Tiempo de Preparación (Horas)]])*1440</f>
        <v>81.999999999999972</v>
      </c>
      <c r="AB562" t="str" cm="1">
        <f t="array" ref="AB56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3" spans="1:28" x14ac:dyDescent="0.3">
      <c r="A563" s="9">
        <v>20</v>
      </c>
      <c r="B563" s="13" t="s">
        <v>885</v>
      </c>
      <c r="C563" s="9">
        <v>3</v>
      </c>
      <c r="D563" s="16">
        <v>45022.10833333333</v>
      </c>
      <c r="E563" s="16">
        <v>45022.263888888891</v>
      </c>
      <c r="F563" s="13" t="s">
        <v>14</v>
      </c>
      <c r="G563" s="13" t="s">
        <v>32</v>
      </c>
      <c r="H563" s="13" t="s">
        <v>1134</v>
      </c>
      <c r="I563" s="14">
        <v>21.49</v>
      </c>
      <c r="J563" s="14">
        <f>IF(Sala[[#This Row],[Orden cobrada (Sin tiempo espera)]]="si",Sala[[#This Row],[Propina]],0)</f>
        <v>21.49</v>
      </c>
      <c r="K563" s="13" t="s">
        <v>21</v>
      </c>
      <c r="L563" s="9">
        <v>562</v>
      </c>
      <c r="M563" s="13" t="s">
        <v>36</v>
      </c>
      <c r="N563" s="13" t="s">
        <v>886</v>
      </c>
      <c r="O563" s="14">
        <f>SUMIF('Cocina'!A:A,Sala!L563,'Cocina'!M:M)</f>
        <v>288</v>
      </c>
      <c r="P563" s="1">
        <v>45022</v>
      </c>
      <c r="Q563" s="3">
        <v>0.10833333333333334</v>
      </c>
      <c r="R563" s="3">
        <v>0.2638888888888889</v>
      </c>
      <c r="S563" s="3">
        <f>IF(K563="Ocupada",R563-Q563+Datos!$B$2,R563-Q563)</f>
        <v>0.15555555555555556</v>
      </c>
      <c r="T563" s="3">
        <f t="shared" si="34"/>
        <v>0.15555555555555556</v>
      </c>
      <c r="U563" s="3">
        <f>(SUMIF('Cocina'!A:A,Sala!L563,'Cocina'!H:H))/60/24</f>
        <v>7.7777777777777779E-2</v>
      </c>
      <c r="V563" s="3">
        <f t="shared" si="32"/>
        <v>7.7777777777777779E-2</v>
      </c>
      <c r="W563" s="13" t="str">
        <f t="shared" si="35"/>
        <v>Si</v>
      </c>
      <c r="X563" s="9">
        <f t="shared" si="33"/>
        <v>4</v>
      </c>
      <c r="Y563" s="13" t="str" cm="1">
        <f t="array" ref="Y563">_xlfn.IFS(X563=1,"Lunes",X563=2,"Martes",X563=3,"Miercoles",X563=4,"Jueves",X563=5,"Viernes",X563=6,"Sabado",X563=7,"Domingo")</f>
        <v>Jueves</v>
      </c>
      <c r="Z563">
        <f>SUMIF('Cocina'!A:A,Sala[[#This Row],[Número de Orden]],'Cocina'!K:K)</f>
        <v>175</v>
      </c>
      <c r="AA563" s="35">
        <f>(Sala[[#This Row],[Tiempo en mesa]]-Sala[[#This Row],[Tiempo de Preparación (Horas)]])*1440</f>
        <v>112</v>
      </c>
      <c r="AB563" t="str" cm="1">
        <f t="array" ref="AB56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4" spans="1:28" x14ac:dyDescent="0.3">
      <c r="A564" s="9">
        <v>12</v>
      </c>
      <c r="B564" s="13" t="s">
        <v>171</v>
      </c>
      <c r="C564" s="9">
        <v>3</v>
      </c>
      <c r="D564" s="16">
        <v>45022.12777777778</v>
      </c>
      <c r="E564" s="16">
        <v>45022.196527777778</v>
      </c>
      <c r="F564" s="13" t="s">
        <v>25</v>
      </c>
      <c r="G564" s="13" t="s">
        <v>15</v>
      </c>
      <c r="H564" s="13" t="s">
        <v>16</v>
      </c>
      <c r="I564" s="14">
        <v>20.07</v>
      </c>
      <c r="J564" s="14">
        <f>IF(Sala[[#This Row],[Orden cobrada (Sin tiempo espera)]]="si",Sala[[#This Row],[Propina]],0)</f>
        <v>20.07</v>
      </c>
      <c r="K564" s="13" t="s">
        <v>35</v>
      </c>
      <c r="L564" s="9">
        <v>563</v>
      </c>
      <c r="M564" s="13" t="s">
        <v>83</v>
      </c>
      <c r="N564" s="13" t="s">
        <v>170</v>
      </c>
      <c r="O564" s="14">
        <f>SUMIF('Cocina'!A:A,Sala!L564,'Cocina'!M:M)</f>
        <v>54</v>
      </c>
      <c r="P564" s="1">
        <v>45022</v>
      </c>
      <c r="Q564" s="3">
        <v>0.12777777777777777</v>
      </c>
      <c r="R564" s="3">
        <v>0.19652777777777777</v>
      </c>
      <c r="S564" s="3">
        <f>IF(K564="Ocupada",R564-Q564+Datos!$B$2,R564-Q564)</f>
        <v>7.9166666666666677E-2</v>
      </c>
      <c r="T564" s="3">
        <f t="shared" si="34"/>
        <v>6.8750000000000006E-2</v>
      </c>
      <c r="U564" s="3">
        <f>(SUMIF('Cocina'!A:A,Sala!L564,'Cocina'!H:H))/60/24</f>
        <v>2.5694444444444447E-2</v>
      </c>
      <c r="V564" s="3">
        <f t="shared" si="32"/>
        <v>5.3472222222222227E-2</v>
      </c>
      <c r="W564" s="13" t="str">
        <f t="shared" si="35"/>
        <v>Si</v>
      </c>
      <c r="X564" s="9">
        <f t="shared" si="33"/>
        <v>4</v>
      </c>
      <c r="Y564" s="13" t="str" cm="1">
        <f t="array" ref="Y564">_xlfn.IFS(X564=1,"Lunes",X564=2,"Martes",X564=3,"Miercoles",X564=4,"Jueves",X564=5,"Viernes",X564=6,"Sabado",X564=7,"Domingo")</f>
        <v>Jueves</v>
      </c>
      <c r="Z564">
        <f>SUMIF('Cocina'!A:A,Sala[[#This Row],[Número de Orden]],'Cocina'!K:K)</f>
        <v>32</v>
      </c>
      <c r="AA564" s="35">
        <f>(Sala[[#This Row],[Tiempo en mesa]]-Sala[[#This Row],[Tiempo de Preparación (Horas)]])*1440</f>
        <v>62</v>
      </c>
      <c r="AB564" t="str" cm="1">
        <f t="array" ref="AB56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5" spans="1:28" x14ac:dyDescent="0.3">
      <c r="A565" s="9">
        <v>9</v>
      </c>
      <c r="B565" s="13" t="s">
        <v>887</v>
      </c>
      <c r="C565" s="9">
        <v>3</v>
      </c>
      <c r="D565" s="16">
        <v>45022.021527777775</v>
      </c>
      <c r="E565" s="16">
        <v>45022.099305555559</v>
      </c>
      <c r="F565" s="13" t="s">
        <v>25</v>
      </c>
      <c r="G565" s="13" t="s">
        <v>32</v>
      </c>
      <c r="H565" s="13" t="s">
        <v>16</v>
      </c>
      <c r="I565" s="14">
        <v>33.08</v>
      </c>
      <c r="J565" s="14">
        <f>IF(Sala[[#This Row],[Orden cobrada (Sin tiempo espera)]]="si",Sala[[#This Row],[Propina]],0)</f>
        <v>33.08</v>
      </c>
      <c r="K565" s="13" t="s">
        <v>11</v>
      </c>
      <c r="L565" s="9">
        <v>564</v>
      </c>
      <c r="M565" s="13" t="s">
        <v>36</v>
      </c>
      <c r="N565" s="13" t="s">
        <v>888</v>
      </c>
      <c r="O565" s="14">
        <f>SUMIF('Cocina'!A:A,Sala!L565,'Cocina'!M:M)</f>
        <v>156</v>
      </c>
      <c r="P565" s="1">
        <v>45022</v>
      </c>
      <c r="Q565" s="3">
        <v>2.1527777777777778E-2</v>
      </c>
      <c r="R565" s="3">
        <v>9.930555555555555E-2</v>
      </c>
      <c r="S565" s="3">
        <f>IF(K565="Ocupada",R565-Q565+Datos!$B$2,R565-Q565)</f>
        <v>7.7777777777777779E-2</v>
      </c>
      <c r="T565" s="3">
        <f t="shared" si="34"/>
        <v>7.7777777777777779E-2</v>
      </c>
      <c r="U565" s="3">
        <f>(SUMIF('Cocina'!A:A,Sala!L565,'Cocina'!H:H))/60/24</f>
        <v>3.7499999999999999E-2</v>
      </c>
      <c r="V565" s="3">
        <f t="shared" si="32"/>
        <v>4.027777777777778E-2</v>
      </c>
      <c r="W565" s="13" t="str">
        <f t="shared" si="35"/>
        <v>Si</v>
      </c>
      <c r="X565" s="9">
        <f t="shared" si="33"/>
        <v>4</v>
      </c>
      <c r="Y565" s="13" t="str" cm="1">
        <f t="array" ref="Y565">_xlfn.IFS(X565=1,"Lunes",X565=2,"Martes",X565=3,"Miercoles",X565=4,"Jueves",X565=5,"Viernes",X565=6,"Sabado",X565=7,"Domingo")</f>
        <v>Jueves</v>
      </c>
      <c r="Z565">
        <f>SUMIF('Cocina'!A:A,Sala[[#This Row],[Número de Orden]],'Cocina'!K:K)</f>
        <v>96</v>
      </c>
      <c r="AA565" s="35">
        <f>(Sala[[#This Row],[Tiempo en mesa]]-Sala[[#This Row],[Tiempo de Preparación (Horas)]])*1440</f>
        <v>58.000000000000007</v>
      </c>
      <c r="AB565" t="str" cm="1">
        <f t="array" ref="AB56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6" spans="1:28" x14ac:dyDescent="0.3">
      <c r="A566" s="9">
        <v>3</v>
      </c>
      <c r="B566" s="13" t="s">
        <v>889</v>
      </c>
      <c r="C566" s="9">
        <v>6</v>
      </c>
      <c r="D566" s="16">
        <v>45022.11041666667</v>
      </c>
      <c r="E566" s="16">
        <v>45022.228472222225</v>
      </c>
      <c r="F566" s="13" t="s">
        <v>14</v>
      </c>
      <c r="G566" s="13" t="s">
        <v>10</v>
      </c>
      <c r="H566" s="13" t="s">
        <v>1134</v>
      </c>
      <c r="I566" s="14">
        <v>15.11</v>
      </c>
      <c r="J566" s="14">
        <f>IF(Sala[[#This Row],[Orden cobrada (Sin tiempo espera)]]="si",Sala[[#This Row],[Propina]],0)</f>
        <v>15.11</v>
      </c>
      <c r="K566" s="13" t="s">
        <v>21</v>
      </c>
      <c r="L566" s="9">
        <v>565</v>
      </c>
      <c r="M566" s="13" t="s">
        <v>36</v>
      </c>
      <c r="N566" s="13" t="s">
        <v>890</v>
      </c>
      <c r="O566" s="14">
        <f>SUMIF('Cocina'!A:A,Sala!L566,'Cocina'!M:M)</f>
        <v>251</v>
      </c>
      <c r="P566" s="1">
        <v>45022</v>
      </c>
      <c r="Q566" s="3">
        <v>0.11041666666666666</v>
      </c>
      <c r="R566" s="3">
        <v>0.22847222222222222</v>
      </c>
      <c r="S566" s="3">
        <f>IF(K566="Ocupada",R566-Q566+Datos!$B$2,R566-Q566)</f>
        <v>0.11805555555555555</v>
      </c>
      <c r="T566" s="3">
        <f t="shared" si="34"/>
        <v>0.11805555555555555</v>
      </c>
      <c r="U566" s="3">
        <f>(SUMIF('Cocina'!A:A,Sala!L566,'Cocina'!H:H))/60/24</f>
        <v>6.805555555555555E-2</v>
      </c>
      <c r="V566" s="3">
        <f t="shared" si="32"/>
        <v>0.05</v>
      </c>
      <c r="W566" s="13" t="str">
        <f t="shared" si="35"/>
        <v>Si</v>
      </c>
      <c r="X566" s="9">
        <f t="shared" si="33"/>
        <v>4</v>
      </c>
      <c r="Y566" s="13" t="str" cm="1">
        <f t="array" ref="Y566">_xlfn.IFS(X566=1,"Lunes",X566=2,"Martes",X566=3,"Miercoles",X566=4,"Jueves",X566=5,"Viernes",X566=6,"Sabado",X566=7,"Domingo")</f>
        <v>Jueves</v>
      </c>
      <c r="Z566">
        <f>SUMIF('Cocina'!A:A,Sala[[#This Row],[Número de Orden]],'Cocina'!K:K)</f>
        <v>148</v>
      </c>
      <c r="AA566" s="35">
        <f>(Sala[[#This Row],[Tiempo en mesa]]-Sala[[#This Row],[Tiempo de Preparación (Horas)]])*1440</f>
        <v>72</v>
      </c>
      <c r="AB566" t="str" cm="1">
        <f t="array" ref="AB56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7" spans="1:28" x14ac:dyDescent="0.3">
      <c r="A567" s="9">
        <v>4</v>
      </c>
      <c r="B567" s="13" t="s">
        <v>70</v>
      </c>
      <c r="C567" s="9">
        <v>3</v>
      </c>
      <c r="D567" s="16">
        <v>45022.072916666664</v>
      </c>
      <c r="E567" s="16">
        <v>45022.206250000003</v>
      </c>
      <c r="F567" s="13" t="s">
        <v>9</v>
      </c>
      <c r="G567" s="13" t="s">
        <v>10</v>
      </c>
      <c r="H567" s="13" t="s">
        <v>1134</v>
      </c>
      <c r="I567" s="14">
        <v>42.62</v>
      </c>
      <c r="J567" s="14">
        <f>IF(Sala[[#This Row],[Orden cobrada (Sin tiempo espera)]]="si",Sala[[#This Row],[Propina]],0)</f>
        <v>42.62</v>
      </c>
      <c r="K567" s="13" t="s">
        <v>21</v>
      </c>
      <c r="L567" s="9">
        <v>566</v>
      </c>
      <c r="M567" s="13" t="s">
        <v>44</v>
      </c>
      <c r="N567" s="13" t="s">
        <v>256</v>
      </c>
      <c r="O567" s="14">
        <f>SUMIF('Cocina'!A:A,Sala!L567,'Cocina'!M:M)</f>
        <v>78</v>
      </c>
      <c r="P567" s="1">
        <v>45022</v>
      </c>
      <c r="Q567" s="3">
        <v>7.2916666666666671E-2</v>
      </c>
      <c r="R567" s="3">
        <v>0.20624999999999999</v>
      </c>
      <c r="S567" s="3">
        <f>IF(K567="Ocupada",R567-Q567+Datos!$B$2,R567-Q567)</f>
        <v>0.1333333333333333</v>
      </c>
      <c r="T567" s="3">
        <f t="shared" si="34"/>
        <v>0.1333333333333333</v>
      </c>
      <c r="U567" s="3">
        <f>(SUMIF('Cocina'!A:A,Sala!L567,'Cocina'!H:H))/60/24</f>
        <v>3.888888888888889E-2</v>
      </c>
      <c r="V567" s="3">
        <f t="shared" si="32"/>
        <v>9.4444444444444414E-2</v>
      </c>
      <c r="W567" s="13" t="str">
        <f t="shared" si="35"/>
        <v>Si</v>
      </c>
      <c r="X567" s="9">
        <f t="shared" si="33"/>
        <v>4</v>
      </c>
      <c r="Y567" s="13" t="str" cm="1">
        <f t="array" ref="Y567">_xlfn.IFS(X567=1,"Lunes",X567=2,"Martes",X567=3,"Miercoles",X567=4,"Jueves",X567=5,"Viernes",X567=6,"Sabado",X567=7,"Domingo")</f>
        <v>Jueves</v>
      </c>
      <c r="Z567">
        <f>SUMIF('Cocina'!A:A,Sala[[#This Row],[Número de Orden]],'Cocina'!K:K)</f>
        <v>45</v>
      </c>
      <c r="AA567" s="35">
        <f>(Sala[[#This Row],[Tiempo en mesa]]-Sala[[#This Row],[Tiempo de Preparación (Horas)]])*1440</f>
        <v>135.99999999999994</v>
      </c>
      <c r="AB567" t="str" cm="1">
        <f t="array" ref="AB56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8" spans="1:28" x14ac:dyDescent="0.3">
      <c r="A568" s="9">
        <v>15</v>
      </c>
      <c r="B568" s="13" t="s">
        <v>651</v>
      </c>
      <c r="C568" s="9">
        <v>4</v>
      </c>
      <c r="D568" s="16">
        <v>45022.082638888889</v>
      </c>
      <c r="E568" s="16">
        <v>45022.219444444447</v>
      </c>
      <c r="F568" s="13" t="s">
        <v>29</v>
      </c>
      <c r="G568" s="13" t="s">
        <v>10</v>
      </c>
      <c r="H568" s="13" t="s">
        <v>1136</v>
      </c>
      <c r="I568" s="14">
        <v>42.83</v>
      </c>
      <c r="J568" s="14">
        <f>IF(Sala[[#This Row],[Orden cobrada (Sin tiempo espera)]]="si",Sala[[#This Row],[Propina]],0)</f>
        <v>42.83</v>
      </c>
      <c r="K568" s="13" t="s">
        <v>35</v>
      </c>
      <c r="L568" s="9">
        <v>567</v>
      </c>
      <c r="M568" s="13" t="s">
        <v>64</v>
      </c>
      <c r="N568" s="13" t="s">
        <v>891</v>
      </c>
      <c r="O568" s="14">
        <f>SUMIF('Cocina'!A:A,Sala!L568,'Cocina'!M:M)</f>
        <v>253</v>
      </c>
      <c r="P568" s="1">
        <v>45022</v>
      </c>
      <c r="Q568" s="3">
        <v>8.2638888888888887E-2</v>
      </c>
      <c r="R568" s="3">
        <v>0.21944444444444444</v>
      </c>
      <c r="S568" s="3">
        <f>IF(K568="Ocupada",R568-Q568+Datos!$B$2,R568-Q568)</f>
        <v>0.14722222222222223</v>
      </c>
      <c r="T568" s="3">
        <f t="shared" si="34"/>
        <v>0.13680555555555557</v>
      </c>
      <c r="U568" s="3">
        <f>(SUMIF('Cocina'!A:A,Sala!L568,'Cocina'!H:H))/60/24</f>
        <v>7.0833333333333331E-2</v>
      </c>
      <c r="V568" s="3">
        <f t="shared" si="32"/>
        <v>7.6388888888888895E-2</v>
      </c>
      <c r="W568" s="13" t="str">
        <f t="shared" si="35"/>
        <v>Si</v>
      </c>
      <c r="X568" s="9">
        <f t="shared" si="33"/>
        <v>4</v>
      </c>
      <c r="Y568" s="13" t="str" cm="1">
        <f t="array" ref="Y568">_xlfn.IFS(X568=1,"Lunes",X568=2,"Martes",X568=3,"Miercoles",X568=4,"Jueves",X568=5,"Viernes",X568=6,"Sabado",X568=7,"Domingo")</f>
        <v>Jueves</v>
      </c>
      <c r="Z568">
        <f>SUMIF('Cocina'!A:A,Sala[[#This Row],[Número de Orden]],'Cocina'!K:K)</f>
        <v>151</v>
      </c>
      <c r="AA568" s="35">
        <f>(Sala[[#This Row],[Tiempo en mesa]]-Sala[[#This Row],[Tiempo de Preparación (Horas)]])*1440</f>
        <v>95.000000000000028</v>
      </c>
      <c r="AB568" t="str" cm="1">
        <f t="array" ref="AB56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69" spans="1:28" x14ac:dyDescent="0.3">
      <c r="A569" s="9">
        <v>5</v>
      </c>
      <c r="B569" s="13" t="s">
        <v>132</v>
      </c>
      <c r="C569" s="9">
        <v>1</v>
      </c>
      <c r="D569" s="16">
        <v>45022.068749999999</v>
      </c>
      <c r="E569" s="16">
        <v>45022.144444444442</v>
      </c>
      <c r="F569" s="13" t="s">
        <v>29</v>
      </c>
      <c r="G569" s="13" t="s">
        <v>10</v>
      </c>
      <c r="H569" s="13" t="s">
        <v>1136</v>
      </c>
      <c r="I569" s="14">
        <v>21.13</v>
      </c>
      <c r="J569" s="14">
        <f>IF(Sala[[#This Row],[Orden cobrada (Sin tiempo espera)]]="si",Sala[[#This Row],[Propina]],0)</f>
        <v>21.13</v>
      </c>
      <c r="K569" s="13" t="s">
        <v>35</v>
      </c>
      <c r="L569" s="9">
        <v>568</v>
      </c>
      <c r="M569" s="13" t="s">
        <v>17</v>
      </c>
      <c r="N569" s="13" t="s">
        <v>45</v>
      </c>
      <c r="O569" s="14">
        <f>SUMIF('Cocina'!A:A,Sala!L569,'Cocina'!M:M)</f>
        <v>182</v>
      </c>
      <c r="P569" s="1">
        <v>45022</v>
      </c>
      <c r="Q569" s="3">
        <v>6.8750000000000006E-2</v>
      </c>
      <c r="R569" s="3">
        <v>0.14444444444444443</v>
      </c>
      <c r="S569" s="3">
        <f>IF(K569="Ocupada",R569-Q569+Datos!$B$2,R569-Q569)</f>
        <v>8.6111111111111097E-2</v>
      </c>
      <c r="T569" s="3">
        <f t="shared" si="34"/>
        <v>7.5694444444444425E-2</v>
      </c>
      <c r="U569" s="3">
        <f>(SUMIF('Cocina'!A:A,Sala!L569,'Cocina'!H:H))/60/24</f>
        <v>5.8333333333333327E-2</v>
      </c>
      <c r="V569" s="3">
        <f t="shared" si="32"/>
        <v>2.7777777777777769E-2</v>
      </c>
      <c r="W569" s="13" t="str">
        <f t="shared" si="35"/>
        <v>Si</v>
      </c>
      <c r="X569" s="9">
        <f t="shared" si="33"/>
        <v>4</v>
      </c>
      <c r="Y569" s="13" t="str" cm="1">
        <f t="array" ref="Y569">_xlfn.IFS(X569=1,"Lunes",X569=2,"Martes",X569=3,"Miercoles",X569=4,"Jueves",X569=5,"Viernes",X569=6,"Sabado",X569=7,"Domingo")</f>
        <v>Jueves</v>
      </c>
      <c r="Z569">
        <f>SUMIF('Cocina'!A:A,Sala[[#This Row],[Número de Orden]],'Cocina'!K:K)</f>
        <v>110</v>
      </c>
      <c r="AA569" s="35">
        <f>(Sala[[#This Row],[Tiempo en mesa]]-Sala[[#This Row],[Tiempo de Preparación (Horas)]])*1440</f>
        <v>24.999999999999982</v>
      </c>
      <c r="AB569" t="str" cm="1">
        <f t="array" ref="AB56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0" spans="1:28" x14ac:dyDescent="0.3">
      <c r="A570" s="9">
        <v>12</v>
      </c>
      <c r="B570" s="13" t="s">
        <v>892</v>
      </c>
      <c r="C570" s="9">
        <v>5</v>
      </c>
      <c r="D570" s="16">
        <v>45022.061111111114</v>
      </c>
      <c r="E570" s="16">
        <v>45022.128472222219</v>
      </c>
      <c r="F570" s="13" t="s">
        <v>14</v>
      </c>
      <c r="G570" s="13" t="s">
        <v>10</v>
      </c>
      <c r="H570" s="13" t="s">
        <v>1134</v>
      </c>
      <c r="I570" s="14">
        <v>28.52</v>
      </c>
      <c r="J570" s="14">
        <f>IF(Sala[[#This Row],[Orden cobrada (Sin tiempo espera)]]="si",Sala[[#This Row],[Propina]],0)</f>
        <v>28.52</v>
      </c>
      <c r="K570" s="13" t="s">
        <v>11</v>
      </c>
      <c r="L570" s="9">
        <v>569</v>
      </c>
      <c r="M570" s="13" t="s">
        <v>41</v>
      </c>
      <c r="N570" s="13" t="s">
        <v>893</v>
      </c>
      <c r="O570" s="14">
        <f>SUMIF('Cocina'!A:A,Sala!L570,'Cocina'!M:M)</f>
        <v>131</v>
      </c>
      <c r="P570" s="1">
        <v>45022</v>
      </c>
      <c r="Q570" s="3">
        <v>6.1111111111111109E-2</v>
      </c>
      <c r="R570" s="3">
        <v>0.12847222222222221</v>
      </c>
      <c r="S570" s="3">
        <f>IF(K570="Ocupada",R570-Q570+Datos!$B$2,R570-Q570)</f>
        <v>6.7361111111111094E-2</v>
      </c>
      <c r="T570" s="3">
        <f t="shared" si="34"/>
        <v>6.7361111111111094E-2</v>
      </c>
      <c r="U570" s="3">
        <f>(SUMIF('Cocina'!A:A,Sala!L570,'Cocina'!H:H))/60/24</f>
        <v>4.027777777777778E-2</v>
      </c>
      <c r="V570" s="3">
        <f t="shared" si="32"/>
        <v>2.7083333333333313E-2</v>
      </c>
      <c r="W570" s="13" t="str">
        <f t="shared" si="35"/>
        <v>Si</v>
      </c>
      <c r="X570" s="9">
        <f t="shared" si="33"/>
        <v>4</v>
      </c>
      <c r="Y570" s="13" t="str" cm="1">
        <f t="array" ref="Y570">_xlfn.IFS(X570=1,"Lunes",X570=2,"Martes",X570=3,"Miercoles",X570=4,"Jueves",X570=5,"Viernes",X570=6,"Sabado",X570=7,"Domingo")</f>
        <v>Jueves</v>
      </c>
      <c r="Z570">
        <f>SUMIF('Cocina'!A:A,Sala[[#This Row],[Número de Orden]],'Cocina'!K:K)</f>
        <v>79</v>
      </c>
      <c r="AA570" s="35">
        <f>(Sala[[#This Row],[Tiempo en mesa]]-Sala[[#This Row],[Tiempo de Preparación (Horas)]])*1440</f>
        <v>38.999999999999972</v>
      </c>
      <c r="AB570" t="str" cm="1">
        <f t="array" ref="AB57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1" spans="1:28" x14ac:dyDescent="0.3">
      <c r="A571" s="9">
        <v>1</v>
      </c>
      <c r="B571" s="13" t="s">
        <v>894</v>
      </c>
      <c r="C571" s="9">
        <v>6</v>
      </c>
      <c r="D571" s="16">
        <v>45022.111111111109</v>
      </c>
      <c r="E571" s="16">
        <v>45022.185416666667</v>
      </c>
      <c r="F571" s="13" t="s">
        <v>25</v>
      </c>
      <c r="G571" s="13" t="s">
        <v>10</v>
      </c>
      <c r="H571" s="13" t="s">
        <v>1134</v>
      </c>
      <c r="I571" s="14">
        <v>38.4</v>
      </c>
      <c r="J571" s="14">
        <f>IF(Sala[[#This Row],[Orden cobrada (Sin tiempo espera)]]="si",Sala[[#This Row],[Propina]],0)</f>
        <v>38.4</v>
      </c>
      <c r="K571" s="13" t="s">
        <v>21</v>
      </c>
      <c r="L571" s="9">
        <v>570</v>
      </c>
      <c r="M571" s="13" t="s">
        <v>17</v>
      </c>
      <c r="N571" s="13" t="s">
        <v>731</v>
      </c>
      <c r="O571" s="14">
        <f>SUMIF('Cocina'!A:A,Sala!L571,'Cocina'!M:M)</f>
        <v>85</v>
      </c>
      <c r="P571" s="1">
        <v>45022</v>
      </c>
      <c r="Q571" s="3">
        <v>0.1111111111111111</v>
      </c>
      <c r="R571" s="3">
        <v>0.18541666666666667</v>
      </c>
      <c r="S571" s="3">
        <f>IF(K571="Ocupada",R571-Q571+Datos!$B$2,R571-Q571)</f>
        <v>7.4305555555555569E-2</v>
      </c>
      <c r="T571" s="3">
        <f t="shared" si="34"/>
        <v>7.4305555555555569E-2</v>
      </c>
      <c r="U571" s="3">
        <f>(SUMIF('Cocina'!A:A,Sala!L571,'Cocina'!H:H))/60/24</f>
        <v>3.1944444444444449E-2</v>
      </c>
      <c r="V571" s="3">
        <f t="shared" si="32"/>
        <v>4.236111111111112E-2</v>
      </c>
      <c r="W571" s="13" t="str">
        <f t="shared" si="35"/>
        <v>Si</v>
      </c>
      <c r="X571" s="9">
        <f t="shared" si="33"/>
        <v>4</v>
      </c>
      <c r="Y571" s="13" t="str" cm="1">
        <f t="array" ref="Y571">_xlfn.IFS(X571=1,"Lunes",X571=2,"Martes",X571=3,"Miercoles",X571=4,"Jueves",X571=5,"Viernes",X571=6,"Sabado",X571=7,"Domingo")</f>
        <v>Jueves</v>
      </c>
      <c r="Z571">
        <f>SUMIF('Cocina'!A:A,Sala[[#This Row],[Número de Orden]],'Cocina'!K:K)</f>
        <v>50</v>
      </c>
      <c r="AA571" s="35">
        <f>(Sala[[#This Row],[Tiempo en mesa]]-Sala[[#This Row],[Tiempo de Preparación (Horas)]])*1440</f>
        <v>61.000000000000014</v>
      </c>
      <c r="AB571" t="str" cm="1">
        <f t="array" ref="AB57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2" spans="1:28" x14ac:dyDescent="0.3">
      <c r="A572" s="9">
        <v>15</v>
      </c>
      <c r="B572" s="13" t="s">
        <v>107</v>
      </c>
      <c r="C572" s="9">
        <v>2</v>
      </c>
      <c r="D572" s="16">
        <v>45022.056250000001</v>
      </c>
      <c r="E572" s="16">
        <v>45022.120833333334</v>
      </c>
      <c r="F572" s="13" t="s">
        <v>25</v>
      </c>
      <c r="G572" s="13" t="s">
        <v>10</v>
      </c>
      <c r="H572" s="13" t="s">
        <v>1134</v>
      </c>
      <c r="I572" s="14">
        <v>49.54</v>
      </c>
      <c r="J572" s="14">
        <f>IF(Sala[[#This Row],[Orden cobrada (Sin tiempo espera)]]="si",Sala[[#This Row],[Propina]],0)</f>
        <v>49.54</v>
      </c>
      <c r="K572" s="13" t="s">
        <v>21</v>
      </c>
      <c r="L572" s="9">
        <v>571</v>
      </c>
      <c r="M572" s="13" t="s">
        <v>1135</v>
      </c>
      <c r="N572" s="13" t="s">
        <v>170</v>
      </c>
      <c r="O572" s="14">
        <f>SUMIF('Cocina'!A:A,Sala!L572,'Cocina'!M:M)</f>
        <v>54</v>
      </c>
      <c r="P572" s="1">
        <v>45022</v>
      </c>
      <c r="Q572" s="3">
        <v>5.6250000000000001E-2</v>
      </c>
      <c r="R572" s="3">
        <v>0.12083333333333333</v>
      </c>
      <c r="S572" s="3">
        <f>IF(K572="Ocupada",R572-Q572+Datos!$B$2,R572-Q572)</f>
        <v>6.4583333333333326E-2</v>
      </c>
      <c r="T572" s="3">
        <f t="shared" si="34"/>
        <v>6.4583333333333326E-2</v>
      </c>
      <c r="U572" s="3">
        <f>(SUMIF('Cocina'!A:A,Sala!L572,'Cocina'!H:H))/60/24</f>
        <v>1.8055555555555557E-2</v>
      </c>
      <c r="V572" s="3">
        <f t="shared" si="32"/>
        <v>4.6527777777777765E-2</v>
      </c>
      <c r="W572" s="13" t="str">
        <f t="shared" si="35"/>
        <v>Si</v>
      </c>
      <c r="X572" s="9">
        <f t="shared" si="33"/>
        <v>4</v>
      </c>
      <c r="Y572" s="13" t="str" cm="1">
        <f t="array" ref="Y572">_xlfn.IFS(X572=1,"Lunes",X572=2,"Martes",X572=3,"Miercoles",X572=4,"Jueves",X572=5,"Viernes",X572=6,"Sabado",X572=7,"Domingo")</f>
        <v>Jueves</v>
      </c>
      <c r="Z572">
        <f>SUMIF('Cocina'!A:A,Sala[[#This Row],[Número de Orden]],'Cocina'!K:K)</f>
        <v>32</v>
      </c>
      <c r="AA572" s="35">
        <f>(Sala[[#This Row],[Tiempo en mesa]]-Sala[[#This Row],[Tiempo de Preparación (Horas)]])*1440</f>
        <v>66.999999999999986</v>
      </c>
      <c r="AB572" t="str" cm="1">
        <f t="array" ref="AB57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3" spans="1:28" x14ac:dyDescent="0.3">
      <c r="A573" s="9">
        <v>19</v>
      </c>
      <c r="B573" s="13" t="s">
        <v>895</v>
      </c>
      <c r="C573" s="9">
        <v>3</v>
      </c>
      <c r="D573" s="16">
        <v>45022.120138888888</v>
      </c>
      <c r="E573" s="16">
        <v>45022.268750000003</v>
      </c>
      <c r="F573" s="13" t="s">
        <v>29</v>
      </c>
      <c r="G573" s="13" t="s">
        <v>10</v>
      </c>
      <c r="H573" s="13" t="s">
        <v>16</v>
      </c>
      <c r="I573" s="14">
        <v>46.21</v>
      </c>
      <c r="J573" s="14">
        <f>IF(Sala[[#This Row],[Orden cobrada (Sin tiempo espera)]]="si",Sala[[#This Row],[Propina]],0)</f>
        <v>46.21</v>
      </c>
      <c r="K573" s="13" t="s">
        <v>35</v>
      </c>
      <c r="L573" s="9">
        <v>572</v>
      </c>
      <c r="M573" s="13" t="s">
        <v>22</v>
      </c>
      <c r="N573" s="13" t="s">
        <v>896</v>
      </c>
      <c r="O573" s="14">
        <f>SUMIF('Cocina'!A:A,Sala!L573,'Cocina'!M:M)</f>
        <v>74</v>
      </c>
      <c r="P573" s="1">
        <v>45022</v>
      </c>
      <c r="Q573" s="3">
        <v>0.12013888888888889</v>
      </c>
      <c r="R573" s="3">
        <v>0.26874999999999999</v>
      </c>
      <c r="S573" s="3">
        <f>IF(K573="Ocupada",R573-Q573+Datos!$B$2,R573-Q573)</f>
        <v>0.15902777777777774</v>
      </c>
      <c r="T573" s="3">
        <f t="shared" si="34"/>
        <v>0.14861111111111108</v>
      </c>
      <c r="U573" s="3">
        <f>(SUMIF('Cocina'!A:A,Sala!L573,'Cocina'!H:H))/60/24</f>
        <v>3.0555555555555555E-2</v>
      </c>
      <c r="V573" s="3">
        <f t="shared" si="32"/>
        <v>0.12847222222222218</v>
      </c>
      <c r="W573" s="13" t="str">
        <f t="shared" si="35"/>
        <v>Si</v>
      </c>
      <c r="X573" s="9">
        <f t="shared" si="33"/>
        <v>4</v>
      </c>
      <c r="Y573" s="13" t="str" cm="1">
        <f t="array" ref="Y573">_xlfn.IFS(X573=1,"Lunes",X573=2,"Martes",X573=3,"Miercoles",X573=4,"Jueves",X573=5,"Viernes",X573=6,"Sabado",X573=7,"Domingo")</f>
        <v>Jueves</v>
      </c>
      <c r="Z573">
        <f>SUMIF('Cocina'!A:A,Sala[[#This Row],[Número de Orden]],'Cocina'!K:K)</f>
        <v>44</v>
      </c>
      <c r="AA573" s="35">
        <f>(Sala[[#This Row],[Tiempo en mesa]]-Sala[[#This Row],[Tiempo de Preparación (Horas)]])*1440</f>
        <v>169.99999999999994</v>
      </c>
      <c r="AB573" t="str" cm="1">
        <f t="array" ref="AB57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4" spans="1:28" x14ac:dyDescent="0.3">
      <c r="A574" s="9">
        <v>7</v>
      </c>
      <c r="B574" s="13" t="s">
        <v>897</v>
      </c>
      <c r="C574" s="9">
        <v>3</v>
      </c>
      <c r="D574" s="16">
        <v>45022.133333333331</v>
      </c>
      <c r="E574" s="16">
        <v>45022.29791666667</v>
      </c>
      <c r="F574" s="13" t="s">
        <v>9</v>
      </c>
      <c r="G574" s="13" t="s">
        <v>10</v>
      </c>
      <c r="H574" s="13" t="s">
        <v>1134</v>
      </c>
      <c r="I574" s="14">
        <v>47.08</v>
      </c>
      <c r="J574" s="14">
        <f>IF(Sala[[#This Row],[Orden cobrada (Sin tiempo espera)]]="si",Sala[[#This Row],[Propina]],0)</f>
        <v>47.08</v>
      </c>
      <c r="K574" s="13" t="s">
        <v>35</v>
      </c>
      <c r="L574" s="9">
        <v>573</v>
      </c>
      <c r="M574" s="13" t="s">
        <v>64</v>
      </c>
      <c r="N574" s="13" t="s">
        <v>898</v>
      </c>
      <c r="O574" s="14">
        <f>SUMIF('Cocina'!A:A,Sala!L574,'Cocina'!M:M)</f>
        <v>165</v>
      </c>
      <c r="P574" s="1">
        <v>45022</v>
      </c>
      <c r="Q574" s="3">
        <v>0.13333333333333333</v>
      </c>
      <c r="R574" s="3">
        <v>0.29791666666666666</v>
      </c>
      <c r="S574" s="3">
        <f>IF(K574="Ocupada",R574-Q574+Datos!$B$2,R574-Q574)</f>
        <v>0.17499999999999999</v>
      </c>
      <c r="T574" s="3">
        <f t="shared" si="34"/>
        <v>0.16458333333333333</v>
      </c>
      <c r="U574" s="3">
        <f>(SUMIF('Cocina'!A:A,Sala!L574,'Cocina'!H:H))/60/24</f>
        <v>4.7916666666666663E-2</v>
      </c>
      <c r="V574" s="3">
        <f t="shared" si="32"/>
        <v>0.12708333333333333</v>
      </c>
      <c r="W574" s="13" t="str">
        <f t="shared" si="35"/>
        <v>Si</v>
      </c>
      <c r="X574" s="9">
        <f t="shared" si="33"/>
        <v>4</v>
      </c>
      <c r="Y574" s="13" t="str" cm="1">
        <f t="array" ref="Y574">_xlfn.IFS(X574=1,"Lunes",X574=2,"Martes",X574=3,"Miercoles",X574=4,"Jueves",X574=5,"Viernes",X574=6,"Sabado",X574=7,"Domingo")</f>
        <v>Jueves</v>
      </c>
      <c r="Z574">
        <f>SUMIF('Cocina'!A:A,Sala[[#This Row],[Número de Orden]],'Cocina'!K:K)</f>
        <v>99</v>
      </c>
      <c r="AA574" s="35">
        <f>(Sala[[#This Row],[Tiempo en mesa]]-Sala[[#This Row],[Tiempo de Preparación (Horas)]])*1440</f>
        <v>168</v>
      </c>
      <c r="AB574" t="str" cm="1">
        <f t="array" ref="AB57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5" spans="1:28" x14ac:dyDescent="0.3">
      <c r="A575" s="9">
        <v>20</v>
      </c>
      <c r="B575" s="13" t="s">
        <v>899</v>
      </c>
      <c r="C575" s="9">
        <v>3</v>
      </c>
      <c r="D575" s="16">
        <v>45022.021527777775</v>
      </c>
      <c r="E575" s="16">
        <v>45022.130555555559</v>
      </c>
      <c r="F575" s="13" t="s">
        <v>25</v>
      </c>
      <c r="G575" s="13" t="s">
        <v>10</v>
      </c>
      <c r="H575" s="13" t="s">
        <v>1134</v>
      </c>
      <c r="I575" s="14">
        <v>42.57</v>
      </c>
      <c r="J575" s="14">
        <f>IF(Sala[[#This Row],[Orden cobrada (Sin tiempo espera)]]="si",Sala[[#This Row],[Propina]],0)</f>
        <v>0</v>
      </c>
      <c r="K575" s="13" t="s">
        <v>21</v>
      </c>
      <c r="L575" s="9">
        <v>574</v>
      </c>
      <c r="M575" s="13" t="s">
        <v>22</v>
      </c>
      <c r="N575" s="13" t="s">
        <v>900</v>
      </c>
      <c r="O575" s="14">
        <f>SUMIF('Cocina'!A:A,Sala!L575,'Cocina'!M:M)</f>
        <v>207</v>
      </c>
      <c r="P575" s="1">
        <v>45022</v>
      </c>
      <c r="Q575" s="3">
        <v>2.1527777777777778E-2</v>
      </c>
      <c r="R575" s="3">
        <v>0.13055555555555556</v>
      </c>
      <c r="S575" s="3">
        <f>IF(K575="Ocupada",R575-Q575+Datos!$B$2,R575-Q575)</f>
        <v>0.10902777777777778</v>
      </c>
      <c r="T575" s="3">
        <f t="shared" si="34"/>
        <v>0.10902777777777778</v>
      </c>
      <c r="U575" s="3">
        <f>(SUMIF('Cocina'!A:A,Sala!L575,'Cocina'!H:H))/60/24</f>
        <v>0.11666666666666665</v>
      </c>
      <c r="V575" s="3">
        <f t="shared" si="32"/>
        <v>0</v>
      </c>
      <c r="W575" s="13" t="str">
        <f t="shared" si="35"/>
        <v>No</v>
      </c>
      <c r="X575" s="9">
        <f t="shared" si="33"/>
        <v>4</v>
      </c>
      <c r="Y575" s="13" t="str" cm="1">
        <f t="array" ref="Y575">_xlfn.IFS(X575=1,"Lunes",X575=2,"Martes",X575=3,"Miercoles",X575=4,"Jueves",X575=5,"Viernes",X575=6,"Sabado",X575=7,"Domingo")</f>
        <v>Jueves</v>
      </c>
      <c r="Z575">
        <f>SUMIF('Cocina'!A:A,Sala[[#This Row],[Número de Orden]],'Cocina'!K:K)</f>
        <v>122</v>
      </c>
      <c r="AA575" s="35">
        <f>(Sala[[#This Row],[Tiempo en mesa]]-Sala[[#This Row],[Tiempo de Preparación (Horas)]])*1440</f>
        <v>-10.99999999999998</v>
      </c>
      <c r="AB575" t="str" cm="1">
        <f t="array" ref="AB57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576" spans="1:28" x14ac:dyDescent="0.3">
      <c r="A576" s="9">
        <v>15</v>
      </c>
      <c r="B576" s="13" t="s">
        <v>550</v>
      </c>
      <c r="C576" s="9">
        <v>4</v>
      </c>
      <c r="D576" s="16">
        <v>45022.066666666666</v>
      </c>
      <c r="E576" s="16">
        <v>45022.197222222225</v>
      </c>
      <c r="F576" s="13" t="s">
        <v>29</v>
      </c>
      <c r="G576" s="13" t="s">
        <v>10</v>
      </c>
      <c r="H576" s="13" t="s">
        <v>1134</v>
      </c>
      <c r="I576" s="14">
        <v>33.520000000000003</v>
      </c>
      <c r="J576" s="14">
        <f>IF(Sala[[#This Row],[Orden cobrada (Sin tiempo espera)]]="si",Sala[[#This Row],[Propina]],0)</f>
        <v>33.520000000000003</v>
      </c>
      <c r="K576" s="13" t="s">
        <v>21</v>
      </c>
      <c r="L576" s="9">
        <v>575</v>
      </c>
      <c r="M576" s="13" t="s">
        <v>26</v>
      </c>
      <c r="N576" s="13" t="s">
        <v>117</v>
      </c>
      <c r="O576" s="14">
        <f>SUMIF('Cocina'!A:A,Sala!L576,'Cocina'!M:M)</f>
        <v>18</v>
      </c>
      <c r="P576" s="1">
        <v>45022</v>
      </c>
      <c r="Q576" s="3">
        <v>6.6666666666666666E-2</v>
      </c>
      <c r="R576" s="3">
        <v>0.19722222222222222</v>
      </c>
      <c r="S576" s="3">
        <f>IF(K576="Ocupada",R576-Q576+Datos!$B$2,R576-Q576)</f>
        <v>0.13055555555555554</v>
      </c>
      <c r="T576" s="3">
        <f t="shared" si="34"/>
        <v>0.13055555555555554</v>
      </c>
      <c r="U576" s="3">
        <f>(SUMIF('Cocina'!A:A,Sala!L576,'Cocina'!H:H))/60/24</f>
        <v>3.0555555555555555E-2</v>
      </c>
      <c r="V576" s="3">
        <f t="shared" si="32"/>
        <v>9.9999999999999978E-2</v>
      </c>
      <c r="W576" s="13" t="str">
        <f t="shared" si="35"/>
        <v>Si</v>
      </c>
      <c r="X576" s="9">
        <f t="shared" si="33"/>
        <v>4</v>
      </c>
      <c r="Y576" s="13" t="str" cm="1">
        <f t="array" ref="Y576">_xlfn.IFS(X576=1,"Lunes",X576=2,"Martes",X576=3,"Miercoles",X576=4,"Jueves",X576=5,"Viernes",X576=6,"Sabado",X576=7,"Domingo")</f>
        <v>Jueves</v>
      </c>
      <c r="Z576">
        <f>SUMIF('Cocina'!A:A,Sala[[#This Row],[Número de Orden]],'Cocina'!K:K)</f>
        <v>10</v>
      </c>
      <c r="AA576" s="35">
        <f>(Sala[[#This Row],[Tiempo en mesa]]-Sala[[#This Row],[Tiempo de Preparación (Horas)]])*1440</f>
        <v>143.99999999999997</v>
      </c>
      <c r="AB576" t="str" cm="1">
        <f t="array" ref="AB57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7" spans="1:28" x14ac:dyDescent="0.3">
      <c r="A577" s="9">
        <v>9</v>
      </c>
      <c r="B577" s="13" t="s">
        <v>901</v>
      </c>
      <c r="C577" s="9">
        <v>1</v>
      </c>
      <c r="D577" s="16">
        <v>45022.164583333331</v>
      </c>
      <c r="E577" s="16">
        <v>45022.29583333333</v>
      </c>
      <c r="F577" s="13" t="s">
        <v>29</v>
      </c>
      <c r="G577" s="13" t="s">
        <v>32</v>
      </c>
      <c r="H577" s="13" t="s">
        <v>16</v>
      </c>
      <c r="I577" s="14">
        <v>21.71</v>
      </c>
      <c r="J577" s="14">
        <f>IF(Sala[[#This Row],[Orden cobrada (Sin tiempo espera)]]="si",Sala[[#This Row],[Propina]],0)</f>
        <v>21.71</v>
      </c>
      <c r="K577" s="13" t="s">
        <v>11</v>
      </c>
      <c r="L577" s="9">
        <v>576</v>
      </c>
      <c r="M577" s="13" t="s">
        <v>44</v>
      </c>
      <c r="N577" s="13" t="s">
        <v>902</v>
      </c>
      <c r="O577" s="14">
        <f>SUMIF('Cocina'!A:A,Sala!L577,'Cocina'!M:M)</f>
        <v>234</v>
      </c>
      <c r="P577" s="1">
        <v>45022</v>
      </c>
      <c r="Q577" s="3">
        <v>0.16458333333333333</v>
      </c>
      <c r="R577" s="3">
        <v>0.29583333333333334</v>
      </c>
      <c r="S577" s="3">
        <f>IF(K577="Ocupada",R577-Q577+Datos!$B$2,R577-Q577)</f>
        <v>0.13125000000000001</v>
      </c>
      <c r="T577" s="3">
        <f t="shared" si="34"/>
        <v>0.13125000000000001</v>
      </c>
      <c r="U577" s="3">
        <f>(SUMIF('Cocina'!A:A,Sala!L577,'Cocina'!H:H))/60/24</f>
        <v>7.9861111111111119E-2</v>
      </c>
      <c r="V577" s="3">
        <f t="shared" si="32"/>
        <v>5.1388888888888887E-2</v>
      </c>
      <c r="W577" s="13" t="str">
        <f t="shared" si="35"/>
        <v>Si</v>
      </c>
      <c r="X577" s="9">
        <f t="shared" si="33"/>
        <v>4</v>
      </c>
      <c r="Y577" s="13" t="str" cm="1">
        <f t="array" ref="Y577">_xlfn.IFS(X577=1,"Lunes",X577=2,"Martes",X577=3,"Miercoles",X577=4,"Jueves",X577=5,"Viernes",X577=6,"Sabado",X577=7,"Domingo")</f>
        <v>Jueves</v>
      </c>
      <c r="Z577">
        <f>SUMIF('Cocina'!A:A,Sala[[#This Row],[Número de Orden]],'Cocina'!K:K)</f>
        <v>143</v>
      </c>
      <c r="AA577" s="35">
        <f>(Sala[[#This Row],[Tiempo en mesa]]-Sala[[#This Row],[Tiempo de Preparación (Horas)]])*1440</f>
        <v>74</v>
      </c>
      <c r="AB577" t="str" cm="1">
        <f t="array" ref="AB57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8" spans="1:28" x14ac:dyDescent="0.3">
      <c r="A578" s="9">
        <v>5</v>
      </c>
      <c r="B578" s="13" t="s">
        <v>903</v>
      </c>
      <c r="C578" s="9">
        <v>4</v>
      </c>
      <c r="D578" s="16">
        <v>45022.134027777778</v>
      </c>
      <c r="E578" s="16">
        <v>45022.277777777781</v>
      </c>
      <c r="F578" s="13" t="s">
        <v>29</v>
      </c>
      <c r="G578" s="13" t="s">
        <v>10</v>
      </c>
      <c r="H578" s="13" t="s">
        <v>1134</v>
      </c>
      <c r="I578" s="14">
        <v>34.119999999999997</v>
      </c>
      <c r="J578" s="14">
        <f>IF(Sala[[#This Row],[Orden cobrada (Sin tiempo espera)]]="si",Sala[[#This Row],[Propina]],0)</f>
        <v>34.119999999999997</v>
      </c>
      <c r="K578" s="13" t="s">
        <v>21</v>
      </c>
      <c r="L578" s="9">
        <v>577</v>
      </c>
      <c r="M578" s="13" t="s">
        <v>1135</v>
      </c>
      <c r="N578" s="13" t="s">
        <v>904</v>
      </c>
      <c r="O578" s="14">
        <f>SUMIF('Cocina'!A:A,Sala!L578,'Cocina'!M:M)</f>
        <v>40</v>
      </c>
      <c r="P578" s="1">
        <v>45022</v>
      </c>
      <c r="Q578" s="3">
        <v>0.13402777777777777</v>
      </c>
      <c r="R578" s="3">
        <v>0.27777777777777779</v>
      </c>
      <c r="S578" s="3">
        <f>IF(K578="Ocupada",R578-Q578+Datos!$B$2,R578-Q578)</f>
        <v>0.14375000000000002</v>
      </c>
      <c r="T578" s="3">
        <f t="shared" si="34"/>
        <v>0.14375000000000002</v>
      </c>
      <c r="U578" s="3">
        <f>(SUMIF('Cocina'!A:A,Sala!L578,'Cocina'!H:H))/60/24</f>
        <v>1.7361111111111112E-2</v>
      </c>
      <c r="V578" s="3">
        <f t="shared" ref="V578:V641" si="36">IF(U578&gt;T578,0,S578-U578)</f>
        <v>0.12638888888888891</v>
      </c>
      <c r="W578" s="13" t="str">
        <f t="shared" si="35"/>
        <v>Si</v>
      </c>
      <c r="X578" s="9">
        <f t="shared" ref="X578:X641" si="37">WEEKDAY(P578,2)</f>
        <v>4</v>
      </c>
      <c r="Y578" s="13" t="str" cm="1">
        <f t="array" ref="Y578">_xlfn.IFS(X578=1,"Lunes",X578=2,"Martes",X578=3,"Miercoles",X578=4,"Jueves",X578=5,"Viernes",X578=6,"Sabado",X578=7,"Domingo")</f>
        <v>Jueves</v>
      </c>
      <c r="Z578">
        <f>SUMIF('Cocina'!A:A,Sala[[#This Row],[Número de Orden]],'Cocina'!K:K)</f>
        <v>23</v>
      </c>
      <c r="AA578" s="35">
        <f>(Sala[[#This Row],[Tiempo en mesa]]-Sala[[#This Row],[Tiempo de Preparación (Horas)]])*1440</f>
        <v>182.00000000000003</v>
      </c>
      <c r="AB578" t="str" cm="1">
        <f t="array" ref="AB57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79" spans="1:28" x14ac:dyDescent="0.3">
      <c r="A579" s="9">
        <v>11</v>
      </c>
      <c r="B579" s="13" t="s">
        <v>392</v>
      </c>
      <c r="C579" s="9">
        <v>6</v>
      </c>
      <c r="D579" s="16">
        <v>45022.09097222222</v>
      </c>
      <c r="E579" s="16">
        <v>45022.183333333334</v>
      </c>
      <c r="F579" s="13" t="s">
        <v>9</v>
      </c>
      <c r="G579" s="13" t="s">
        <v>10</v>
      </c>
      <c r="H579" s="13" t="s">
        <v>1134</v>
      </c>
      <c r="I579" s="14">
        <v>32.799999999999997</v>
      </c>
      <c r="J579" s="14">
        <f>IF(Sala[[#This Row],[Orden cobrada (Sin tiempo espera)]]="si",Sala[[#This Row],[Propina]],0)</f>
        <v>32.799999999999997</v>
      </c>
      <c r="K579" s="13" t="s">
        <v>35</v>
      </c>
      <c r="L579" s="9">
        <v>578</v>
      </c>
      <c r="M579" s="13" t="s">
        <v>1137</v>
      </c>
      <c r="N579" s="13" t="s">
        <v>100</v>
      </c>
      <c r="O579" s="14">
        <f>SUMIF('Cocina'!A:A,Sala!L579,'Cocina'!M:M)</f>
        <v>90</v>
      </c>
      <c r="P579" s="1">
        <v>45022</v>
      </c>
      <c r="Q579" s="3">
        <v>9.0972222222222218E-2</v>
      </c>
      <c r="R579" s="3">
        <v>0.18333333333333332</v>
      </c>
      <c r="S579" s="3">
        <f>IF(K579="Ocupada",R579-Q579+Datos!$B$2,R579-Q579)</f>
        <v>0.10277777777777777</v>
      </c>
      <c r="T579" s="3">
        <f t="shared" ref="T579:T642" si="38">R579-Q579</f>
        <v>9.2361111111111102E-2</v>
      </c>
      <c r="U579" s="3">
        <f>(SUMIF('Cocina'!A:A,Sala!L579,'Cocina'!H:H))/60/24</f>
        <v>3.0555555555555555E-2</v>
      </c>
      <c r="V579" s="3">
        <f t="shared" si="36"/>
        <v>7.2222222222222215E-2</v>
      </c>
      <c r="W579" s="13" t="str">
        <f t="shared" ref="W579:W642" si="39">IF(V579=0,"No","Si")</f>
        <v>Si</v>
      </c>
      <c r="X579" s="9">
        <f t="shared" si="37"/>
        <v>4</v>
      </c>
      <c r="Y579" s="13" t="str" cm="1">
        <f t="array" ref="Y579">_xlfn.IFS(X579=1,"Lunes",X579=2,"Martes",X579=3,"Miercoles",X579=4,"Jueves",X579=5,"Viernes",X579=6,"Sabado",X579=7,"Domingo")</f>
        <v>Jueves</v>
      </c>
      <c r="Z579">
        <f>SUMIF('Cocina'!A:A,Sala[[#This Row],[Número de Orden]],'Cocina'!K:K)</f>
        <v>54</v>
      </c>
      <c r="AA579" s="35">
        <f>(Sala[[#This Row],[Tiempo en mesa]]-Sala[[#This Row],[Tiempo de Preparación (Horas)]])*1440</f>
        <v>88.999999999999986</v>
      </c>
      <c r="AB579" t="str" cm="1">
        <f t="array" ref="AB57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0" spans="1:28" x14ac:dyDescent="0.3">
      <c r="A580" s="9">
        <v>9</v>
      </c>
      <c r="B580" s="13" t="s">
        <v>905</v>
      </c>
      <c r="C580" s="9">
        <v>2</v>
      </c>
      <c r="D580" s="16">
        <v>45022.006944444445</v>
      </c>
      <c r="E580" s="16">
        <v>45022.095138888886</v>
      </c>
      <c r="F580" s="13" t="s">
        <v>9</v>
      </c>
      <c r="G580" s="13" t="s">
        <v>10</v>
      </c>
      <c r="H580" s="13" t="s">
        <v>1134</v>
      </c>
      <c r="I580" s="14">
        <v>35.96</v>
      </c>
      <c r="J580" s="14">
        <f>IF(Sala[[#This Row],[Orden cobrada (Sin tiempo espera)]]="si",Sala[[#This Row],[Propina]],0)</f>
        <v>35.96</v>
      </c>
      <c r="K580" s="13" t="s">
        <v>21</v>
      </c>
      <c r="L580" s="9">
        <v>579</v>
      </c>
      <c r="M580" s="13" t="s">
        <v>26</v>
      </c>
      <c r="N580" s="13" t="s">
        <v>195</v>
      </c>
      <c r="O580" s="14">
        <f>SUMIF('Cocina'!A:A,Sala!L580,'Cocina'!M:M)</f>
        <v>50</v>
      </c>
      <c r="P580" s="1">
        <v>45022</v>
      </c>
      <c r="Q580" s="3">
        <v>6.9444444444444441E-3</v>
      </c>
      <c r="R580" s="3">
        <v>9.5138888888888884E-2</v>
      </c>
      <c r="S580" s="3">
        <f>IF(K580="Ocupada",R580-Q580+Datos!$B$2,R580-Q580)</f>
        <v>8.8194444444444436E-2</v>
      </c>
      <c r="T580" s="3">
        <f t="shared" si="38"/>
        <v>8.8194444444444436E-2</v>
      </c>
      <c r="U580" s="3">
        <f>(SUMIF('Cocina'!A:A,Sala!L580,'Cocina'!H:H))/60/24</f>
        <v>3.3333333333333333E-2</v>
      </c>
      <c r="V580" s="3">
        <f t="shared" si="36"/>
        <v>5.4861111111111104E-2</v>
      </c>
      <c r="W580" s="13" t="str">
        <f t="shared" si="39"/>
        <v>Si</v>
      </c>
      <c r="X580" s="9">
        <f t="shared" si="37"/>
        <v>4</v>
      </c>
      <c r="Y580" s="13" t="str" cm="1">
        <f t="array" ref="Y580">_xlfn.IFS(X580=1,"Lunes",X580=2,"Martes",X580=3,"Miercoles",X580=4,"Jueves",X580=5,"Viernes",X580=6,"Sabado",X580=7,"Domingo")</f>
        <v>Jueves</v>
      </c>
      <c r="Z580">
        <f>SUMIF('Cocina'!A:A,Sala[[#This Row],[Número de Orden]],'Cocina'!K:K)</f>
        <v>30</v>
      </c>
      <c r="AA580" s="35">
        <f>(Sala[[#This Row],[Tiempo en mesa]]-Sala[[#This Row],[Tiempo de Preparación (Horas)]])*1440</f>
        <v>78.999999999999986</v>
      </c>
      <c r="AB580" t="str" cm="1">
        <f t="array" ref="AB58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1" spans="1:28" x14ac:dyDescent="0.3">
      <c r="A581" s="9">
        <v>10</v>
      </c>
      <c r="B581" s="13" t="s">
        <v>105</v>
      </c>
      <c r="C581" s="9">
        <v>5</v>
      </c>
      <c r="D581" s="16">
        <v>45022.004166666666</v>
      </c>
      <c r="E581" s="16">
        <v>45022.054166666669</v>
      </c>
      <c r="F581" s="13" t="s">
        <v>29</v>
      </c>
      <c r="G581" s="13" t="s">
        <v>10</v>
      </c>
      <c r="H581" s="13" t="s">
        <v>1136</v>
      </c>
      <c r="I581" s="14">
        <v>44.54</v>
      </c>
      <c r="J581" s="14">
        <f>IF(Sala[[#This Row],[Orden cobrada (Sin tiempo espera)]]="si",Sala[[#This Row],[Propina]],0)</f>
        <v>44.54</v>
      </c>
      <c r="K581" s="13" t="s">
        <v>21</v>
      </c>
      <c r="L581" s="9">
        <v>580</v>
      </c>
      <c r="M581" s="13" t="s">
        <v>44</v>
      </c>
      <c r="N581" s="13" t="s">
        <v>439</v>
      </c>
      <c r="O581" s="14">
        <f>SUMIF('Cocina'!A:A,Sala!L581,'Cocina'!M:M)</f>
        <v>33</v>
      </c>
      <c r="P581" s="1">
        <v>45022</v>
      </c>
      <c r="Q581" s="3">
        <v>4.1666666666666666E-3</v>
      </c>
      <c r="R581" s="3">
        <v>5.4166666666666669E-2</v>
      </c>
      <c r="S581" s="3">
        <f>IF(K581="Ocupada",R581-Q581+Datos!$B$2,R581-Q581)</f>
        <v>0.05</v>
      </c>
      <c r="T581" s="3">
        <f t="shared" si="38"/>
        <v>0.05</v>
      </c>
      <c r="U581" s="3">
        <f>(SUMIF('Cocina'!A:A,Sala!L581,'Cocina'!H:H))/60/24</f>
        <v>2.0833333333333332E-2</v>
      </c>
      <c r="V581" s="3">
        <f t="shared" si="36"/>
        <v>2.9166666666666671E-2</v>
      </c>
      <c r="W581" s="13" t="str">
        <f t="shared" si="39"/>
        <v>Si</v>
      </c>
      <c r="X581" s="9">
        <f t="shared" si="37"/>
        <v>4</v>
      </c>
      <c r="Y581" s="13" t="str" cm="1">
        <f t="array" ref="Y581">_xlfn.IFS(X581=1,"Lunes",X581=2,"Martes",X581=3,"Miercoles",X581=4,"Jueves",X581=5,"Viernes",X581=6,"Sabado",X581=7,"Domingo")</f>
        <v>Jueves</v>
      </c>
      <c r="Z581">
        <f>SUMIF('Cocina'!A:A,Sala[[#This Row],[Número de Orden]],'Cocina'!K:K)</f>
        <v>20</v>
      </c>
      <c r="AA581" s="35">
        <f>(Sala[[#This Row],[Tiempo en mesa]]-Sala[[#This Row],[Tiempo de Preparación (Horas)]])*1440</f>
        <v>42.000000000000007</v>
      </c>
      <c r="AB581" t="str" cm="1">
        <f t="array" ref="AB58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2" spans="1:28" x14ac:dyDescent="0.3">
      <c r="A582" s="9">
        <v>18</v>
      </c>
      <c r="B582" s="13" t="s">
        <v>225</v>
      </c>
      <c r="C582" s="9">
        <v>5</v>
      </c>
      <c r="D582" s="16">
        <v>45022.147916666669</v>
      </c>
      <c r="E582" s="16">
        <v>45022.213888888888</v>
      </c>
      <c r="F582" s="13" t="s">
        <v>29</v>
      </c>
      <c r="G582" s="13" t="s">
        <v>10</v>
      </c>
      <c r="H582" s="13" t="s">
        <v>1134</v>
      </c>
      <c r="I582" s="14">
        <v>13.27</v>
      </c>
      <c r="J582" s="14">
        <f>IF(Sala[[#This Row],[Orden cobrada (Sin tiempo espera)]]="si",Sala[[#This Row],[Propina]],0)</f>
        <v>13.27</v>
      </c>
      <c r="K582" s="13" t="s">
        <v>35</v>
      </c>
      <c r="L582" s="9">
        <v>581</v>
      </c>
      <c r="M582" s="13" t="s">
        <v>1135</v>
      </c>
      <c r="N582" s="13" t="s">
        <v>376</v>
      </c>
      <c r="O582" s="14">
        <f>SUMIF('Cocina'!A:A,Sala!L582,'Cocina'!M:M)</f>
        <v>123</v>
      </c>
      <c r="P582" s="1">
        <v>45022</v>
      </c>
      <c r="Q582" s="3">
        <v>0.14791666666666667</v>
      </c>
      <c r="R582" s="3">
        <v>0.21388888888888888</v>
      </c>
      <c r="S582" s="3">
        <f>IF(K582="Ocupada",R582-Q582+Datos!$B$2,R582-Q582)</f>
        <v>7.6388888888888881E-2</v>
      </c>
      <c r="T582" s="3">
        <f t="shared" si="38"/>
        <v>6.597222222222221E-2</v>
      </c>
      <c r="U582" s="3">
        <f>(SUMIF('Cocina'!A:A,Sala!L582,'Cocina'!H:H))/60/24</f>
        <v>3.8194444444444441E-2</v>
      </c>
      <c r="V582" s="3">
        <f t="shared" si="36"/>
        <v>3.8194444444444441E-2</v>
      </c>
      <c r="W582" s="13" t="str">
        <f t="shared" si="39"/>
        <v>Si</v>
      </c>
      <c r="X582" s="9">
        <f t="shared" si="37"/>
        <v>4</v>
      </c>
      <c r="Y582" s="13" t="str" cm="1">
        <f t="array" ref="Y582">_xlfn.IFS(X582=1,"Lunes",X582=2,"Martes",X582=3,"Miercoles",X582=4,"Jueves",X582=5,"Viernes",X582=6,"Sabado",X582=7,"Domingo")</f>
        <v>Jueves</v>
      </c>
      <c r="Z582">
        <f>SUMIF('Cocina'!A:A,Sala[[#This Row],[Número de Orden]],'Cocina'!K:K)</f>
        <v>74</v>
      </c>
      <c r="AA582" s="35">
        <f>(Sala[[#This Row],[Tiempo en mesa]]-Sala[[#This Row],[Tiempo de Preparación (Horas)]])*1440</f>
        <v>39.999999999999986</v>
      </c>
      <c r="AB582" t="str" cm="1">
        <f t="array" ref="AB58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3" spans="1:28" x14ac:dyDescent="0.3">
      <c r="A583" s="9">
        <v>3</v>
      </c>
      <c r="B583" s="13" t="s">
        <v>906</v>
      </c>
      <c r="C583" s="9">
        <v>1</v>
      </c>
      <c r="D583" s="16">
        <v>45022.158333333333</v>
      </c>
      <c r="E583" s="16">
        <v>45022.214583333334</v>
      </c>
      <c r="F583" s="13" t="s">
        <v>20</v>
      </c>
      <c r="G583" s="13" t="s">
        <v>10</v>
      </c>
      <c r="H583" s="13" t="s">
        <v>1134</v>
      </c>
      <c r="I583" s="14">
        <v>20.23</v>
      </c>
      <c r="J583" s="14">
        <f>IF(Sala[[#This Row],[Orden cobrada (Sin tiempo espera)]]="si",Sala[[#This Row],[Propina]],0)</f>
        <v>20.23</v>
      </c>
      <c r="K583" s="13" t="s">
        <v>11</v>
      </c>
      <c r="L583" s="9">
        <v>582</v>
      </c>
      <c r="M583" s="13" t="s">
        <v>44</v>
      </c>
      <c r="N583" s="13" t="s">
        <v>170</v>
      </c>
      <c r="O583" s="14">
        <f>SUMIF('Cocina'!A:A,Sala!L583,'Cocina'!M:M)</f>
        <v>54</v>
      </c>
      <c r="P583" s="1">
        <v>45022</v>
      </c>
      <c r="Q583" s="3">
        <v>0.15833333333333333</v>
      </c>
      <c r="R583" s="3">
        <v>0.21458333333333332</v>
      </c>
      <c r="S583" s="3">
        <f>IF(K583="Ocupada",R583-Q583+Datos!$B$2,R583-Q583)</f>
        <v>5.6249999999999994E-2</v>
      </c>
      <c r="T583" s="3">
        <f t="shared" si="38"/>
        <v>5.6249999999999994E-2</v>
      </c>
      <c r="U583" s="3">
        <f>(SUMIF('Cocina'!A:A,Sala!L583,'Cocina'!H:H))/60/24</f>
        <v>2.9166666666666664E-2</v>
      </c>
      <c r="V583" s="3">
        <f t="shared" si="36"/>
        <v>2.7083333333333331E-2</v>
      </c>
      <c r="W583" s="13" t="str">
        <f t="shared" si="39"/>
        <v>Si</v>
      </c>
      <c r="X583" s="9">
        <f t="shared" si="37"/>
        <v>4</v>
      </c>
      <c r="Y583" s="13" t="str" cm="1">
        <f t="array" ref="Y583">_xlfn.IFS(X583=1,"Lunes",X583=2,"Martes",X583=3,"Miercoles",X583=4,"Jueves",X583=5,"Viernes",X583=6,"Sabado",X583=7,"Domingo")</f>
        <v>Jueves</v>
      </c>
      <c r="Z583">
        <f>SUMIF('Cocina'!A:A,Sala[[#This Row],[Número de Orden]],'Cocina'!K:K)</f>
        <v>32</v>
      </c>
      <c r="AA583" s="35">
        <f>(Sala[[#This Row],[Tiempo en mesa]]-Sala[[#This Row],[Tiempo de Preparación (Horas)]])*1440</f>
        <v>38.999999999999993</v>
      </c>
      <c r="AB583" t="str" cm="1">
        <f t="array" ref="AB58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4" spans="1:28" x14ac:dyDescent="0.3">
      <c r="A584" s="9">
        <v>9</v>
      </c>
      <c r="B584" s="13" t="s">
        <v>471</v>
      </c>
      <c r="C584" s="9">
        <v>2</v>
      </c>
      <c r="D584" s="16">
        <v>45022.070138888892</v>
      </c>
      <c r="E584" s="16">
        <v>45022.148611111108</v>
      </c>
      <c r="F584" s="13" t="s">
        <v>20</v>
      </c>
      <c r="G584" s="13" t="s">
        <v>32</v>
      </c>
      <c r="H584" s="13" t="s">
        <v>1136</v>
      </c>
      <c r="I584" s="14">
        <v>35.99</v>
      </c>
      <c r="J584" s="14">
        <f>IF(Sala[[#This Row],[Orden cobrada (Sin tiempo espera)]]="si",Sala[[#This Row],[Propina]],0)</f>
        <v>35.99</v>
      </c>
      <c r="K584" s="13" t="s">
        <v>21</v>
      </c>
      <c r="L584" s="9">
        <v>583</v>
      </c>
      <c r="M584" s="13" t="s">
        <v>22</v>
      </c>
      <c r="N584" s="13" t="s">
        <v>907</v>
      </c>
      <c r="O584" s="14">
        <f>SUMIF('Cocina'!A:A,Sala!L584,'Cocina'!M:M)</f>
        <v>243</v>
      </c>
      <c r="P584" s="1">
        <v>45022</v>
      </c>
      <c r="Q584" s="3">
        <v>7.013888888888889E-2</v>
      </c>
      <c r="R584" s="3">
        <v>0.14861111111111111</v>
      </c>
      <c r="S584" s="3">
        <f>IF(K584="Ocupada",R584-Q584+Datos!$B$2,R584-Q584)</f>
        <v>7.8472222222222221E-2</v>
      </c>
      <c r="T584" s="3">
        <f t="shared" si="38"/>
        <v>7.8472222222222221E-2</v>
      </c>
      <c r="U584" s="3">
        <f>(SUMIF('Cocina'!A:A,Sala!L584,'Cocina'!H:H))/60/24</f>
        <v>7.2916666666666671E-2</v>
      </c>
      <c r="V584" s="3">
        <f t="shared" si="36"/>
        <v>5.5555555555555497E-3</v>
      </c>
      <c r="W584" s="13" t="str">
        <f t="shared" si="39"/>
        <v>Si</v>
      </c>
      <c r="X584" s="9">
        <f t="shared" si="37"/>
        <v>4</v>
      </c>
      <c r="Y584" s="13" t="str" cm="1">
        <f t="array" ref="Y584">_xlfn.IFS(X584=1,"Lunes",X584=2,"Martes",X584=3,"Miercoles",X584=4,"Jueves",X584=5,"Viernes",X584=6,"Sabado",X584=7,"Domingo")</f>
        <v>Jueves</v>
      </c>
      <c r="Z584">
        <f>SUMIF('Cocina'!A:A,Sala[[#This Row],[Número de Orden]],'Cocina'!K:K)</f>
        <v>146</v>
      </c>
      <c r="AA584" s="35">
        <f>(Sala[[#This Row],[Tiempo en mesa]]-Sala[[#This Row],[Tiempo de Preparación (Horas)]])*1440</f>
        <v>7.9999999999999911</v>
      </c>
      <c r="AB584" t="str" cm="1">
        <f t="array" ref="AB58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5" spans="1:28" x14ac:dyDescent="0.3">
      <c r="A585" s="9">
        <v>9</v>
      </c>
      <c r="B585" s="13" t="s">
        <v>908</v>
      </c>
      <c r="C585" s="9">
        <v>4</v>
      </c>
      <c r="D585" s="16">
        <v>45022.149305555555</v>
      </c>
      <c r="E585" s="16">
        <v>45022.290972222225</v>
      </c>
      <c r="F585" s="13" t="s">
        <v>9</v>
      </c>
      <c r="G585" s="13" t="s">
        <v>10</v>
      </c>
      <c r="H585" s="13" t="s">
        <v>1136</v>
      </c>
      <c r="I585" s="14">
        <v>36.979999999999997</v>
      </c>
      <c r="J585" s="14">
        <f>IF(Sala[[#This Row],[Orden cobrada (Sin tiempo espera)]]="si",Sala[[#This Row],[Propina]],0)</f>
        <v>36.979999999999997</v>
      </c>
      <c r="K585" s="13" t="s">
        <v>11</v>
      </c>
      <c r="L585" s="9">
        <v>584</v>
      </c>
      <c r="M585" s="13" t="s">
        <v>64</v>
      </c>
      <c r="N585" s="13" t="s">
        <v>909</v>
      </c>
      <c r="O585" s="14">
        <f>SUMIF('Cocina'!A:A,Sala!L585,'Cocina'!M:M)</f>
        <v>139</v>
      </c>
      <c r="P585" s="1">
        <v>45022</v>
      </c>
      <c r="Q585" s="3">
        <v>0.14930555555555555</v>
      </c>
      <c r="R585" s="3">
        <v>0.29097222222222224</v>
      </c>
      <c r="S585" s="3">
        <f>IF(K585="Ocupada",R585-Q585+Datos!$B$2,R585-Q585)</f>
        <v>0.14166666666666669</v>
      </c>
      <c r="T585" s="3">
        <f t="shared" si="38"/>
        <v>0.14166666666666669</v>
      </c>
      <c r="U585" s="3">
        <f>(SUMIF('Cocina'!A:A,Sala!L585,'Cocina'!H:H))/60/24</f>
        <v>7.9166666666666663E-2</v>
      </c>
      <c r="V585" s="3">
        <f t="shared" si="36"/>
        <v>6.2500000000000028E-2</v>
      </c>
      <c r="W585" s="13" t="str">
        <f t="shared" si="39"/>
        <v>Si</v>
      </c>
      <c r="X585" s="9">
        <f t="shared" si="37"/>
        <v>4</v>
      </c>
      <c r="Y585" s="13" t="str" cm="1">
        <f t="array" ref="Y585">_xlfn.IFS(X585=1,"Lunes",X585=2,"Martes",X585=3,"Miercoles",X585=4,"Jueves",X585=5,"Viernes",X585=6,"Sabado",X585=7,"Domingo")</f>
        <v>Jueves</v>
      </c>
      <c r="Z585">
        <f>SUMIF('Cocina'!A:A,Sala[[#This Row],[Número de Orden]],'Cocina'!K:K)</f>
        <v>83</v>
      </c>
      <c r="AA585" s="35">
        <f>(Sala[[#This Row],[Tiempo en mesa]]-Sala[[#This Row],[Tiempo de Preparación (Horas)]])*1440</f>
        <v>90.000000000000043</v>
      </c>
      <c r="AB585" t="str" cm="1">
        <f t="array" ref="AB58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6" spans="1:28" x14ac:dyDescent="0.3">
      <c r="A586" s="9">
        <v>3</v>
      </c>
      <c r="B586" s="13" t="s">
        <v>762</v>
      </c>
      <c r="C586" s="9">
        <v>5</v>
      </c>
      <c r="D586" s="16">
        <v>45022.057638888888</v>
      </c>
      <c r="E586" s="16">
        <v>45022.109027777777</v>
      </c>
      <c r="F586" s="13" t="s">
        <v>9</v>
      </c>
      <c r="G586" s="13" t="s">
        <v>15</v>
      </c>
      <c r="H586" s="13" t="s">
        <v>1134</v>
      </c>
      <c r="I586" s="14">
        <v>10.07</v>
      </c>
      <c r="J586" s="14">
        <f>IF(Sala[[#This Row],[Orden cobrada (Sin tiempo espera)]]="si",Sala[[#This Row],[Propina]],0)</f>
        <v>0</v>
      </c>
      <c r="K586" s="13" t="s">
        <v>21</v>
      </c>
      <c r="L586" s="9">
        <v>585</v>
      </c>
      <c r="M586" s="13" t="s">
        <v>59</v>
      </c>
      <c r="N586" s="13" t="s">
        <v>910</v>
      </c>
      <c r="O586" s="14">
        <f>SUMIF('Cocina'!A:A,Sala!L586,'Cocina'!M:M)</f>
        <v>128</v>
      </c>
      <c r="P586" s="1">
        <v>45022</v>
      </c>
      <c r="Q586" s="3">
        <v>5.7638888888888892E-2</v>
      </c>
      <c r="R586" s="3">
        <v>0.10902777777777778</v>
      </c>
      <c r="S586" s="3">
        <f>IF(K586="Ocupada",R586-Q586+Datos!$B$2,R586-Q586)</f>
        <v>5.1388888888888887E-2</v>
      </c>
      <c r="T586" s="3">
        <f t="shared" si="38"/>
        <v>5.1388888888888887E-2</v>
      </c>
      <c r="U586" s="3">
        <f>(SUMIF('Cocina'!A:A,Sala!L586,'Cocina'!H:H))/60/24</f>
        <v>6.5972222222222224E-2</v>
      </c>
      <c r="V586" s="3">
        <f t="shared" si="36"/>
        <v>0</v>
      </c>
      <c r="W586" s="13" t="str">
        <f t="shared" si="39"/>
        <v>No</v>
      </c>
      <c r="X586" s="9">
        <f t="shared" si="37"/>
        <v>4</v>
      </c>
      <c r="Y586" s="13" t="str" cm="1">
        <f t="array" ref="Y586">_xlfn.IFS(X586=1,"Lunes",X586=2,"Martes",X586=3,"Miercoles",X586=4,"Jueves",X586=5,"Viernes",X586=6,"Sabado",X586=7,"Domingo")</f>
        <v>Jueves</v>
      </c>
      <c r="Z586">
        <f>SUMIF('Cocina'!A:A,Sala[[#This Row],[Número de Orden]],'Cocina'!K:K)</f>
        <v>75</v>
      </c>
      <c r="AA586" s="35">
        <f>(Sala[[#This Row],[Tiempo en mesa]]-Sala[[#This Row],[Tiempo de Preparación (Horas)]])*1440</f>
        <v>-21.000000000000007</v>
      </c>
      <c r="AB586" t="str" cm="1">
        <f t="array" ref="AB58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587" spans="1:28" x14ac:dyDescent="0.3">
      <c r="A587" s="9">
        <v>17</v>
      </c>
      <c r="B587" s="13" t="s">
        <v>911</v>
      </c>
      <c r="C587" s="9">
        <v>5</v>
      </c>
      <c r="D587" s="16">
        <v>45022.030555555553</v>
      </c>
      <c r="E587" s="16">
        <v>45022.163194444445</v>
      </c>
      <c r="F587" s="13" t="s">
        <v>9</v>
      </c>
      <c r="G587" s="13" t="s">
        <v>32</v>
      </c>
      <c r="H587" s="13" t="s">
        <v>16</v>
      </c>
      <c r="I587" s="14">
        <v>32.79</v>
      </c>
      <c r="J587" s="14">
        <f>IF(Sala[[#This Row],[Orden cobrada (Sin tiempo espera)]]="si",Sala[[#This Row],[Propina]],0)</f>
        <v>32.79</v>
      </c>
      <c r="K587" s="13" t="s">
        <v>35</v>
      </c>
      <c r="L587" s="9">
        <v>586</v>
      </c>
      <c r="M587" s="13" t="s">
        <v>36</v>
      </c>
      <c r="N587" s="13" t="s">
        <v>638</v>
      </c>
      <c r="O587" s="14">
        <f>SUMIF('Cocina'!A:A,Sala!L587,'Cocina'!M:M)</f>
        <v>171</v>
      </c>
      <c r="P587" s="1">
        <v>45022</v>
      </c>
      <c r="Q587" s="3">
        <v>3.0555555555555555E-2</v>
      </c>
      <c r="R587" s="3">
        <v>0.16319444444444445</v>
      </c>
      <c r="S587" s="3">
        <f>IF(K587="Ocupada",R587-Q587+Datos!$B$2,R587-Q587)</f>
        <v>0.14305555555555555</v>
      </c>
      <c r="T587" s="3">
        <f t="shared" si="38"/>
        <v>0.13263888888888889</v>
      </c>
      <c r="U587" s="3">
        <f>(SUMIF('Cocina'!A:A,Sala!L587,'Cocina'!H:H))/60/24</f>
        <v>6.3888888888888898E-2</v>
      </c>
      <c r="V587" s="3">
        <f t="shared" si="36"/>
        <v>7.9166666666666649E-2</v>
      </c>
      <c r="W587" s="13" t="str">
        <f t="shared" si="39"/>
        <v>Si</v>
      </c>
      <c r="X587" s="9">
        <f t="shared" si="37"/>
        <v>4</v>
      </c>
      <c r="Y587" s="13" t="str" cm="1">
        <f t="array" ref="Y587">_xlfn.IFS(X587=1,"Lunes",X587=2,"Martes",X587=3,"Miercoles",X587=4,"Jueves",X587=5,"Viernes",X587=6,"Sabado",X587=7,"Domingo")</f>
        <v>Jueves</v>
      </c>
      <c r="Z587">
        <f>SUMIF('Cocina'!A:A,Sala[[#This Row],[Número de Orden]],'Cocina'!K:K)</f>
        <v>102</v>
      </c>
      <c r="AA587" s="35">
        <f>(Sala[[#This Row],[Tiempo en mesa]]-Sala[[#This Row],[Tiempo de Preparación (Horas)]])*1440</f>
        <v>98.999999999999986</v>
      </c>
      <c r="AB587" t="str" cm="1">
        <f t="array" ref="AB58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8" spans="1:28" x14ac:dyDescent="0.3">
      <c r="A588" s="9">
        <v>7</v>
      </c>
      <c r="B588" s="13" t="s">
        <v>912</v>
      </c>
      <c r="C588" s="9">
        <v>4</v>
      </c>
      <c r="D588" s="16">
        <v>45022.151388888888</v>
      </c>
      <c r="E588" s="16">
        <v>45022.195833333331</v>
      </c>
      <c r="F588" s="13" t="s">
        <v>9</v>
      </c>
      <c r="G588" s="13" t="s">
        <v>15</v>
      </c>
      <c r="H588" s="13" t="s">
        <v>1134</v>
      </c>
      <c r="I588" s="14">
        <v>35.03</v>
      </c>
      <c r="J588" s="14">
        <f>IF(Sala[[#This Row],[Orden cobrada (Sin tiempo espera)]]="si",Sala[[#This Row],[Propina]],0)</f>
        <v>35.03</v>
      </c>
      <c r="K588" s="13" t="s">
        <v>35</v>
      </c>
      <c r="L588" s="9">
        <v>587</v>
      </c>
      <c r="M588" s="13" t="s">
        <v>44</v>
      </c>
      <c r="N588" s="13" t="s">
        <v>259</v>
      </c>
      <c r="O588" s="14">
        <f>SUMIF('Cocina'!A:A,Sala!L588,'Cocina'!M:M)</f>
        <v>48</v>
      </c>
      <c r="P588" s="1">
        <v>45022</v>
      </c>
      <c r="Q588" s="3">
        <v>0.15138888888888888</v>
      </c>
      <c r="R588" s="3">
        <v>0.19583333333333333</v>
      </c>
      <c r="S588" s="3">
        <f>IF(K588="Ocupada",R588-Q588+Datos!$B$2,R588-Q588)</f>
        <v>5.4861111111111117E-2</v>
      </c>
      <c r="T588" s="3">
        <f t="shared" si="38"/>
        <v>4.4444444444444453E-2</v>
      </c>
      <c r="U588" s="3">
        <f>(SUMIF('Cocina'!A:A,Sala!L588,'Cocina'!H:H))/60/24</f>
        <v>2.9861111111111113E-2</v>
      </c>
      <c r="V588" s="3">
        <f t="shared" si="36"/>
        <v>2.5000000000000005E-2</v>
      </c>
      <c r="W588" s="13" t="str">
        <f t="shared" si="39"/>
        <v>Si</v>
      </c>
      <c r="X588" s="9">
        <f t="shared" si="37"/>
        <v>4</v>
      </c>
      <c r="Y588" s="13" t="str" cm="1">
        <f t="array" ref="Y588">_xlfn.IFS(X588=1,"Lunes",X588=2,"Martes",X588=3,"Miercoles",X588=4,"Jueves",X588=5,"Viernes",X588=6,"Sabado",X588=7,"Domingo")</f>
        <v>Jueves</v>
      </c>
      <c r="Z588">
        <f>SUMIF('Cocina'!A:A,Sala[[#This Row],[Número de Orden]],'Cocina'!K:K)</f>
        <v>28</v>
      </c>
      <c r="AA588" s="35">
        <f>(Sala[[#This Row],[Tiempo en mesa]]-Sala[[#This Row],[Tiempo de Preparación (Horas)]])*1440</f>
        <v>21.000000000000011</v>
      </c>
      <c r="AB588" t="str" cm="1">
        <f t="array" ref="AB58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89" spans="1:28" x14ac:dyDescent="0.3">
      <c r="A589" s="9">
        <v>15</v>
      </c>
      <c r="B589" s="13" t="s">
        <v>878</v>
      </c>
      <c r="C589" s="9">
        <v>2</v>
      </c>
      <c r="D589" s="16">
        <v>45022.097222222219</v>
      </c>
      <c r="E589" s="16">
        <v>45022.248611111114</v>
      </c>
      <c r="F589" s="13" t="s">
        <v>9</v>
      </c>
      <c r="G589" s="13" t="s">
        <v>32</v>
      </c>
      <c r="H589" s="13" t="s">
        <v>16</v>
      </c>
      <c r="I589" s="14">
        <v>33.93</v>
      </c>
      <c r="J589" s="14">
        <f>IF(Sala[[#This Row],[Orden cobrada (Sin tiempo espera)]]="si",Sala[[#This Row],[Propina]],0)</f>
        <v>33.93</v>
      </c>
      <c r="K589" s="13" t="s">
        <v>21</v>
      </c>
      <c r="L589" s="9">
        <v>588</v>
      </c>
      <c r="M589" s="13" t="s">
        <v>26</v>
      </c>
      <c r="N589" s="13" t="s">
        <v>913</v>
      </c>
      <c r="O589" s="14">
        <f>SUMIF('Cocina'!A:A,Sala!L589,'Cocina'!M:M)</f>
        <v>101</v>
      </c>
      <c r="P589" s="1">
        <v>45022</v>
      </c>
      <c r="Q589" s="3">
        <v>9.7222222222222224E-2</v>
      </c>
      <c r="R589" s="3">
        <v>0.24861111111111112</v>
      </c>
      <c r="S589" s="3">
        <f>IF(K589="Ocupada",R589-Q589+Datos!$B$2,R589-Q589)</f>
        <v>0.15138888888888891</v>
      </c>
      <c r="T589" s="3">
        <f t="shared" si="38"/>
        <v>0.15138888888888891</v>
      </c>
      <c r="U589" s="3">
        <f>(SUMIF('Cocina'!A:A,Sala!L589,'Cocina'!H:H))/60/24</f>
        <v>2.5694444444444447E-2</v>
      </c>
      <c r="V589" s="3">
        <f t="shared" si="36"/>
        <v>0.12569444444444447</v>
      </c>
      <c r="W589" s="13" t="str">
        <f t="shared" si="39"/>
        <v>Si</v>
      </c>
      <c r="X589" s="9">
        <f t="shared" si="37"/>
        <v>4</v>
      </c>
      <c r="Y589" s="13" t="str" cm="1">
        <f t="array" ref="Y589">_xlfn.IFS(X589=1,"Lunes",X589=2,"Martes",X589=3,"Miercoles",X589=4,"Jueves",X589=5,"Viernes",X589=6,"Sabado",X589=7,"Domingo")</f>
        <v>Jueves</v>
      </c>
      <c r="Z589">
        <f>SUMIF('Cocina'!A:A,Sala[[#This Row],[Número de Orden]],'Cocina'!K:K)</f>
        <v>60</v>
      </c>
      <c r="AA589" s="35">
        <f>(Sala[[#This Row],[Tiempo en mesa]]-Sala[[#This Row],[Tiempo de Preparación (Horas)]])*1440</f>
        <v>181.00000000000003</v>
      </c>
      <c r="AB589" t="str" cm="1">
        <f t="array" ref="AB58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90" spans="1:28" x14ac:dyDescent="0.3">
      <c r="A590" s="9">
        <v>10</v>
      </c>
      <c r="B590" s="13" t="s">
        <v>914</v>
      </c>
      <c r="C590" s="9">
        <v>4</v>
      </c>
      <c r="D590" s="16">
        <v>45022.134722222225</v>
      </c>
      <c r="E590" s="16">
        <v>45022.247916666667</v>
      </c>
      <c r="F590" s="13" t="s">
        <v>29</v>
      </c>
      <c r="G590" s="13" t="s">
        <v>10</v>
      </c>
      <c r="H590" s="13" t="s">
        <v>1136</v>
      </c>
      <c r="I590" s="14">
        <v>28.96</v>
      </c>
      <c r="J590" s="14">
        <f>IF(Sala[[#This Row],[Orden cobrada (Sin tiempo espera)]]="si",Sala[[#This Row],[Propina]],0)</f>
        <v>28.96</v>
      </c>
      <c r="K590" s="13" t="s">
        <v>21</v>
      </c>
      <c r="L590" s="9">
        <v>589</v>
      </c>
      <c r="M590" s="13" t="s">
        <v>44</v>
      </c>
      <c r="N590" s="13" t="s">
        <v>915</v>
      </c>
      <c r="O590" s="14">
        <f>SUMIF('Cocina'!A:A,Sala!L590,'Cocina'!M:M)</f>
        <v>284</v>
      </c>
      <c r="P590" s="1">
        <v>45022</v>
      </c>
      <c r="Q590" s="3">
        <v>0.13472222222222222</v>
      </c>
      <c r="R590" s="3">
        <v>0.24791666666666667</v>
      </c>
      <c r="S590" s="3">
        <f>IF(K590="Ocupada",R590-Q590+Datos!$B$2,R590-Q590)</f>
        <v>0.11319444444444446</v>
      </c>
      <c r="T590" s="3">
        <f t="shared" si="38"/>
        <v>0.11319444444444446</v>
      </c>
      <c r="U590" s="3">
        <f>(SUMIF('Cocina'!A:A,Sala!L590,'Cocina'!H:H))/60/24</f>
        <v>8.3333333333333329E-2</v>
      </c>
      <c r="V590" s="3">
        <f t="shared" si="36"/>
        <v>2.986111111111113E-2</v>
      </c>
      <c r="W590" s="13" t="str">
        <f t="shared" si="39"/>
        <v>Si</v>
      </c>
      <c r="X590" s="9">
        <f t="shared" si="37"/>
        <v>4</v>
      </c>
      <c r="Y590" s="13" t="str" cm="1">
        <f t="array" ref="Y590">_xlfn.IFS(X590=1,"Lunes",X590=2,"Martes",X590=3,"Miercoles",X590=4,"Jueves",X590=5,"Viernes",X590=6,"Sabado",X590=7,"Domingo")</f>
        <v>Jueves</v>
      </c>
      <c r="Z590">
        <f>SUMIF('Cocina'!A:A,Sala[[#This Row],[Número de Orden]],'Cocina'!K:K)</f>
        <v>170</v>
      </c>
      <c r="AA590" s="35">
        <f>(Sala[[#This Row],[Tiempo en mesa]]-Sala[[#This Row],[Tiempo de Preparación (Horas)]])*1440</f>
        <v>43.000000000000028</v>
      </c>
      <c r="AB590" t="str" cm="1">
        <f t="array" ref="AB59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91" spans="1:28" x14ac:dyDescent="0.3">
      <c r="A591" s="9">
        <v>3</v>
      </c>
      <c r="B591" s="13" t="s">
        <v>412</v>
      </c>
      <c r="C591" s="9">
        <v>6</v>
      </c>
      <c r="D591" s="16">
        <v>45022.114583333336</v>
      </c>
      <c r="E591" s="16">
        <v>45022.185416666667</v>
      </c>
      <c r="F591" s="13" t="s">
        <v>20</v>
      </c>
      <c r="G591" s="13" t="s">
        <v>15</v>
      </c>
      <c r="H591" s="13" t="s">
        <v>1134</v>
      </c>
      <c r="I591" s="14">
        <v>40.94</v>
      </c>
      <c r="J591" s="14">
        <f>IF(Sala[[#This Row],[Orden cobrada (Sin tiempo espera)]]="si",Sala[[#This Row],[Propina]],0)</f>
        <v>40.94</v>
      </c>
      <c r="K591" s="13" t="s">
        <v>35</v>
      </c>
      <c r="L591" s="9">
        <v>590</v>
      </c>
      <c r="M591" s="13" t="s">
        <v>36</v>
      </c>
      <c r="N591" s="13" t="s">
        <v>916</v>
      </c>
      <c r="O591" s="14">
        <f>SUMIF('Cocina'!A:A,Sala!L591,'Cocina'!M:M)</f>
        <v>122</v>
      </c>
      <c r="P591" s="1">
        <v>45022</v>
      </c>
      <c r="Q591" s="3">
        <v>0.11458333333333333</v>
      </c>
      <c r="R591" s="3">
        <v>0.18541666666666667</v>
      </c>
      <c r="S591" s="3">
        <f>IF(K591="Ocupada",R591-Q591+Datos!$B$2,R591-Q591)</f>
        <v>8.1250000000000017E-2</v>
      </c>
      <c r="T591" s="3">
        <f t="shared" si="38"/>
        <v>7.0833333333333345E-2</v>
      </c>
      <c r="U591" s="3">
        <f>(SUMIF('Cocina'!A:A,Sala!L591,'Cocina'!H:H))/60/24</f>
        <v>4.4444444444444446E-2</v>
      </c>
      <c r="V591" s="3">
        <f t="shared" si="36"/>
        <v>3.6805555555555571E-2</v>
      </c>
      <c r="W591" s="13" t="str">
        <f t="shared" si="39"/>
        <v>Si</v>
      </c>
      <c r="X591" s="9">
        <f t="shared" si="37"/>
        <v>4</v>
      </c>
      <c r="Y591" s="13" t="str" cm="1">
        <f t="array" ref="Y591">_xlfn.IFS(X591=1,"Lunes",X591=2,"Martes",X591=3,"Miercoles",X591=4,"Jueves",X591=5,"Viernes",X591=6,"Sabado",X591=7,"Domingo")</f>
        <v>Jueves</v>
      </c>
      <c r="Z591">
        <f>SUMIF('Cocina'!A:A,Sala[[#This Row],[Número de Orden]],'Cocina'!K:K)</f>
        <v>72</v>
      </c>
      <c r="AA591" s="35">
        <f>(Sala[[#This Row],[Tiempo en mesa]]-Sala[[#This Row],[Tiempo de Preparación (Horas)]])*1440</f>
        <v>38.000000000000014</v>
      </c>
      <c r="AB591" t="str" cm="1">
        <f t="array" ref="AB59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92" spans="1:28" x14ac:dyDescent="0.3">
      <c r="A592" s="9">
        <v>11</v>
      </c>
      <c r="B592" s="13" t="s">
        <v>917</v>
      </c>
      <c r="C592" s="9">
        <v>6</v>
      </c>
      <c r="D592" s="16">
        <v>45022.155555555553</v>
      </c>
      <c r="E592" s="16">
        <v>45022.263194444444</v>
      </c>
      <c r="F592" s="13" t="s">
        <v>9</v>
      </c>
      <c r="G592" s="13" t="s">
        <v>15</v>
      </c>
      <c r="H592" s="13" t="s">
        <v>1134</v>
      </c>
      <c r="I592" s="14">
        <v>44.33</v>
      </c>
      <c r="J592" s="14">
        <f>IF(Sala[[#This Row],[Orden cobrada (Sin tiempo espera)]]="si",Sala[[#This Row],[Propina]],0)</f>
        <v>44.33</v>
      </c>
      <c r="K592" s="13" t="s">
        <v>21</v>
      </c>
      <c r="L592" s="9">
        <v>591</v>
      </c>
      <c r="M592" s="13" t="s">
        <v>41</v>
      </c>
      <c r="N592" s="13" t="s">
        <v>65</v>
      </c>
      <c r="O592" s="14">
        <f>SUMIF('Cocina'!A:A,Sala!L592,'Cocina'!M:M)</f>
        <v>120</v>
      </c>
      <c r="P592" s="1">
        <v>45022</v>
      </c>
      <c r="Q592" s="3">
        <v>0.15555555555555556</v>
      </c>
      <c r="R592" s="3">
        <v>0.26319444444444445</v>
      </c>
      <c r="S592" s="3">
        <f>IF(K592="Ocupada",R592-Q592+Datos!$B$2,R592-Q592)</f>
        <v>0.1076388888888889</v>
      </c>
      <c r="T592" s="3">
        <f t="shared" si="38"/>
        <v>0.1076388888888889</v>
      </c>
      <c r="U592" s="3">
        <f>(SUMIF('Cocina'!A:A,Sala!L592,'Cocina'!H:H))/60/24</f>
        <v>3.5416666666666666E-2</v>
      </c>
      <c r="V592" s="3">
        <f t="shared" si="36"/>
        <v>7.2222222222222229E-2</v>
      </c>
      <c r="W592" s="13" t="str">
        <f t="shared" si="39"/>
        <v>Si</v>
      </c>
      <c r="X592" s="9">
        <f t="shared" si="37"/>
        <v>4</v>
      </c>
      <c r="Y592" s="13" t="str" cm="1">
        <f t="array" ref="Y592">_xlfn.IFS(X592=1,"Lunes",X592=2,"Martes",X592=3,"Miercoles",X592=4,"Jueves",X592=5,"Viernes",X592=6,"Sabado",X592=7,"Domingo")</f>
        <v>Jueves</v>
      </c>
      <c r="Z592">
        <f>SUMIF('Cocina'!A:A,Sala[[#This Row],[Número de Orden]],'Cocina'!K:K)</f>
        <v>75</v>
      </c>
      <c r="AA592" s="35">
        <f>(Sala[[#This Row],[Tiempo en mesa]]-Sala[[#This Row],[Tiempo de Preparación (Horas)]])*1440</f>
        <v>104.00000000000001</v>
      </c>
      <c r="AB592" t="str" cm="1">
        <f t="array" ref="AB59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93" spans="1:28" x14ac:dyDescent="0.3">
      <c r="A593" s="9">
        <v>5</v>
      </c>
      <c r="B593" s="13" t="s">
        <v>918</v>
      </c>
      <c r="C593" s="9">
        <v>1</v>
      </c>
      <c r="D593" s="16">
        <v>45022.033333333333</v>
      </c>
      <c r="E593" s="16">
        <v>45022.111111111109</v>
      </c>
      <c r="F593" s="13" t="s">
        <v>20</v>
      </c>
      <c r="G593" s="13" t="s">
        <v>10</v>
      </c>
      <c r="H593" s="13" t="s">
        <v>1134</v>
      </c>
      <c r="I593" s="14">
        <v>35.67</v>
      </c>
      <c r="J593" s="14">
        <f>IF(Sala[[#This Row],[Orden cobrada (Sin tiempo espera)]]="si",Sala[[#This Row],[Propina]],0)</f>
        <v>35.67</v>
      </c>
      <c r="K593" s="13" t="s">
        <v>11</v>
      </c>
      <c r="L593" s="9">
        <v>592</v>
      </c>
      <c r="M593" s="13" t="s">
        <v>59</v>
      </c>
      <c r="N593" s="13" t="s">
        <v>919</v>
      </c>
      <c r="O593" s="14">
        <f>SUMIF('Cocina'!A:A,Sala!L593,'Cocina'!M:M)</f>
        <v>94</v>
      </c>
      <c r="P593" s="1">
        <v>45022</v>
      </c>
      <c r="Q593" s="3">
        <v>3.3333333333333333E-2</v>
      </c>
      <c r="R593" s="3">
        <v>0.1111111111111111</v>
      </c>
      <c r="S593" s="3">
        <f>IF(K593="Ocupada",R593-Q593+Datos!$B$2,R593-Q593)</f>
        <v>7.7777777777777779E-2</v>
      </c>
      <c r="T593" s="3">
        <f t="shared" si="38"/>
        <v>7.7777777777777779E-2</v>
      </c>
      <c r="U593" s="3">
        <f>(SUMIF('Cocina'!A:A,Sala!L593,'Cocina'!H:H))/60/24</f>
        <v>7.013888888888889E-2</v>
      </c>
      <c r="V593" s="3">
        <f t="shared" si="36"/>
        <v>7.6388888888888895E-3</v>
      </c>
      <c r="W593" s="13" t="str">
        <f t="shared" si="39"/>
        <v>Si</v>
      </c>
      <c r="X593" s="9">
        <f t="shared" si="37"/>
        <v>4</v>
      </c>
      <c r="Y593" s="13" t="str" cm="1">
        <f t="array" ref="Y593">_xlfn.IFS(X593=1,"Lunes",X593=2,"Martes",X593=3,"Miercoles",X593=4,"Jueves",X593=5,"Viernes",X593=6,"Sabado",X593=7,"Domingo")</f>
        <v>Jueves</v>
      </c>
      <c r="Z593">
        <f>SUMIF('Cocina'!A:A,Sala[[#This Row],[Número de Orden]],'Cocina'!K:K)</f>
        <v>56</v>
      </c>
      <c r="AA593" s="35">
        <f>(Sala[[#This Row],[Tiempo en mesa]]-Sala[[#This Row],[Tiempo de Preparación (Horas)]])*1440</f>
        <v>11</v>
      </c>
      <c r="AB593" t="str" cm="1">
        <f t="array" ref="AB59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94" spans="1:28" x14ac:dyDescent="0.3">
      <c r="A594" s="9">
        <v>17</v>
      </c>
      <c r="B594" s="13" t="s">
        <v>920</v>
      </c>
      <c r="C594" s="9">
        <v>5</v>
      </c>
      <c r="D594" s="16">
        <v>45022.017361111109</v>
      </c>
      <c r="E594" s="16">
        <v>45022.095138888886</v>
      </c>
      <c r="F594" s="13" t="s">
        <v>29</v>
      </c>
      <c r="G594" s="13" t="s">
        <v>10</v>
      </c>
      <c r="H594" s="13" t="s">
        <v>1136</v>
      </c>
      <c r="I594" s="14">
        <v>48.8</v>
      </c>
      <c r="J594" s="14">
        <f>IF(Sala[[#This Row],[Orden cobrada (Sin tiempo espera)]]="si",Sala[[#This Row],[Propina]],0)</f>
        <v>48.8</v>
      </c>
      <c r="K594" s="13" t="s">
        <v>11</v>
      </c>
      <c r="L594" s="9">
        <v>593</v>
      </c>
      <c r="M594" s="13" t="s">
        <v>1137</v>
      </c>
      <c r="N594" s="13" t="s">
        <v>921</v>
      </c>
      <c r="O594" s="14">
        <f>SUMIF('Cocina'!A:A,Sala!L594,'Cocina'!M:M)</f>
        <v>209</v>
      </c>
      <c r="P594" s="1">
        <v>45022</v>
      </c>
      <c r="Q594" s="3">
        <v>1.7361111111111112E-2</v>
      </c>
      <c r="R594" s="3">
        <v>9.5138888888888884E-2</v>
      </c>
      <c r="S594" s="3">
        <f>IF(K594="Ocupada",R594-Q594+Datos!$B$2,R594-Q594)</f>
        <v>7.7777777777777779E-2</v>
      </c>
      <c r="T594" s="3">
        <f t="shared" si="38"/>
        <v>7.7777777777777779E-2</v>
      </c>
      <c r="U594" s="3">
        <f>(SUMIF('Cocina'!A:A,Sala!L594,'Cocina'!H:H))/60/24</f>
        <v>3.3333333333333333E-2</v>
      </c>
      <c r="V594" s="3">
        <f t="shared" si="36"/>
        <v>4.4444444444444446E-2</v>
      </c>
      <c r="W594" s="13" t="str">
        <f t="shared" si="39"/>
        <v>Si</v>
      </c>
      <c r="X594" s="9">
        <f t="shared" si="37"/>
        <v>4</v>
      </c>
      <c r="Y594" s="13" t="str" cm="1">
        <f t="array" ref="Y594">_xlfn.IFS(X594=1,"Lunes",X594=2,"Martes",X594=3,"Miercoles",X594=4,"Jueves",X594=5,"Viernes",X594=6,"Sabado",X594=7,"Domingo")</f>
        <v>Jueves</v>
      </c>
      <c r="Z594">
        <f>SUMIF('Cocina'!A:A,Sala[[#This Row],[Número de Orden]],'Cocina'!K:K)</f>
        <v>128</v>
      </c>
      <c r="AA594" s="35">
        <f>(Sala[[#This Row],[Tiempo en mesa]]-Sala[[#This Row],[Tiempo de Preparación (Horas)]])*1440</f>
        <v>64</v>
      </c>
      <c r="AB594" t="str" cm="1">
        <f t="array" ref="AB59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95" spans="1:28" x14ac:dyDescent="0.3">
      <c r="A595" s="9">
        <v>17</v>
      </c>
      <c r="B595" s="13" t="s">
        <v>922</v>
      </c>
      <c r="C595" s="9">
        <v>1</v>
      </c>
      <c r="D595" s="16">
        <v>45022.138888888891</v>
      </c>
      <c r="E595" s="16">
        <v>45022.200694444444</v>
      </c>
      <c r="F595" s="13" t="s">
        <v>9</v>
      </c>
      <c r="G595" s="13" t="s">
        <v>10</v>
      </c>
      <c r="H595" s="13" t="s">
        <v>1136</v>
      </c>
      <c r="I595" s="14">
        <v>46.01</v>
      </c>
      <c r="J595" s="14">
        <f>IF(Sala[[#This Row],[Orden cobrada (Sin tiempo espera)]]="si",Sala[[#This Row],[Propina]],0)</f>
        <v>0</v>
      </c>
      <c r="K595" s="13" t="s">
        <v>21</v>
      </c>
      <c r="L595" s="9">
        <v>594</v>
      </c>
      <c r="M595" s="13" t="s">
        <v>41</v>
      </c>
      <c r="N595" s="13" t="s">
        <v>923</v>
      </c>
      <c r="O595" s="14">
        <f>SUMIF('Cocina'!A:A,Sala!L595,'Cocina'!M:M)</f>
        <v>139</v>
      </c>
      <c r="P595" s="1">
        <v>45022</v>
      </c>
      <c r="Q595" s="3">
        <v>0.1388888888888889</v>
      </c>
      <c r="R595" s="3">
        <v>0.20069444444444445</v>
      </c>
      <c r="S595" s="3">
        <f>IF(K595="Ocupada",R595-Q595+Datos!$B$2,R595-Q595)</f>
        <v>6.1805555555555558E-2</v>
      </c>
      <c r="T595" s="3">
        <f t="shared" si="38"/>
        <v>6.1805555555555558E-2</v>
      </c>
      <c r="U595" s="3">
        <f>(SUMIF('Cocina'!A:A,Sala!L595,'Cocina'!H:H))/60/24</f>
        <v>6.805555555555555E-2</v>
      </c>
      <c r="V595" s="3">
        <f t="shared" si="36"/>
        <v>0</v>
      </c>
      <c r="W595" s="13" t="str">
        <f t="shared" si="39"/>
        <v>No</v>
      </c>
      <c r="X595" s="9">
        <f t="shared" si="37"/>
        <v>4</v>
      </c>
      <c r="Y595" s="13" t="str" cm="1">
        <f t="array" ref="Y595">_xlfn.IFS(X595=1,"Lunes",X595=2,"Martes",X595=3,"Miercoles",X595=4,"Jueves",X595=5,"Viernes",X595=6,"Sabado",X595=7,"Domingo")</f>
        <v>Jueves</v>
      </c>
      <c r="Z595">
        <f>SUMIF('Cocina'!A:A,Sala[[#This Row],[Número de Orden]],'Cocina'!K:K)</f>
        <v>83</v>
      </c>
      <c r="AA595" s="35">
        <f>(Sala[[#This Row],[Tiempo en mesa]]-Sala[[#This Row],[Tiempo de Preparación (Horas)]])*1440</f>
        <v>-8.9999999999999876</v>
      </c>
      <c r="AB595" t="str" cm="1">
        <f t="array" ref="AB59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596" spans="1:28" x14ac:dyDescent="0.3">
      <c r="A596" s="9">
        <v>9</v>
      </c>
      <c r="B596" s="13" t="s">
        <v>63</v>
      </c>
      <c r="C596" s="9">
        <v>5</v>
      </c>
      <c r="D596" s="16">
        <v>45022.127083333333</v>
      </c>
      <c r="E596" s="16">
        <v>45022.227083333331</v>
      </c>
      <c r="F596" s="13" t="s">
        <v>20</v>
      </c>
      <c r="G596" s="13" t="s">
        <v>10</v>
      </c>
      <c r="H596" s="13" t="s">
        <v>1134</v>
      </c>
      <c r="I596" s="14">
        <v>40.33</v>
      </c>
      <c r="J596" s="14">
        <f>IF(Sala[[#This Row],[Orden cobrada (Sin tiempo espera)]]="si",Sala[[#This Row],[Propina]],0)</f>
        <v>40.33</v>
      </c>
      <c r="K596" s="13" t="s">
        <v>35</v>
      </c>
      <c r="L596" s="9">
        <v>595</v>
      </c>
      <c r="M596" s="13" t="s">
        <v>26</v>
      </c>
      <c r="N596" s="13" t="s">
        <v>924</v>
      </c>
      <c r="O596" s="14">
        <f>SUMIF('Cocina'!A:A,Sala!L596,'Cocina'!M:M)</f>
        <v>72</v>
      </c>
      <c r="P596" s="1">
        <v>45022</v>
      </c>
      <c r="Q596" s="3">
        <v>0.12708333333333333</v>
      </c>
      <c r="R596" s="3">
        <v>0.22708333333333333</v>
      </c>
      <c r="S596" s="3">
        <f>IF(K596="Ocupada",R596-Q596+Datos!$B$2,R596-Q596)</f>
        <v>0.11041666666666668</v>
      </c>
      <c r="T596" s="3">
        <f t="shared" si="38"/>
        <v>0.1</v>
      </c>
      <c r="U596" s="3">
        <f>(SUMIF('Cocina'!A:A,Sala!L596,'Cocina'!H:H))/60/24</f>
        <v>3.4027777777777775E-2</v>
      </c>
      <c r="V596" s="3">
        <f t="shared" si="36"/>
        <v>7.6388888888888895E-2</v>
      </c>
      <c r="W596" s="13" t="str">
        <f t="shared" si="39"/>
        <v>Si</v>
      </c>
      <c r="X596" s="9">
        <f t="shared" si="37"/>
        <v>4</v>
      </c>
      <c r="Y596" s="13" t="str" cm="1">
        <f t="array" ref="Y596">_xlfn.IFS(X596=1,"Lunes",X596=2,"Martes",X596=3,"Miercoles",X596=4,"Jueves",X596=5,"Viernes",X596=6,"Sabado",X596=7,"Domingo")</f>
        <v>Jueves</v>
      </c>
      <c r="Z596">
        <f>SUMIF('Cocina'!A:A,Sala[[#This Row],[Número de Orden]],'Cocina'!K:K)</f>
        <v>44</v>
      </c>
      <c r="AA596" s="35">
        <f>(Sala[[#This Row],[Tiempo en mesa]]-Sala[[#This Row],[Tiempo de Preparación (Horas)]])*1440</f>
        <v>95.000000000000028</v>
      </c>
      <c r="AB596" t="str" cm="1">
        <f t="array" ref="AB59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97" spans="1:28" x14ac:dyDescent="0.3">
      <c r="A597" s="9">
        <v>18</v>
      </c>
      <c r="B597" s="13" t="s">
        <v>925</v>
      </c>
      <c r="C597" s="9">
        <v>2</v>
      </c>
      <c r="D597" s="16">
        <v>45022.056250000001</v>
      </c>
      <c r="E597" s="16">
        <v>45022.152083333334</v>
      </c>
      <c r="F597" s="13" t="s">
        <v>20</v>
      </c>
      <c r="G597" s="13" t="s">
        <v>10</v>
      </c>
      <c r="H597" s="13" t="s">
        <v>1136</v>
      </c>
      <c r="I597" s="14">
        <v>23.7</v>
      </c>
      <c r="J597" s="14">
        <f>IF(Sala[[#This Row],[Orden cobrada (Sin tiempo espera)]]="si",Sala[[#This Row],[Propina]],0)</f>
        <v>0</v>
      </c>
      <c r="K597" s="13" t="s">
        <v>35</v>
      </c>
      <c r="L597" s="9">
        <v>596</v>
      </c>
      <c r="M597" s="13" t="s">
        <v>59</v>
      </c>
      <c r="N597" s="13" t="s">
        <v>926</v>
      </c>
      <c r="O597" s="14">
        <f>SUMIF('Cocina'!A:A,Sala!L597,'Cocina'!M:M)</f>
        <v>240</v>
      </c>
      <c r="P597" s="1">
        <v>45022</v>
      </c>
      <c r="Q597" s="3">
        <v>5.6250000000000001E-2</v>
      </c>
      <c r="R597" s="3">
        <v>0.15208333333333332</v>
      </c>
      <c r="S597" s="3">
        <f>IF(K597="Ocupada",R597-Q597+Datos!$B$2,R597-Q597)</f>
        <v>0.10625</v>
      </c>
      <c r="T597" s="3">
        <f t="shared" si="38"/>
        <v>9.5833333333333326E-2</v>
      </c>
      <c r="U597" s="3">
        <f>(SUMIF('Cocina'!A:A,Sala!L597,'Cocina'!H:H))/60/24</f>
        <v>0.10972222222222222</v>
      </c>
      <c r="V597" s="3">
        <f t="shared" si="36"/>
        <v>0</v>
      </c>
      <c r="W597" s="13" t="str">
        <f t="shared" si="39"/>
        <v>No</v>
      </c>
      <c r="X597" s="9">
        <f t="shared" si="37"/>
        <v>4</v>
      </c>
      <c r="Y597" s="13" t="str" cm="1">
        <f t="array" ref="Y597">_xlfn.IFS(X597=1,"Lunes",X597=2,"Martes",X597=3,"Miercoles",X597=4,"Jueves",X597=5,"Viernes",X597=6,"Sabado",X597=7,"Domingo")</f>
        <v>Jueves</v>
      </c>
      <c r="Z597">
        <f>SUMIF('Cocina'!A:A,Sala[[#This Row],[Número de Orden]],'Cocina'!K:K)</f>
        <v>143</v>
      </c>
      <c r="AA597" s="35">
        <f>(Sala[[#This Row],[Tiempo en mesa]]-Sala[[#This Row],[Tiempo de Preparación (Horas)]])*1440</f>
        <v>-20.000000000000007</v>
      </c>
      <c r="AB597" t="str" cm="1">
        <f t="array" ref="AB59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598" spans="1:28" x14ac:dyDescent="0.3">
      <c r="A598" s="9">
        <v>16</v>
      </c>
      <c r="B598" s="13" t="s">
        <v>799</v>
      </c>
      <c r="C598" s="9">
        <v>1</v>
      </c>
      <c r="D598" s="16">
        <v>45022.035416666666</v>
      </c>
      <c r="E598" s="16">
        <v>45022.160416666666</v>
      </c>
      <c r="F598" s="13" t="s">
        <v>14</v>
      </c>
      <c r="G598" s="13" t="s">
        <v>10</v>
      </c>
      <c r="H598" s="13" t="s">
        <v>1134</v>
      </c>
      <c r="I598" s="14">
        <v>45.46</v>
      </c>
      <c r="J598" s="14">
        <f>IF(Sala[[#This Row],[Orden cobrada (Sin tiempo espera)]]="si",Sala[[#This Row],[Propina]],0)</f>
        <v>45.46</v>
      </c>
      <c r="K598" s="13" t="s">
        <v>35</v>
      </c>
      <c r="L598" s="9">
        <v>597</v>
      </c>
      <c r="M598" s="13" t="s">
        <v>41</v>
      </c>
      <c r="N598" s="13" t="s">
        <v>927</v>
      </c>
      <c r="O598" s="14">
        <f>SUMIF('Cocina'!A:A,Sala!L598,'Cocina'!M:M)</f>
        <v>150</v>
      </c>
      <c r="P598" s="1">
        <v>45022</v>
      </c>
      <c r="Q598" s="3">
        <v>3.5416666666666666E-2</v>
      </c>
      <c r="R598" s="3">
        <v>0.16041666666666668</v>
      </c>
      <c r="S598" s="3">
        <f>IF(K598="Ocupada",R598-Q598+Datos!$B$2,R598-Q598)</f>
        <v>0.13541666666666666</v>
      </c>
      <c r="T598" s="3">
        <f t="shared" si="38"/>
        <v>0.125</v>
      </c>
      <c r="U598" s="3">
        <f>(SUMIF('Cocina'!A:A,Sala!L598,'Cocina'!H:H))/60/24</f>
        <v>9.7916666666666666E-2</v>
      </c>
      <c r="V598" s="3">
        <f t="shared" si="36"/>
        <v>3.7499999999999992E-2</v>
      </c>
      <c r="W598" s="13" t="str">
        <f t="shared" si="39"/>
        <v>Si</v>
      </c>
      <c r="X598" s="9">
        <f t="shared" si="37"/>
        <v>4</v>
      </c>
      <c r="Y598" s="13" t="str" cm="1">
        <f t="array" ref="Y598">_xlfn.IFS(X598=1,"Lunes",X598=2,"Martes",X598=3,"Miercoles",X598=4,"Jueves",X598=5,"Viernes",X598=6,"Sabado",X598=7,"Domingo")</f>
        <v>Jueves</v>
      </c>
      <c r="Z598">
        <f>SUMIF('Cocina'!A:A,Sala[[#This Row],[Número de Orden]],'Cocina'!K:K)</f>
        <v>90</v>
      </c>
      <c r="AA598" s="35">
        <f>(Sala[[#This Row],[Tiempo en mesa]]-Sala[[#This Row],[Tiempo de Preparación (Horas)]])*1440</f>
        <v>39</v>
      </c>
      <c r="AB598" t="str" cm="1">
        <f t="array" ref="AB59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599" spans="1:28" x14ac:dyDescent="0.3">
      <c r="A599" s="9">
        <v>9</v>
      </c>
      <c r="B599" s="13" t="s">
        <v>928</v>
      </c>
      <c r="C599" s="9">
        <v>6</v>
      </c>
      <c r="D599" s="16">
        <v>45022.136111111111</v>
      </c>
      <c r="E599" s="16">
        <v>45022.290972222225</v>
      </c>
      <c r="F599" s="13" t="s">
        <v>25</v>
      </c>
      <c r="G599" s="13" t="s">
        <v>10</v>
      </c>
      <c r="H599" s="13" t="s">
        <v>1134</v>
      </c>
      <c r="I599" s="14">
        <v>11.31</v>
      </c>
      <c r="J599" s="14">
        <f>IF(Sala[[#This Row],[Orden cobrada (Sin tiempo espera)]]="si",Sala[[#This Row],[Propina]],0)</f>
        <v>11.31</v>
      </c>
      <c r="K599" s="13" t="s">
        <v>11</v>
      </c>
      <c r="L599" s="9">
        <v>598</v>
      </c>
      <c r="M599" s="13" t="s">
        <v>1137</v>
      </c>
      <c r="N599" s="13" t="s">
        <v>929</v>
      </c>
      <c r="O599" s="14">
        <f>SUMIF('Cocina'!A:A,Sala!L599,'Cocina'!M:M)</f>
        <v>209</v>
      </c>
      <c r="P599" s="1">
        <v>45022</v>
      </c>
      <c r="Q599" s="3">
        <v>0.1361111111111111</v>
      </c>
      <c r="R599" s="3">
        <v>0.29097222222222224</v>
      </c>
      <c r="S599" s="3">
        <f>IF(K599="Ocupada",R599-Q599+Datos!$B$2,R599-Q599)</f>
        <v>0.15486111111111114</v>
      </c>
      <c r="T599" s="3">
        <f t="shared" si="38"/>
        <v>0.15486111111111114</v>
      </c>
      <c r="U599" s="3">
        <f>(SUMIF('Cocina'!A:A,Sala!L599,'Cocina'!H:H))/60/24</f>
        <v>5.6250000000000001E-2</v>
      </c>
      <c r="V599" s="3">
        <f t="shared" si="36"/>
        <v>9.8611111111111149E-2</v>
      </c>
      <c r="W599" s="13" t="str">
        <f t="shared" si="39"/>
        <v>Si</v>
      </c>
      <c r="X599" s="9">
        <f t="shared" si="37"/>
        <v>4</v>
      </c>
      <c r="Y599" s="13" t="str" cm="1">
        <f t="array" ref="Y599">_xlfn.IFS(X599=1,"Lunes",X599=2,"Martes",X599=3,"Miercoles",X599=4,"Jueves",X599=5,"Viernes",X599=6,"Sabado",X599=7,"Domingo")</f>
        <v>Jueves</v>
      </c>
      <c r="Z599">
        <f>SUMIF('Cocina'!A:A,Sala[[#This Row],[Número de Orden]],'Cocina'!K:K)</f>
        <v>125</v>
      </c>
      <c r="AA599" s="35">
        <f>(Sala[[#This Row],[Tiempo en mesa]]-Sala[[#This Row],[Tiempo de Preparación (Horas)]])*1440</f>
        <v>142.00000000000006</v>
      </c>
      <c r="AB599" t="str" cm="1">
        <f t="array" ref="AB59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0" spans="1:28" x14ac:dyDescent="0.3">
      <c r="A600" s="9">
        <v>11</v>
      </c>
      <c r="B600" s="13" t="s">
        <v>930</v>
      </c>
      <c r="C600" s="9">
        <v>3</v>
      </c>
      <c r="D600" s="16">
        <v>45022.023611111108</v>
      </c>
      <c r="E600" s="16">
        <v>45022.181250000001</v>
      </c>
      <c r="F600" s="13" t="s">
        <v>20</v>
      </c>
      <c r="G600" s="13" t="s">
        <v>10</v>
      </c>
      <c r="H600" s="13" t="s">
        <v>1134</v>
      </c>
      <c r="I600" s="14">
        <v>30.97</v>
      </c>
      <c r="J600" s="14">
        <f>IF(Sala[[#This Row],[Orden cobrada (Sin tiempo espera)]]="si",Sala[[#This Row],[Propina]],0)</f>
        <v>30.97</v>
      </c>
      <c r="K600" s="13" t="s">
        <v>21</v>
      </c>
      <c r="L600" s="9">
        <v>599</v>
      </c>
      <c r="M600" s="13" t="s">
        <v>26</v>
      </c>
      <c r="N600" s="13" t="s">
        <v>931</v>
      </c>
      <c r="O600" s="14">
        <f>SUMIF('Cocina'!A:A,Sala!L600,'Cocina'!M:M)</f>
        <v>169</v>
      </c>
      <c r="P600" s="1">
        <v>45022</v>
      </c>
      <c r="Q600" s="3">
        <v>2.361111111111111E-2</v>
      </c>
      <c r="R600" s="3">
        <v>0.18124999999999999</v>
      </c>
      <c r="S600" s="3">
        <f>IF(K600="Ocupada",R600-Q600+Datos!$B$2,R600-Q600)</f>
        <v>0.15763888888888888</v>
      </c>
      <c r="T600" s="3">
        <f t="shared" si="38"/>
        <v>0.15763888888888888</v>
      </c>
      <c r="U600" s="3">
        <f>(SUMIF('Cocina'!A:A,Sala!L600,'Cocina'!H:H))/60/24</f>
        <v>7.4999999999999997E-2</v>
      </c>
      <c r="V600" s="3">
        <f t="shared" si="36"/>
        <v>8.2638888888888887E-2</v>
      </c>
      <c r="W600" s="13" t="str">
        <f t="shared" si="39"/>
        <v>Si</v>
      </c>
      <c r="X600" s="9">
        <f t="shared" si="37"/>
        <v>4</v>
      </c>
      <c r="Y600" s="13" t="str" cm="1">
        <f t="array" ref="Y600">_xlfn.IFS(X600=1,"Lunes",X600=2,"Martes",X600=3,"Miercoles",X600=4,"Jueves",X600=5,"Viernes",X600=6,"Sabado",X600=7,"Domingo")</f>
        <v>Jueves</v>
      </c>
      <c r="Z600">
        <f>SUMIF('Cocina'!A:A,Sala[[#This Row],[Número de Orden]],'Cocina'!K:K)</f>
        <v>101</v>
      </c>
      <c r="AA600" s="35">
        <f>(Sala[[#This Row],[Tiempo en mesa]]-Sala[[#This Row],[Tiempo de Preparación (Horas)]])*1440</f>
        <v>119</v>
      </c>
      <c r="AB600" t="str" cm="1">
        <f t="array" ref="AB60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1" spans="1:28" x14ac:dyDescent="0.3">
      <c r="A601" s="9">
        <v>14</v>
      </c>
      <c r="B601" s="13" t="s">
        <v>932</v>
      </c>
      <c r="C601" s="9">
        <v>4</v>
      </c>
      <c r="D601" s="16">
        <v>45022.165277777778</v>
      </c>
      <c r="E601" s="16">
        <v>45022.209027777775</v>
      </c>
      <c r="F601" s="13" t="s">
        <v>9</v>
      </c>
      <c r="G601" s="13" t="s">
        <v>10</v>
      </c>
      <c r="H601" s="13" t="s">
        <v>1136</v>
      </c>
      <c r="I601" s="14">
        <v>41.35</v>
      </c>
      <c r="J601" s="14">
        <f>IF(Sala[[#This Row],[Orden cobrada (Sin tiempo espera)]]="si",Sala[[#This Row],[Propina]],0)</f>
        <v>0</v>
      </c>
      <c r="K601" s="13" t="s">
        <v>35</v>
      </c>
      <c r="L601" s="9">
        <v>600</v>
      </c>
      <c r="M601" s="13" t="s">
        <v>64</v>
      </c>
      <c r="N601" s="13" t="s">
        <v>47</v>
      </c>
      <c r="O601" s="14">
        <f>SUMIF('Cocina'!A:A,Sala!L601,'Cocina'!M:M)</f>
        <v>144</v>
      </c>
      <c r="P601" s="1">
        <v>45022</v>
      </c>
      <c r="Q601" s="3">
        <v>0.16527777777777777</v>
      </c>
      <c r="R601" s="3">
        <v>0.20902777777777778</v>
      </c>
      <c r="S601" s="3">
        <f>IF(K601="Ocupada",R601-Q601+Datos!$B$2,R601-Q601)</f>
        <v>5.4166666666666675E-2</v>
      </c>
      <c r="T601" s="3">
        <f t="shared" si="38"/>
        <v>4.3750000000000011E-2</v>
      </c>
      <c r="U601" s="3">
        <f>(SUMIF('Cocina'!A:A,Sala!L601,'Cocina'!H:H))/60/24</f>
        <v>4.5138888888888888E-2</v>
      </c>
      <c r="V601" s="3">
        <f t="shared" si="36"/>
        <v>0</v>
      </c>
      <c r="W601" s="13" t="str">
        <f t="shared" si="39"/>
        <v>No</v>
      </c>
      <c r="X601" s="9">
        <f t="shared" si="37"/>
        <v>4</v>
      </c>
      <c r="Y601" s="13" t="str" cm="1">
        <f t="array" ref="Y601">_xlfn.IFS(X601=1,"Lunes",X601=2,"Martes",X601=3,"Miercoles",X601=4,"Jueves",X601=5,"Viernes",X601=6,"Sabado",X601=7,"Domingo")</f>
        <v>Jueves</v>
      </c>
      <c r="Z601">
        <f>SUMIF('Cocina'!A:A,Sala[[#This Row],[Número de Orden]],'Cocina'!K:K)</f>
        <v>84</v>
      </c>
      <c r="AA601" s="35">
        <f>(Sala[[#This Row],[Tiempo en mesa]]-Sala[[#This Row],[Tiempo de Preparación (Horas)]])*1440</f>
        <v>-1.9999999999999829</v>
      </c>
      <c r="AB601" t="str" cm="1">
        <f t="array" ref="AB60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602" spans="1:28" x14ac:dyDescent="0.3">
      <c r="A602" s="9">
        <v>13</v>
      </c>
      <c r="B602" s="13" t="s">
        <v>70</v>
      </c>
      <c r="C602" s="9">
        <v>1</v>
      </c>
      <c r="D602" s="16">
        <v>45022.113194444442</v>
      </c>
      <c r="E602" s="16">
        <v>45022.260416666664</v>
      </c>
      <c r="F602" s="13" t="s">
        <v>29</v>
      </c>
      <c r="G602" s="13" t="s">
        <v>32</v>
      </c>
      <c r="H602" s="13" t="s">
        <v>1134</v>
      </c>
      <c r="I602" s="14">
        <v>16.809999999999999</v>
      </c>
      <c r="J602" s="14">
        <f>IF(Sala[[#This Row],[Orden cobrada (Sin tiempo espera)]]="si",Sala[[#This Row],[Propina]],0)</f>
        <v>16.809999999999999</v>
      </c>
      <c r="K602" s="13" t="s">
        <v>21</v>
      </c>
      <c r="L602" s="9">
        <v>601</v>
      </c>
      <c r="M602" s="13" t="s">
        <v>1135</v>
      </c>
      <c r="N602" s="13" t="s">
        <v>933</v>
      </c>
      <c r="O602" s="14">
        <f>SUMIF('Cocina'!A:A,Sala!L602,'Cocina'!M:M)</f>
        <v>292</v>
      </c>
      <c r="P602" s="1">
        <v>45022</v>
      </c>
      <c r="Q602" s="3">
        <v>0.11319444444444444</v>
      </c>
      <c r="R602" s="3">
        <v>0.26041666666666669</v>
      </c>
      <c r="S602" s="3">
        <f>IF(K602="Ocupada",R602-Q602+Datos!$B$2,R602-Q602)</f>
        <v>0.14722222222222225</v>
      </c>
      <c r="T602" s="3">
        <f t="shared" si="38"/>
        <v>0.14722222222222225</v>
      </c>
      <c r="U602" s="3">
        <f>(SUMIF('Cocina'!A:A,Sala!L602,'Cocina'!H:H))/60/24</f>
        <v>7.9861111111111119E-2</v>
      </c>
      <c r="V602" s="3">
        <f t="shared" si="36"/>
        <v>6.7361111111111135E-2</v>
      </c>
      <c r="W602" s="13" t="str">
        <f t="shared" si="39"/>
        <v>Si</v>
      </c>
      <c r="X602" s="9">
        <f t="shared" si="37"/>
        <v>4</v>
      </c>
      <c r="Y602" s="13" t="str" cm="1">
        <f t="array" ref="Y602">_xlfn.IFS(X602=1,"Lunes",X602=2,"Martes",X602=3,"Miercoles",X602=4,"Jueves",X602=5,"Viernes",X602=6,"Sabado",X602=7,"Domingo")</f>
        <v>Jueves</v>
      </c>
      <c r="Z602">
        <f>SUMIF('Cocina'!A:A,Sala[[#This Row],[Número de Orden]],'Cocina'!K:K)</f>
        <v>175</v>
      </c>
      <c r="AA602" s="35">
        <f>(Sala[[#This Row],[Tiempo en mesa]]-Sala[[#This Row],[Tiempo de Preparación (Horas)]])*1440</f>
        <v>97.000000000000028</v>
      </c>
      <c r="AB602" t="str" cm="1">
        <f t="array" ref="AB60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3" spans="1:28" x14ac:dyDescent="0.3">
      <c r="A603" s="9">
        <v>12</v>
      </c>
      <c r="B603" s="13" t="s">
        <v>934</v>
      </c>
      <c r="C603" s="9">
        <v>3</v>
      </c>
      <c r="D603" s="16">
        <v>45022.161111111112</v>
      </c>
      <c r="E603" s="16">
        <v>45022.291666666664</v>
      </c>
      <c r="F603" s="13" t="s">
        <v>20</v>
      </c>
      <c r="G603" s="13" t="s">
        <v>10</v>
      </c>
      <c r="H603" s="13" t="s">
        <v>16</v>
      </c>
      <c r="I603" s="14">
        <v>16.5</v>
      </c>
      <c r="J603" s="14">
        <f>IF(Sala[[#This Row],[Orden cobrada (Sin tiempo espera)]]="si",Sala[[#This Row],[Propina]],0)</f>
        <v>16.5</v>
      </c>
      <c r="K603" s="13" t="s">
        <v>11</v>
      </c>
      <c r="L603" s="9">
        <v>602</v>
      </c>
      <c r="M603" s="13" t="s">
        <v>1137</v>
      </c>
      <c r="N603" s="13" t="s">
        <v>935</v>
      </c>
      <c r="O603" s="14">
        <f>SUMIF('Cocina'!A:A,Sala!L603,'Cocina'!M:M)</f>
        <v>266</v>
      </c>
      <c r="P603" s="1">
        <v>45022</v>
      </c>
      <c r="Q603" s="3">
        <v>0.16111111111111112</v>
      </c>
      <c r="R603" s="3">
        <v>0.29166666666666669</v>
      </c>
      <c r="S603" s="3">
        <f>IF(K603="Ocupada",R603-Q603+Datos!$B$2,R603-Q603)</f>
        <v>0.13055555555555556</v>
      </c>
      <c r="T603" s="3">
        <f t="shared" si="38"/>
        <v>0.13055555555555556</v>
      </c>
      <c r="U603" s="3">
        <f>(SUMIF('Cocina'!A:A,Sala!L603,'Cocina'!H:H))/60/24</f>
        <v>0.1125</v>
      </c>
      <c r="V603" s="3">
        <f t="shared" si="36"/>
        <v>1.8055555555555561E-2</v>
      </c>
      <c r="W603" s="13" t="str">
        <f t="shared" si="39"/>
        <v>Si</v>
      </c>
      <c r="X603" s="9">
        <f t="shared" si="37"/>
        <v>4</v>
      </c>
      <c r="Y603" s="13" t="str" cm="1">
        <f t="array" ref="Y603">_xlfn.IFS(X603=1,"Lunes",X603=2,"Martes",X603=3,"Miercoles",X603=4,"Jueves",X603=5,"Viernes",X603=6,"Sabado",X603=7,"Domingo")</f>
        <v>Jueves</v>
      </c>
      <c r="Z603">
        <f>SUMIF('Cocina'!A:A,Sala[[#This Row],[Número de Orden]],'Cocina'!K:K)</f>
        <v>160</v>
      </c>
      <c r="AA603" s="35">
        <f>(Sala[[#This Row],[Tiempo en mesa]]-Sala[[#This Row],[Tiempo de Preparación (Horas)]])*1440</f>
        <v>26.000000000000007</v>
      </c>
      <c r="AB603" t="str" cm="1">
        <f t="array" ref="AB60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4" spans="1:28" x14ac:dyDescent="0.3">
      <c r="A604" s="9">
        <v>19</v>
      </c>
      <c r="B604" s="13" t="s">
        <v>279</v>
      </c>
      <c r="C604" s="9">
        <v>6</v>
      </c>
      <c r="D604" s="16">
        <v>45022.035416666666</v>
      </c>
      <c r="E604" s="16">
        <v>45022.181250000001</v>
      </c>
      <c r="F604" s="13" t="s">
        <v>14</v>
      </c>
      <c r="G604" s="13" t="s">
        <v>10</v>
      </c>
      <c r="H604" s="13" t="s">
        <v>1134</v>
      </c>
      <c r="I604" s="14">
        <v>24.2</v>
      </c>
      <c r="J604" s="14">
        <f>IF(Sala[[#This Row],[Orden cobrada (Sin tiempo espera)]]="si",Sala[[#This Row],[Propina]],0)</f>
        <v>24.2</v>
      </c>
      <c r="K604" s="13" t="s">
        <v>21</v>
      </c>
      <c r="L604" s="9">
        <v>603</v>
      </c>
      <c r="M604" s="13" t="s">
        <v>44</v>
      </c>
      <c r="N604" s="13" t="s">
        <v>186</v>
      </c>
      <c r="O604" s="14">
        <f>SUMIF('Cocina'!A:A,Sala!L604,'Cocina'!M:M)</f>
        <v>62</v>
      </c>
      <c r="P604" s="1">
        <v>45022</v>
      </c>
      <c r="Q604" s="3">
        <v>3.5416666666666666E-2</v>
      </c>
      <c r="R604" s="3">
        <v>0.18124999999999999</v>
      </c>
      <c r="S604" s="3">
        <f>IF(K604="Ocupada",R604-Q604+Datos!$B$2,R604-Q604)</f>
        <v>0.14583333333333331</v>
      </c>
      <c r="T604" s="3">
        <f t="shared" si="38"/>
        <v>0.14583333333333331</v>
      </c>
      <c r="U604" s="3">
        <f>(SUMIF('Cocina'!A:A,Sala!L604,'Cocina'!H:H))/60/24</f>
        <v>1.1805555555555555E-2</v>
      </c>
      <c r="V604" s="3">
        <f t="shared" si="36"/>
        <v>0.13402777777777775</v>
      </c>
      <c r="W604" s="13" t="str">
        <f t="shared" si="39"/>
        <v>Si</v>
      </c>
      <c r="X604" s="9">
        <f t="shared" si="37"/>
        <v>4</v>
      </c>
      <c r="Y604" s="13" t="str" cm="1">
        <f t="array" ref="Y604">_xlfn.IFS(X604=1,"Lunes",X604=2,"Martes",X604=3,"Miercoles",X604=4,"Jueves",X604=5,"Viernes",X604=6,"Sabado",X604=7,"Domingo")</f>
        <v>Jueves</v>
      </c>
      <c r="Z604">
        <f>SUMIF('Cocina'!A:A,Sala[[#This Row],[Número de Orden]],'Cocina'!K:K)</f>
        <v>38</v>
      </c>
      <c r="AA604" s="35">
        <f>(Sala[[#This Row],[Tiempo en mesa]]-Sala[[#This Row],[Tiempo de Preparación (Horas)]])*1440</f>
        <v>192.99999999999994</v>
      </c>
      <c r="AB604" t="str" cm="1">
        <f t="array" ref="AB60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5" spans="1:28" x14ac:dyDescent="0.3">
      <c r="A605" s="9">
        <v>14</v>
      </c>
      <c r="B605" s="13" t="s">
        <v>417</v>
      </c>
      <c r="C605" s="9">
        <v>5</v>
      </c>
      <c r="D605" s="16">
        <v>45022.054166666669</v>
      </c>
      <c r="E605" s="16">
        <v>45022.219444444447</v>
      </c>
      <c r="F605" s="13" t="s">
        <v>20</v>
      </c>
      <c r="G605" s="13" t="s">
        <v>10</v>
      </c>
      <c r="H605" s="13" t="s">
        <v>1134</v>
      </c>
      <c r="I605" s="14">
        <v>42.6</v>
      </c>
      <c r="J605" s="14">
        <f>IF(Sala[[#This Row],[Orden cobrada (Sin tiempo espera)]]="si",Sala[[#This Row],[Propina]],0)</f>
        <v>42.6</v>
      </c>
      <c r="K605" s="13" t="s">
        <v>35</v>
      </c>
      <c r="L605" s="9">
        <v>604</v>
      </c>
      <c r="M605" s="13" t="s">
        <v>59</v>
      </c>
      <c r="N605" s="13" t="s">
        <v>33</v>
      </c>
      <c r="O605" s="14">
        <f>SUMIF('Cocina'!A:A,Sala!L605,'Cocina'!M:M)</f>
        <v>105</v>
      </c>
      <c r="P605" s="1">
        <v>45022</v>
      </c>
      <c r="Q605" s="3">
        <v>5.4166666666666669E-2</v>
      </c>
      <c r="R605" s="3">
        <v>0.21944444444444444</v>
      </c>
      <c r="S605" s="3">
        <f>IF(K605="Ocupada",R605-Q605+Datos!$B$2,R605-Q605)</f>
        <v>0.17569444444444443</v>
      </c>
      <c r="T605" s="3">
        <f t="shared" si="38"/>
        <v>0.16527777777777777</v>
      </c>
      <c r="U605" s="3">
        <f>(SUMIF('Cocina'!A:A,Sala!L605,'Cocina'!H:H))/60/24</f>
        <v>2.9166666666666664E-2</v>
      </c>
      <c r="V605" s="3">
        <f t="shared" si="36"/>
        <v>0.14652777777777776</v>
      </c>
      <c r="W605" s="13" t="str">
        <f t="shared" si="39"/>
        <v>Si</v>
      </c>
      <c r="X605" s="9">
        <f t="shared" si="37"/>
        <v>4</v>
      </c>
      <c r="Y605" s="13" t="str" cm="1">
        <f t="array" ref="Y605">_xlfn.IFS(X605=1,"Lunes",X605=2,"Martes",X605=3,"Miercoles",X605=4,"Jueves",X605=5,"Viernes",X605=6,"Sabado",X605=7,"Domingo")</f>
        <v>Jueves</v>
      </c>
      <c r="Z605">
        <f>SUMIF('Cocina'!A:A,Sala[[#This Row],[Número de Orden]],'Cocina'!K:K)</f>
        <v>63</v>
      </c>
      <c r="AA605" s="35">
        <f>(Sala[[#This Row],[Tiempo en mesa]]-Sala[[#This Row],[Tiempo de Preparación (Horas)]])*1440</f>
        <v>195.99999999999997</v>
      </c>
      <c r="AB605" t="str" cm="1">
        <f t="array" ref="AB60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6" spans="1:28" x14ac:dyDescent="0.3">
      <c r="A606" s="9">
        <v>19</v>
      </c>
      <c r="B606" s="13" t="s">
        <v>936</v>
      </c>
      <c r="C606" s="9">
        <v>2</v>
      </c>
      <c r="D606" s="16">
        <v>45022.117361111108</v>
      </c>
      <c r="E606" s="16">
        <v>45022.26666666667</v>
      </c>
      <c r="F606" s="13" t="s">
        <v>9</v>
      </c>
      <c r="G606" s="13" t="s">
        <v>10</v>
      </c>
      <c r="H606" s="13" t="s">
        <v>16</v>
      </c>
      <c r="I606" s="14">
        <v>24.38</v>
      </c>
      <c r="J606" s="14">
        <f>IF(Sala[[#This Row],[Orden cobrada (Sin tiempo espera)]]="si",Sala[[#This Row],[Propina]],0)</f>
        <v>24.38</v>
      </c>
      <c r="K606" s="13" t="s">
        <v>35</v>
      </c>
      <c r="L606" s="9">
        <v>605</v>
      </c>
      <c r="M606" s="13" t="s">
        <v>44</v>
      </c>
      <c r="N606" s="13" t="s">
        <v>937</v>
      </c>
      <c r="O606" s="14">
        <f>SUMIF('Cocina'!A:A,Sala!L606,'Cocina'!M:M)</f>
        <v>220</v>
      </c>
      <c r="P606" s="1">
        <v>45022</v>
      </c>
      <c r="Q606" s="3">
        <v>0.11736111111111111</v>
      </c>
      <c r="R606" s="3">
        <v>0.26666666666666666</v>
      </c>
      <c r="S606" s="3">
        <f>IF(K606="Ocupada",R606-Q606+Datos!$B$2,R606-Q606)</f>
        <v>0.15972222222222221</v>
      </c>
      <c r="T606" s="3">
        <f t="shared" si="38"/>
        <v>0.14930555555555555</v>
      </c>
      <c r="U606" s="3">
        <f>(SUMIF('Cocina'!A:A,Sala!L606,'Cocina'!H:H))/60/24</f>
        <v>0.12222222222222222</v>
      </c>
      <c r="V606" s="3">
        <f t="shared" si="36"/>
        <v>3.7499999999999992E-2</v>
      </c>
      <c r="W606" s="13" t="str">
        <f t="shared" si="39"/>
        <v>Si</v>
      </c>
      <c r="X606" s="9">
        <f t="shared" si="37"/>
        <v>4</v>
      </c>
      <c r="Y606" s="13" t="str" cm="1">
        <f t="array" ref="Y606">_xlfn.IFS(X606=1,"Lunes",X606=2,"Martes",X606=3,"Miercoles",X606=4,"Jueves",X606=5,"Viernes",X606=6,"Sabado",X606=7,"Domingo")</f>
        <v>Jueves</v>
      </c>
      <c r="Z606">
        <f>SUMIF('Cocina'!A:A,Sala[[#This Row],[Número de Orden]],'Cocina'!K:K)</f>
        <v>133</v>
      </c>
      <c r="AA606" s="35">
        <f>(Sala[[#This Row],[Tiempo en mesa]]-Sala[[#This Row],[Tiempo de Preparación (Horas)]])*1440</f>
        <v>39</v>
      </c>
      <c r="AB606" t="str" cm="1">
        <f t="array" ref="AB60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7" spans="1:28" x14ac:dyDescent="0.3">
      <c r="A607" s="9">
        <v>1</v>
      </c>
      <c r="B607" s="13" t="s">
        <v>782</v>
      </c>
      <c r="C607" s="9">
        <v>2</v>
      </c>
      <c r="D607" s="16">
        <v>45022.134722222225</v>
      </c>
      <c r="E607" s="16">
        <v>45022.254166666666</v>
      </c>
      <c r="F607" s="13" t="s">
        <v>25</v>
      </c>
      <c r="G607" s="13" t="s">
        <v>10</v>
      </c>
      <c r="H607" s="13" t="s">
        <v>1134</v>
      </c>
      <c r="I607" s="14">
        <v>31.58</v>
      </c>
      <c r="J607" s="14">
        <f>IF(Sala[[#This Row],[Orden cobrada (Sin tiempo espera)]]="si",Sala[[#This Row],[Propina]],0)</f>
        <v>31.58</v>
      </c>
      <c r="K607" s="13" t="s">
        <v>35</v>
      </c>
      <c r="L607" s="9">
        <v>606</v>
      </c>
      <c r="M607" s="13" t="s">
        <v>36</v>
      </c>
      <c r="N607" s="13" t="s">
        <v>938</v>
      </c>
      <c r="O607" s="14">
        <f>SUMIF('Cocina'!A:A,Sala!L607,'Cocina'!M:M)</f>
        <v>183</v>
      </c>
      <c r="P607" s="1">
        <v>45022</v>
      </c>
      <c r="Q607" s="3">
        <v>0.13472222222222222</v>
      </c>
      <c r="R607" s="3">
        <v>0.25416666666666665</v>
      </c>
      <c r="S607" s="3">
        <f>IF(K607="Ocupada",R607-Q607+Datos!$B$2,R607-Q607)</f>
        <v>0.12986111111111109</v>
      </c>
      <c r="T607" s="3">
        <f t="shared" si="38"/>
        <v>0.11944444444444444</v>
      </c>
      <c r="U607" s="3">
        <f>(SUMIF('Cocina'!A:A,Sala!L607,'Cocina'!H:H))/60/24</f>
        <v>0.10069444444444443</v>
      </c>
      <c r="V607" s="3">
        <f t="shared" si="36"/>
        <v>2.916666666666666E-2</v>
      </c>
      <c r="W607" s="13" t="str">
        <f t="shared" si="39"/>
        <v>Si</v>
      </c>
      <c r="X607" s="9">
        <f t="shared" si="37"/>
        <v>4</v>
      </c>
      <c r="Y607" s="13" t="str" cm="1">
        <f t="array" ref="Y607">_xlfn.IFS(X607=1,"Lunes",X607=2,"Martes",X607=3,"Miercoles",X607=4,"Jueves",X607=5,"Viernes",X607=6,"Sabado",X607=7,"Domingo")</f>
        <v>Jueves</v>
      </c>
      <c r="Z607">
        <f>SUMIF('Cocina'!A:A,Sala[[#This Row],[Número de Orden]],'Cocina'!K:K)</f>
        <v>108</v>
      </c>
      <c r="AA607" s="35">
        <f>(Sala[[#This Row],[Tiempo en mesa]]-Sala[[#This Row],[Tiempo de Preparación (Horas)]])*1440</f>
        <v>27.000000000000004</v>
      </c>
      <c r="AB607" t="str" cm="1">
        <f t="array" ref="AB60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8" spans="1:28" x14ac:dyDescent="0.3">
      <c r="A608" s="9">
        <v>10</v>
      </c>
      <c r="B608" s="13" t="s">
        <v>85</v>
      </c>
      <c r="C608" s="9">
        <v>1</v>
      </c>
      <c r="D608" s="16">
        <v>45022.058333333334</v>
      </c>
      <c r="E608" s="16">
        <v>45022.145138888889</v>
      </c>
      <c r="F608" s="13" t="s">
        <v>25</v>
      </c>
      <c r="G608" s="13" t="s">
        <v>10</v>
      </c>
      <c r="H608" s="13" t="s">
        <v>1134</v>
      </c>
      <c r="I608" s="14">
        <v>28.9</v>
      </c>
      <c r="J608" s="14">
        <f>IF(Sala[[#This Row],[Orden cobrada (Sin tiempo espera)]]="si",Sala[[#This Row],[Propina]],0)</f>
        <v>28.9</v>
      </c>
      <c r="K608" s="13" t="s">
        <v>35</v>
      </c>
      <c r="L608" s="9">
        <v>607</v>
      </c>
      <c r="M608" s="13" t="s">
        <v>26</v>
      </c>
      <c r="N608" s="13" t="s">
        <v>599</v>
      </c>
      <c r="O608" s="14">
        <f>SUMIF('Cocina'!A:A,Sala!L608,'Cocina'!M:M)</f>
        <v>68</v>
      </c>
      <c r="P608" s="1">
        <v>45022</v>
      </c>
      <c r="Q608" s="3">
        <v>5.8333333333333334E-2</v>
      </c>
      <c r="R608" s="3">
        <v>0.1451388888888889</v>
      </c>
      <c r="S608" s="3">
        <f>IF(K608="Ocupada",R608-Q608+Datos!$B$2,R608-Q608)</f>
        <v>9.7222222222222238E-2</v>
      </c>
      <c r="T608" s="3">
        <f t="shared" si="38"/>
        <v>8.6805555555555566E-2</v>
      </c>
      <c r="U608" s="3">
        <f>(SUMIF('Cocina'!A:A,Sala!L608,'Cocina'!H:H))/60/24</f>
        <v>4.7916666666666663E-2</v>
      </c>
      <c r="V608" s="3">
        <f t="shared" si="36"/>
        <v>4.9305555555555575E-2</v>
      </c>
      <c r="W608" s="13" t="str">
        <f t="shared" si="39"/>
        <v>Si</v>
      </c>
      <c r="X608" s="9">
        <f t="shared" si="37"/>
        <v>4</v>
      </c>
      <c r="Y608" s="13" t="str" cm="1">
        <f t="array" ref="Y608">_xlfn.IFS(X608=1,"Lunes",X608=2,"Martes",X608=3,"Miercoles",X608=4,"Jueves",X608=5,"Viernes",X608=6,"Sabado",X608=7,"Domingo")</f>
        <v>Jueves</v>
      </c>
      <c r="Z608">
        <f>SUMIF('Cocina'!A:A,Sala[[#This Row],[Número de Orden]],'Cocina'!K:K)</f>
        <v>41</v>
      </c>
      <c r="AA608" s="35">
        <f>(Sala[[#This Row],[Tiempo en mesa]]-Sala[[#This Row],[Tiempo de Preparación (Horas)]])*1440</f>
        <v>56.000000000000021</v>
      </c>
      <c r="AB608" t="str" cm="1">
        <f t="array" ref="AB60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09" spans="1:28" x14ac:dyDescent="0.3">
      <c r="A609" s="9">
        <v>7</v>
      </c>
      <c r="B609" s="13" t="s">
        <v>939</v>
      </c>
      <c r="C609" s="9">
        <v>6</v>
      </c>
      <c r="D609" s="16">
        <v>45022.165277777778</v>
      </c>
      <c r="E609" s="16">
        <v>45022.305555555555</v>
      </c>
      <c r="F609" s="13" t="s">
        <v>9</v>
      </c>
      <c r="G609" s="13" t="s">
        <v>10</v>
      </c>
      <c r="H609" s="13" t="s">
        <v>1134</v>
      </c>
      <c r="I609" s="14">
        <v>36.549999999999997</v>
      </c>
      <c r="J609" s="14">
        <f>IF(Sala[[#This Row],[Orden cobrada (Sin tiempo espera)]]="si",Sala[[#This Row],[Propina]],0)</f>
        <v>36.549999999999997</v>
      </c>
      <c r="K609" s="13" t="s">
        <v>11</v>
      </c>
      <c r="L609" s="9">
        <v>608</v>
      </c>
      <c r="M609" s="13" t="s">
        <v>1137</v>
      </c>
      <c r="N609" s="13" t="s">
        <v>51</v>
      </c>
      <c r="O609" s="14">
        <f>SUMIF('Cocina'!A:A,Sala!L609,'Cocina'!M:M)</f>
        <v>29</v>
      </c>
      <c r="P609" s="1">
        <v>45022</v>
      </c>
      <c r="Q609" s="3">
        <v>0.16527777777777777</v>
      </c>
      <c r="R609" s="3">
        <v>0.30555555555555558</v>
      </c>
      <c r="S609" s="3">
        <f>IF(K609="Ocupada",R609-Q609+Datos!$B$2,R609-Q609)</f>
        <v>0.14027777777777781</v>
      </c>
      <c r="T609" s="3">
        <f t="shared" si="38"/>
        <v>0.14027777777777781</v>
      </c>
      <c r="U609" s="3">
        <f>(SUMIF('Cocina'!A:A,Sala!L609,'Cocina'!H:H))/60/24</f>
        <v>3.125E-2</v>
      </c>
      <c r="V609" s="3">
        <f t="shared" si="36"/>
        <v>0.10902777777777781</v>
      </c>
      <c r="W609" s="13" t="str">
        <f t="shared" si="39"/>
        <v>Si</v>
      </c>
      <c r="X609" s="9">
        <f t="shared" si="37"/>
        <v>4</v>
      </c>
      <c r="Y609" s="13" t="str" cm="1">
        <f t="array" ref="Y609">_xlfn.IFS(X609=1,"Lunes",X609=2,"Martes",X609=3,"Miercoles",X609=4,"Jueves",X609=5,"Viernes",X609=6,"Sabado",X609=7,"Domingo")</f>
        <v>Jueves</v>
      </c>
      <c r="Z609">
        <f>SUMIF('Cocina'!A:A,Sala[[#This Row],[Número de Orden]],'Cocina'!K:K)</f>
        <v>17</v>
      </c>
      <c r="AA609" s="35">
        <f>(Sala[[#This Row],[Tiempo en mesa]]-Sala[[#This Row],[Tiempo de Preparación (Horas)]])*1440</f>
        <v>157.00000000000003</v>
      </c>
      <c r="AB609" t="str" cm="1">
        <f t="array" ref="AB60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10" spans="1:28" x14ac:dyDescent="0.3">
      <c r="A610" s="9">
        <v>1</v>
      </c>
      <c r="B610" s="13" t="s">
        <v>391</v>
      </c>
      <c r="C610" s="9">
        <v>4</v>
      </c>
      <c r="D610" s="16">
        <v>45022.140972222223</v>
      </c>
      <c r="E610" s="16">
        <v>45022.293055555558</v>
      </c>
      <c r="F610" s="13" t="s">
        <v>14</v>
      </c>
      <c r="G610" s="13" t="s">
        <v>10</v>
      </c>
      <c r="H610" s="13" t="s">
        <v>1134</v>
      </c>
      <c r="I610" s="14">
        <v>23.29</v>
      </c>
      <c r="J610" s="14">
        <f>IF(Sala[[#This Row],[Orden cobrada (Sin tiempo espera)]]="si",Sala[[#This Row],[Propina]],0)</f>
        <v>23.29</v>
      </c>
      <c r="K610" s="13" t="s">
        <v>11</v>
      </c>
      <c r="L610" s="9">
        <v>609</v>
      </c>
      <c r="M610" s="13" t="s">
        <v>59</v>
      </c>
      <c r="N610" s="13" t="s">
        <v>414</v>
      </c>
      <c r="O610" s="14">
        <f>SUMIF('Cocina'!A:A,Sala!L610,'Cocina'!M:M)</f>
        <v>32</v>
      </c>
      <c r="P610" s="1">
        <v>45022</v>
      </c>
      <c r="Q610" s="3">
        <v>0.14097222222222222</v>
      </c>
      <c r="R610" s="3">
        <v>0.29305555555555557</v>
      </c>
      <c r="S610" s="3">
        <f>IF(K610="Ocupada",R610-Q610+Datos!$B$2,R610-Q610)</f>
        <v>0.15208333333333335</v>
      </c>
      <c r="T610" s="3">
        <f t="shared" si="38"/>
        <v>0.15208333333333335</v>
      </c>
      <c r="U610" s="3">
        <f>(SUMIF('Cocina'!A:A,Sala!L610,'Cocina'!H:H))/60/24</f>
        <v>1.8749999999999999E-2</v>
      </c>
      <c r="V610" s="3">
        <f t="shared" si="36"/>
        <v>0.13333333333333336</v>
      </c>
      <c r="W610" s="13" t="str">
        <f t="shared" si="39"/>
        <v>Si</v>
      </c>
      <c r="X610" s="9">
        <f t="shared" si="37"/>
        <v>4</v>
      </c>
      <c r="Y610" s="13" t="str" cm="1">
        <f t="array" ref="Y610">_xlfn.IFS(X610=1,"Lunes",X610=2,"Martes",X610=3,"Miercoles",X610=4,"Jueves",X610=5,"Viernes",X610=6,"Sabado",X610=7,"Domingo")</f>
        <v>Jueves</v>
      </c>
      <c r="Z610">
        <f>SUMIF('Cocina'!A:A,Sala[[#This Row],[Número de Orden]],'Cocina'!K:K)</f>
        <v>19</v>
      </c>
      <c r="AA610" s="35">
        <f>(Sala[[#This Row],[Tiempo en mesa]]-Sala[[#This Row],[Tiempo de Preparación (Horas)]])*1440</f>
        <v>192.00000000000003</v>
      </c>
      <c r="AB610" t="str" cm="1">
        <f t="array" ref="AB61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11" spans="1:28" x14ac:dyDescent="0.3">
      <c r="A611" s="9">
        <v>19</v>
      </c>
      <c r="B611" s="13" t="s">
        <v>54</v>
      </c>
      <c r="C611" s="9">
        <v>4</v>
      </c>
      <c r="D611" s="16">
        <v>45022.091666666667</v>
      </c>
      <c r="E611" s="16">
        <v>45022.174305555556</v>
      </c>
      <c r="F611" s="13" t="s">
        <v>25</v>
      </c>
      <c r="G611" s="13" t="s">
        <v>32</v>
      </c>
      <c r="H611" s="13" t="s">
        <v>1134</v>
      </c>
      <c r="I611" s="14">
        <v>37.9</v>
      </c>
      <c r="J611" s="14">
        <f>IF(Sala[[#This Row],[Orden cobrada (Sin tiempo espera)]]="si",Sala[[#This Row],[Propina]],0)</f>
        <v>37.9</v>
      </c>
      <c r="K611" s="13" t="s">
        <v>35</v>
      </c>
      <c r="L611" s="9">
        <v>610</v>
      </c>
      <c r="M611" s="13" t="s">
        <v>26</v>
      </c>
      <c r="N611" s="13" t="s">
        <v>940</v>
      </c>
      <c r="O611" s="14">
        <f>SUMIF('Cocina'!A:A,Sala!L611,'Cocina'!M:M)</f>
        <v>44</v>
      </c>
      <c r="P611" s="1">
        <v>45022</v>
      </c>
      <c r="Q611" s="3">
        <v>9.166666666666666E-2</v>
      </c>
      <c r="R611" s="3">
        <v>0.17430555555555555</v>
      </c>
      <c r="S611" s="3">
        <f>IF(K611="Ocupada",R611-Q611+Datos!$B$2,R611-Q611)</f>
        <v>9.3055555555555558E-2</v>
      </c>
      <c r="T611" s="3">
        <f t="shared" si="38"/>
        <v>8.2638888888888887E-2</v>
      </c>
      <c r="U611" s="3">
        <f>(SUMIF('Cocina'!A:A,Sala!L611,'Cocina'!H:H))/60/24</f>
        <v>3.2638888888888891E-2</v>
      </c>
      <c r="V611" s="3">
        <f t="shared" si="36"/>
        <v>6.0416666666666667E-2</v>
      </c>
      <c r="W611" s="13" t="str">
        <f t="shared" si="39"/>
        <v>Si</v>
      </c>
      <c r="X611" s="9">
        <f t="shared" si="37"/>
        <v>4</v>
      </c>
      <c r="Y611" s="13" t="str" cm="1">
        <f t="array" ref="Y611">_xlfn.IFS(X611=1,"Lunes",X611=2,"Martes",X611=3,"Miercoles",X611=4,"Jueves",X611=5,"Viernes",X611=6,"Sabado",X611=7,"Domingo")</f>
        <v>Jueves</v>
      </c>
      <c r="Z611">
        <f>SUMIF('Cocina'!A:A,Sala[[#This Row],[Número de Orden]],'Cocina'!K:K)</f>
        <v>25</v>
      </c>
      <c r="AA611" s="35">
        <f>(Sala[[#This Row],[Tiempo en mesa]]-Sala[[#This Row],[Tiempo de Preparación (Horas)]])*1440</f>
        <v>72</v>
      </c>
      <c r="AB611" t="str" cm="1">
        <f t="array" ref="AB61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12" spans="1:28" x14ac:dyDescent="0.3">
      <c r="A612" s="9">
        <v>13</v>
      </c>
      <c r="B612" s="13" t="s">
        <v>941</v>
      </c>
      <c r="C612" s="9">
        <v>1</v>
      </c>
      <c r="D612" s="16">
        <v>45022.163194444445</v>
      </c>
      <c r="E612" s="16">
        <v>45022.321527777778</v>
      </c>
      <c r="F612" s="13" t="s">
        <v>14</v>
      </c>
      <c r="G612" s="13" t="s">
        <v>10</v>
      </c>
      <c r="H612" s="13" t="s">
        <v>1134</v>
      </c>
      <c r="I612" s="14">
        <v>44.28</v>
      </c>
      <c r="J612" s="14">
        <f>IF(Sala[[#This Row],[Orden cobrada (Sin tiempo espera)]]="si",Sala[[#This Row],[Propina]],0)</f>
        <v>44.28</v>
      </c>
      <c r="K612" s="13" t="s">
        <v>35</v>
      </c>
      <c r="L612" s="9">
        <v>611</v>
      </c>
      <c r="M612" s="13" t="s">
        <v>22</v>
      </c>
      <c r="N612" s="13" t="s">
        <v>942</v>
      </c>
      <c r="O612" s="14">
        <f>SUMIF('Cocina'!A:A,Sala!L612,'Cocina'!M:M)</f>
        <v>78</v>
      </c>
      <c r="P612" s="1">
        <v>45022</v>
      </c>
      <c r="Q612" s="3">
        <v>0.16319444444444445</v>
      </c>
      <c r="R612" s="3">
        <v>0.3215277777777778</v>
      </c>
      <c r="S612" s="3">
        <f>IF(K612="Ocupada",R612-Q612+Datos!$B$2,R612-Q612)</f>
        <v>0.16875000000000001</v>
      </c>
      <c r="T612" s="3">
        <f t="shared" si="38"/>
        <v>0.15833333333333335</v>
      </c>
      <c r="U612" s="3">
        <f>(SUMIF('Cocina'!A:A,Sala!L612,'Cocina'!H:H))/60/24</f>
        <v>5.7638888888888885E-2</v>
      </c>
      <c r="V612" s="3">
        <f t="shared" si="36"/>
        <v>0.11111111111111113</v>
      </c>
      <c r="W612" s="13" t="str">
        <f t="shared" si="39"/>
        <v>Si</v>
      </c>
      <c r="X612" s="9">
        <f t="shared" si="37"/>
        <v>4</v>
      </c>
      <c r="Y612" s="13" t="str" cm="1">
        <f t="array" ref="Y612">_xlfn.IFS(X612=1,"Lunes",X612=2,"Martes",X612=3,"Miercoles",X612=4,"Jueves",X612=5,"Viernes",X612=6,"Sabado",X612=7,"Domingo")</f>
        <v>Jueves</v>
      </c>
      <c r="Z612">
        <f>SUMIF('Cocina'!A:A,Sala[[#This Row],[Número de Orden]],'Cocina'!K:K)</f>
        <v>48</v>
      </c>
      <c r="AA612" s="35">
        <f>(Sala[[#This Row],[Tiempo en mesa]]-Sala[[#This Row],[Tiempo de Preparación (Horas)]])*1440</f>
        <v>145.00000000000006</v>
      </c>
      <c r="AB612" t="str" cm="1">
        <f t="array" ref="AB61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13" spans="1:28" x14ac:dyDescent="0.3">
      <c r="A613" s="9">
        <v>11</v>
      </c>
      <c r="B613" s="13" t="s">
        <v>943</v>
      </c>
      <c r="C613" s="9">
        <v>4</v>
      </c>
      <c r="D613" s="16">
        <v>45022.05</v>
      </c>
      <c r="E613" s="16">
        <v>45022.208333333336</v>
      </c>
      <c r="F613" s="13" t="s">
        <v>25</v>
      </c>
      <c r="G613" s="13" t="s">
        <v>10</v>
      </c>
      <c r="H613" s="13" t="s">
        <v>1134</v>
      </c>
      <c r="I613" s="14">
        <v>23.54</v>
      </c>
      <c r="J613" s="14">
        <f>IF(Sala[[#This Row],[Orden cobrada (Sin tiempo espera)]]="si",Sala[[#This Row],[Propina]],0)</f>
        <v>23.54</v>
      </c>
      <c r="K613" s="13" t="s">
        <v>11</v>
      </c>
      <c r="L613" s="9">
        <v>612</v>
      </c>
      <c r="M613" s="13" t="s">
        <v>26</v>
      </c>
      <c r="N613" s="13" t="s">
        <v>944</v>
      </c>
      <c r="O613" s="14">
        <f>SUMIF('Cocina'!A:A,Sala!L613,'Cocina'!M:M)</f>
        <v>231</v>
      </c>
      <c r="P613" s="1">
        <v>45022</v>
      </c>
      <c r="Q613" s="3">
        <v>0.05</v>
      </c>
      <c r="R613" s="3">
        <v>0.20833333333333334</v>
      </c>
      <c r="S613" s="3">
        <f>IF(K613="Ocupada",R613-Q613+Datos!$B$2,R613-Q613)</f>
        <v>0.15833333333333333</v>
      </c>
      <c r="T613" s="3">
        <f t="shared" si="38"/>
        <v>0.15833333333333333</v>
      </c>
      <c r="U613" s="3">
        <f>(SUMIF('Cocina'!A:A,Sala!L613,'Cocina'!H:H))/60/24</f>
        <v>8.9583333333333334E-2</v>
      </c>
      <c r="V613" s="3">
        <f t="shared" si="36"/>
        <v>6.8749999999999992E-2</v>
      </c>
      <c r="W613" s="13" t="str">
        <f t="shared" si="39"/>
        <v>Si</v>
      </c>
      <c r="X613" s="9">
        <f t="shared" si="37"/>
        <v>4</v>
      </c>
      <c r="Y613" s="13" t="str" cm="1">
        <f t="array" ref="Y613">_xlfn.IFS(X613=1,"Lunes",X613=2,"Martes",X613=3,"Miercoles",X613=4,"Jueves",X613=5,"Viernes",X613=6,"Sabado",X613=7,"Domingo")</f>
        <v>Jueves</v>
      </c>
      <c r="Z613">
        <f>SUMIF('Cocina'!A:A,Sala[[#This Row],[Número de Orden]],'Cocina'!K:K)</f>
        <v>138</v>
      </c>
      <c r="AA613" s="35">
        <f>(Sala[[#This Row],[Tiempo en mesa]]-Sala[[#This Row],[Tiempo de Preparación (Horas)]])*1440</f>
        <v>98.999999999999986</v>
      </c>
      <c r="AB613" t="str" cm="1">
        <f t="array" ref="AB61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14" spans="1:28" x14ac:dyDescent="0.3">
      <c r="A614" s="9">
        <v>1</v>
      </c>
      <c r="B614" s="13" t="s">
        <v>111</v>
      </c>
      <c r="C614" s="9">
        <v>5</v>
      </c>
      <c r="D614" s="16">
        <v>45022.081250000003</v>
      </c>
      <c r="E614" s="16">
        <v>45022.149305555555</v>
      </c>
      <c r="F614" s="13" t="s">
        <v>20</v>
      </c>
      <c r="G614" s="13" t="s">
        <v>15</v>
      </c>
      <c r="H614" s="13" t="s">
        <v>16</v>
      </c>
      <c r="I614" s="14">
        <v>23.56</v>
      </c>
      <c r="J614" s="14">
        <f>IF(Sala[[#This Row],[Orden cobrada (Sin tiempo espera)]]="si",Sala[[#This Row],[Propina]],0)</f>
        <v>0</v>
      </c>
      <c r="K614" s="13" t="s">
        <v>11</v>
      </c>
      <c r="L614" s="9">
        <v>613</v>
      </c>
      <c r="M614" s="13" t="s">
        <v>1137</v>
      </c>
      <c r="N614" s="13" t="s">
        <v>945</v>
      </c>
      <c r="O614" s="14">
        <f>SUMIF('Cocina'!A:A,Sala!L614,'Cocina'!M:M)</f>
        <v>285</v>
      </c>
      <c r="P614" s="1">
        <v>45022</v>
      </c>
      <c r="Q614" s="3">
        <v>8.1250000000000003E-2</v>
      </c>
      <c r="R614" s="3">
        <v>0.14930555555555555</v>
      </c>
      <c r="S614" s="3">
        <f>IF(K614="Ocupada",R614-Q614+Datos!$B$2,R614-Q614)</f>
        <v>6.805555555555555E-2</v>
      </c>
      <c r="T614" s="3">
        <f t="shared" si="38"/>
        <v>6.805555555555555E-2</v>
      </c>
      <c r="U614" s="3">
        <f>(SUMIF('Cocina'!A:A,Sala!L614,'Cocina'!H:H))/60/24</f>
        <v>0.10555555555555556</v>
      </c>
      <c r="V614" s="3">
        <f t="shared" si="36"/>
        <v>0</v>
      </c>
      <c r="W614" s="13" t="str">
        <f t="shared" si="39"/>
        <v>No</v>
      </c>
      <c r="X614" s="9">
        <f t="shared" si="37"/>
        <v>4</v>
      </c>
      <c r="Y614" s="13" t="str" cm="1">
        <f t="array" ref="Y614">_xlfn.IFS(X614=1,"Lunes",X614=2,"Martes",X614=3,"Miercoles",X614=4,"Jueves",X614=5,"Viernes",X614=6,"Sabado",X614=7,"Domingo")</f>
        <v>Jueves</v>
      </c>
      <c r="Z614">
        <f>SUMIF('Cocina'!A:A,Sala[[#This Row],[Número de Orden]],'Cocina'!K:K)</f>
        <v>168</v>
      </c>
      <c r="AA614" s="35">
        <f>(Sala[[#This Row],[Tiempo en mesa]]-Sala[[#This Row],[Tiempo de Preparación (Horas)]])*1440</f>
        <v>-54.000000000000007</v>
      </c>
      <c r="AB614" t="str" cm="1">
        <f t="array" ref="AB61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45 y 60 min</v>
      </c>
    </row>
    <row r="615" spans="1:28" x14ac:dyDescent="0.3">
      <c r="A615" s="9">
        <v>19</v>
      </c>
      <c r="B615" s="13" t="s">
        <v>584</v>
      </c>
      <c r="C615" s="9">
        <v>6</v>
      </c>
      <c r="D615" s="16">
        <v>45022.105555555558</v>
      </c>
      <c r="E615" s="16">
        <v>45022.192361111112</v>
      </c>
      <c r="F615" s="13" t="s">
        <v>14</v>
      </c>
      <c r="G615" s="13" t="s">
        <v>15</v>
      </c>
      <c r="H615" s="13" t="s">
        <v>1136</v>
      </c>
      <c r="I615" s="14">
        <v>26.48</v>
      </c>
      <c r="J615" s="14">
        <f>IF(Sala[[#This Row],[Orden cobrada (Sin tiempo espera)]]="si",Sala[[#This Row],[Propina]],0)</f>
        <v>26.48</v>
      </c>
      <c r="K615" s="13" t="s">
        <v>11</v>
      </c>
      <c r="L615" s="9">
        <v>614</v>
      </c>
      <c r="M615" s="13" t="s">
        <v>36</v>
      </c>
      <c r="N615" s="13" t="s">
        <v>259</v>
      </c>
      <c r="O615" s="14">
        <f>SUMIF('Cocina'!A:A,Sala!L615,'Cocina'!M:M)</f>
        <v>72</v>
      </c>
      <c r="P615" s="1">
        <v>45022</v>
      </c>
      <c r="Q615" s="3">
        <v>0.10555555555555556</v>
      </c>
      <c r="R615" s="3">
        <v>0.19236111111111112</v>
      </c>
      <c r="S615" s="3">
        <f>IF(K615="Ocupada",R615-Q615+Datos!$B$2,R615-Q615)</f>
        <v>8.6805555555555566E-2</v>
      </c>
      <c r="T615" s="3">
        <f t="shared" si="38"/>
        <v>8.6805555555555566E-2</v>
      </c>
      <c r="U615" s="3">
        <f>(SUMIF('Cocina'!A:A,Sala!L615,'Cocina'!H:H))/60/24</f>
        <v>3.4722222222222224E-2</v>
      </c>
      <c r="V615" s="3">
        <f t="shared" si="36"/>
        <v>5.2083333333333343E-2</v>
      </c>
      <c r="W615" s="13" t="str">
        <f t="shared" si="39"/>
        <v>Si</v>
      </c>
      <c r="X615" s="9">
        <f t="shared" si="37"/>
        <v>4</v>
      </c>
      <c r="Y615" s="13" t="str" cm="1">
        <f t="array" ref="Y615">_xlfn.IFS(X615=1,"Lunes",X615=2,"Martes",X615=3,"Miercoles",X615=4,"Jueves",X615=5,"Viernes",X615=6,"Sabado",X615=7,"Domingo")</f>
        <v>Jueves</v>
      </c>
      <c r="Z615">
        <f>SUMIF('Cocina'!A:A,Sala[[#This Row],[Número de Orden]],'Cocina'!K:K)</f>
        <v>42</v>
      </c>
      <c r="AA615" s="35">
        <f>(Sala[[#This Row],[Tiempo en mesa]]-Sala[[#This Row],[Tiempo de Preparación (Horas)]])*1440</f>
        <v>75.000000000000014</v>
      </c>
      <c r="AB615" t="str" cm="1">
        <f t="array" ref="AB61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16" spans="1:28" x14ac:dyDescent="0.3">
      <c r="A616" s="9">
        <v>7</v>
      </c>
      <c r="B616" s="13" t="s">
        <v>946</v>
      </c>
      <c r="C616" s="9">
        <v>1</v>
      </c>
      <c r="D616" s="16">
        <v>45022.031944444447</v>
      </c>
      <c r="E616" s="16">
        <v>45022.078472222223</v>
      </c>
      <c r="F616" s="13" t="s">
        <v>25</v>
      </c>
      <c r="G616" s="13" t="s">
        <v>32</v>
      </c>
      <c r="H616" s="13" t="s">
        <v>1134</v>
      </c>
      <c r="I616" s="14">
        <v>18.420000000000002</v>
      </c>
      <c r="J616" s="14">
        <f>IF(Sala[[#This Row],[Orden cobrada (Sin tiempo espera)]]="si",Sala[[#This Row],[Propina]],0)</f>
        <v>0</v>
      </c>
      <c r="K616" s="13" t="s">
        <v>35</v>
      </c>
      <c r="L616" s="9">
        <v>615</v>
      </c>
      <c r="M616" s="13" t="s">
        <v>59</v>
      </c>
      <c r="N616" s="13" t="s">
        <v>947</v>
      </c>
      <c r="O616" s="14">
        <f>SUMIF('Cocina'!A:A,Sala!L616,'Cocina'!M:M)</f>
        <v>333</v>
      </c>
      <c r="P616" s="1">
        <v>45022</v>
      </c>
      <c r="Q616" s="3">
        <v>3.1944444444444442E-2</v>
      </c>
      <c r="R616" s="3">
        <v>7.8472222222222221E-2</v>
      </c>
      <c r="S616" s="3">
        <f>IF(K616="Ocupada",R616-Q616+Datos!$B$2,R616-Q616)</f>
        <v>5.6944444444444443E-2</v>
      </c>
      <c r="T616" s="3">
        <f t="shared" si="38"/>
        <v>4.6527777777777779E-2</v>
      </c>
      <c r="U616" s="3">
        <f>(SUMIF('Cocina'!A:A,Sala!L616,'Cocina'!H:H))/60/24</f>
        <v>0.10833333333333334</v>
      </c>
      <c r="V616" s="3">
        <f t="shared" si="36"/>
        <v>0</v>
      </c>
      <c r="W616" s="13" t="str">
        <f t="shared" si="39"/>
        <v>No</v>
      </c>
      <c r="X616" s="9">
        <f t="shared" si="37"/>
        <v>4</v>
      </c>
      <c r="Y616" s="13" t="str" cm="1">
        <f t="array" ref="Y616">_xlfn.IFS(X616=1,"Lunes",X616=2,"Martes",X616=3,"Miercoles",X616=4,"Jueves",X616=5,"Viernes",X616=6,"Sabado",X616=7,"Domingo")</f>
        <v>Jueves</v>
      </c>
      <c r="Z616">
        <f>SUMIF('Cocina'!A:A,Sala[[#This Row],[Número de Orden]],'Cocina'!K:K)</f>
        <v>201</v>
      </c>
      <c r="AA616" s="35">
        <f>(Sala[[#This Row],[Tiempo en mesa]]-Sala[[#This Row],[Tiempo de Preparación (Horas)]])*1440</f>
        <v>-89</v>
      </c>
      <c r="AB616" t="str" cm="1">
        <f t="array" ref="AB61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617" spans="1:28" x14ac:dyDescent="0.3">
      <c r="A617" s="9">
        <v>4</v>
      </c>
      <c r="B617" s="13" t="s">
        <v>936</v>
      </c>
      <c r="C617" s="9">
        <v>4</v>
      </c>
      <c r="D617" s="16">
        <v>45022.009722222225</v>
      </c>
      <c r="E617" s="16">
        <v>45022.15</v>
      </c>
      <c r="F617" s="13" t="s">
        <v>25</v>
      </c>
      <c r="G617" s="13" t="s">
        <v>32</v>
      </c>
      <c r="H617" s="13" t="s">
        <v>1134</v>
      </c>
      <c r="I617" s="14">
        <v>23.89</v>
      </c>
      <c r="J617" s="14">
        <f>IF(Sala[[#This Row],[Orden cobrada (Sin tiempo espera)]]="si",Sala[[#This Row],[Propina]],0)</f>
        <v>23.89</v>
      </c>
      <c r="K617" s="13" t="s">
        <v>35</v>
      </c>
      <c r="L617" s="9">
        <v>616</v>
      </c>
      <c r="M617" s="13" t="s">
        <v>36</v>
      </c>
      <c r="N617" s="13" t="s">
        <v>12</v>
      </c>
      <c r="O617" s="14">
        <f>SUMIF('Cocina'!A:A,Sala!L617,'Cocina'!M:M)</f>
        <v>132</v>
      </c>
      <c r="P617" s="1">
        <v>45022</v>
      </c>
      <c r="Q617" s="3">
        <v>9.7222222222222224E-3</v>
      </c>
      <c r="R617" s="3">
        <v>0.15</v>
      </c>
      <c r="S617" s="3">
        <f>IF(K617="Ocupada",R617-Q617+Datos!$B$2,R617-Q617)</f>
        <v>0.15069444444444444</v>
      </c>
      <c r="T617" s="3">
        <f t="shared" si="38"/>
        <v>0.14027777777777778</v>
      </c>
      <c r="U617" s="3">
        <f>(SUMIF('Cocina'!A:A,Sala!L617,'Cocina'!H:H))/60/24</f>
        <v>3.2638888888888891E-2</v>
      </c>
      <c r="V617" s="3">
        <f t="shared" si="36"/>
        <v>0.11805555555555555</v>
      </c>
      <c r="W617" s="13" t="str">
        <f t="shared" si="39"/>
        <v>Si</v>
      </c>
      <c r="X617" s="9">
        <f t="shared" si="37"/>
        <v>4</v>
      </c>
      <c r="Y617" s="13" t="str" cm="1">
        <f t="array" ref="Y617">_xlfn.IFS(X617=1,"Lunes",X617=2,"Martes",X617=3,"Miercoles",X617=4,"Jueves",X617=5,"Viernes",X617=6,"Sabado",X617=7,"Domingo")</f>
        <v>Jueves</v>
      </c>
      <c r="Z617">
        <f>SUMIF('Cocina'!A:A,Sala[[#This Row],[Número de Orden]],'Cocina'!K:K)</f>
        <v>78</v>
      </c>
      <c r="AA617" s="35">
        <f>(Sala[[#This Row],[Tiempo en mesa]]-Sala[[#This Row],[Tiempo de Preparación (Horas)]])*1440</f>
        <v>155</v>
      </c>
      <c r="AB617" t="str" cm="1">
        <f t="array" ref="AB61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18" spans="1:28" x14ac:dyDescent="0.3">
      <c r="A618" s="9">
        <v>13</v>
      </c>
      <c r="B618" s="13" t="s">
        <v>91</v>
      </c>
      <c r="C618" s="9">
        <v>5</v>
      </c>
      <c r="D618" s="16">
        <v>45022.055555555555</v>
      </c>
      <c r="E618" s="16">
        <v>45022.220138888886</v>
      </c>
      <c r="F618" s="13" t="s">
        <v>20</v>
      </c>
      <c r="G618" s="13" t="s">
        <v>10</v>
      </c>
      <c r="H618" s="13" t="s">
        <v>1134</v>
      </c>
      <c r="I618" s="14">
        <v>38.18</v>
      </c>
      <c r="J618" s="14">
        <f>IF(Sala[[#This Row],[Orden cobrada (Sin tiempo espera)]]="si",Sala[[#This Row],[Propina]],0)</f>
        <v>38.18</v>
      </c>
      <c r="K618" s="13" t="s">
        <v>21</v>
      </c>
      <c r="L618" s="9">
        <v>617</v>
      </c>
      <c r="M618" s="13" t="s">
        <v>44</v>
      </c>
      <c r="N618" s="13" t="s">
        <v>547</v>
      </c>
      <c r="O618" s="14">
        <f>SUMIF('Cocina'!A:A,Sala!L618,'Cocina'!M:M)</f>
        <v>142</v>
      </c>
      <c r="P618" s="1">
        <v>45022</v>
      </c>
      <c r="Q618" s="3">
        <v>5.5555555555555552E-2</v>
      </c>
      <c r="R618" s="3">
        <v>0.22013888888888888</v>
      </c>
      <c r="S618" s="3">
        <f>IF(K618="Ocupada",R618-Q618+Datos!$B$2,R618-Q618)</f>
        <v>0.16458333333333333</v>
      </c>
      <c r="T618" s="3">
        <f t="shared" si="38"/>
        <v>0.16458333333333333</v>
      </c>
      <c r="U618" s="3">
        <f>(SUMIF('Cocina'!A:A,Sala!L618,'Cocina'!H:H))/60/24</f>
        <v>3.5416666666666666E-2</v>
      </c>
      <c r="V618" s="3">
        <f t="shared" si="36"/>
        <v>0.12916666666666665</v>
      </c>
      <c r="W618" s="13" t="str">
        <f t="shared" si="39"/>
        <v>Si</v>
      </c>
      <c r="X618" s="9">
        <f t="shared" si="37"/>
        <v>4</v>
      </c>
      <c r="Y618" s="13" t="str" cm="1">
        <f t="array" ref="Y618">_xlfn.IFS(X618=1,"Lunes",X618=2,"Martes",X618=3,"Miercoles",X618=4,"Jueves",X618=5,"Viernes",X618=6,"Sabado",X618=7,"Domingo")</f>
        <v>Jueves</v>
      </c>
      <c r="Z618">
        <f>SUMIF('Cocina'!A:A,Sala[[#This Row],[Número de Orden]],'Cocina'!K:K)</f>
        <v>84</v>
      </c>
      <c r="AA618" s="35">
        <f>(Sala[[#This Row],[Tiempo en mesa]]-Sala[[#This Row],[Tiempo de Preparación (Horas)]])*1440</f>
        <v>185.99999999999997</v>
      </c>
      <c r="AB618" t="str" cm="1">
        <f t="array" ref="AB61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19" spans="1:28" x14ac:dyDescent="0.3">
      <c r="A619" s="9">
        <v>3</v>
      </c>
      <c r="B619" s="13" t="s">
        <v>948</v>
      </c>
      <c r="C619" s="9">
        <v>5</v>
      </c>
      <c r="D619" s="16">
        <v>45022.038888888892</v>
      </c>
      <c r="E619" s="16">
        <v>45022.133333333331</v>
      </c>
      <c r="F619" s="13" t="s">
        <v>29</v>
      </c>
      <c r="G619" s="13" t="s">
        <v>15</v>
      </c>
      <c r="H619" s="13" t="s">
        <v>1134</v>
      </c>
      <c r="I619" s="14">
        <v>25.93</v>
      </c>
      <c r="J619" s="14">
        <f>IF(Sala[[#This Row],[Orden cobrada (Sin tiempo espera)]]="si",Sala[[#This Row],[Propina]],0)</f>
        <v>25.93</v>
      </c>
      <c r="K619" s="13" t="s">
        <v>21</v>
      </c>
      <c r="L619" s="9">
        <v>618</v>
      </c>
      <c r="M619" s="13" t="s">
        <v>64</v>
      </c>
      <c r="N619" s="13" t="s">
        <v>949</v>
      </c>
      <c r="O619" s="14">
        <f>SUMIF('Cocina'!A:A,Sala!L619,'Cocina'!M:M)</f>
        <v>319</v>
      </c>
      <c r="P619" s="1">
        <v>45022</v>
      </c>
      <c r="Q619" s="3">
        <v>3.888888888888889E-2</v>
      </c>
      <c r="R619" s="3">
        <v>0.13333333333333333</v>
      </c>
      <c r="S619" s="3">
        <f>IF(K619="Ocupada",R619-Q619+Datos!$B$2,R619-Q619)</f>
        <v>9.4444444444444442E-2</v>
      </c>
      <c r="T619" s="3">
        <f t="shared" si="38"/>
        <v>9.4444444444444442E-2</v>
      </c>
      <c r="U619" s="3">
        <f>(SUMIF('Cocina'!A:A,Sala!L619,'Cocina'!H:H))/60/24</f>
        <v>8.1944444444444445E-2</v>
      </c>
      <c r="V619" s="3">
        <f t="shared" si="36"/>
        <v>1.2499999999999997E-2</v>
      </c>
      <c r="W619" s="13" t="str">
        <f t="shared" si="39"/>
        <v>Si</v>
      </c>
      <c r="X619" s="9">
        <f t="shared" si="37"/>
        <v>4</v>
      </c>
      <c r="Y619" s="13" t="str" cm="1">
        <f t="array" ref="Y619">_xlfn.IFS(X619=1,"Lunes",X619=2,"Martes",X619=3,"Miercoles",X619=4,"Jueves",X619=5,"Viernes",X619=6,"Sabado",X619=7,"Domingo")</f>
        <v>Jueves</v>
      </c>
      <c r="Z619">
        <f>SUMIF('Cocina'!A:A,Sala[[#This Row],[Número de Orden]],'Cocina'!K:K)</f>
        <v>191</v>
      </c>
      <c r="AA619" s="35">
        <f>(Sala[[#This Row],[Tiempo en mesa]]-Sala[[#This Row],[Tiempo de Preparación (Horas)]])*1440</f>
        <v>17.999999999999996</v>
      </c>
      <c r="AB619" t="str" cm="1">
        <f t="array" ref="AB61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0" spans="1:28" x14ac:dyDescent="0.3">
      <c r="A620" s="9">
        <v>6</v>
      </c>
      <c r="B620" s="13" t="s">
        <v>614</v>
      </c>
      <c r="C620" s="9">
        <v>4</v>
      </c>
      <c r="D620" s="16">
        <v>45022.011111111111</v>
      </c>
      <c r="E620" s="16">
        <v>45022.111805555556</v>
      </c>
      <c r="F620" s="13" t="s">
        <v>25</v>
      </c>
      <c r="G620" s="13" t="s">
        <v>32</v>
      </c>
      <c r="H620" s="13" t="s">
        <v>1134</v>
      </c>
      <c r="I620" s="14">
        <v>16.440000000000001</v>
      </c>
      <c r="J620" s="14">
        <f>IF(Sala[[#This Row],[Orden cobrada (Sin tiempo espera)]]="si",Sala[[#This Row],[Propina]],0)</f>
        <v>16.440000000000001</v>
      </c>
      <c r="K620" s="13" t="s">
        <v>11</v>
      </c>
      <c r="L620" s="9">
        <v>619</v>
      </c>
      <c r="M620" s="13" t="s">
        <v>59</v>
      </c>
      <c r="N620" s="13" t="s">
        <v>950</v>
      </c>
      <c r="O620" s="14">
        <f>SUMIF('Cocina'!A:A,Sala!L620,'Cocina'!M:M)</f>
        <v>132</v>
      </c>
      <c r="P620" s="1">
        <v>45022</v>
      </c>
      <c r="Q620" s="3">
        <v>1.1111111111111112E-2</v>
      </c>
      <c r="R620" s="3">
        <v>0.11180555555555556</v>
      </c>
      <c r="S620" s="3">
        <f>IF(K620="Ocupada",R620-Q620+Datos!$B$2,R620-Q620)</f>
        <v>0.10069444444444445</v>
      </c>
      <c r="T620" s="3">
        <f t="shared" si="38"/>
        <v>0.10069444444444445</v>
      </c>
      <c r="U620" s="3">
        <f>(SUMIF('Cocina'!A:A,Sala!L620,'Cocina'!H:H))/60/24</f>
        <v>6.6666666666666666E-2</v>
      </c>
      <c r="V620" s="3">
        <f t="shared" si="36"/>
        <v>3.4027777777777782E-2</v>
      </c>
      <c r="W620" s="13" t="str">
        <f t="shared" si="39"/>
        <v>Si</v>
      </c>
      <c r="X620" s="9">
        <f t="shared" si="37"/>
        <v>4</v>
      </c>
      <c r="Y620" s="13" t="str" cm="1">
        <f t="array" ref="Y620">_xlfn.IFS(X620=1,"Lunes",X620=2,"Martes",X620=3,"Miercoles",X620=4,"Jueves",X620=5,"Viernes",X620=6,"Sabado",X620=7,"Domingo")</f>
        <v>Jueves</v>
      </c>
      <c r="Z620">
        <f>SUMIF('Cocina'!A:A,Sala[[#This Row],[Número de Orden]],'Cocina'!K:K)</f>
        <v>77</v>
      </c>
      <c r="AA620" s="35">
        <f>(Sala[[#This Row],[Tiempo en mesa]]-Sala[[#This Row],[Tiempo de Preparación (Horas)]])*1440</f>
        <v>49.000000000000007</v>
      </c>
      <c r="AB620" t="str" cm="1">
        <f t="array" ref="AB62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1" spans="1:28" x14ac:dyDescent="0.3">
      <c r="A621" s="9">
        <v>16</v>
      </c>
      <c r="B621" s="13" t="s">
        <v>951</v>
      </c>
      <c r="C621" s="9">
        <v>3</v>
      </c>
      <c r="D621" s="16">
        <v>45022.117361111108</v>
      </c>
      <c r="E621" s="16">
        <v>45022.254861111112</v>
      </c>
      <c r="F621" s="13" t="s">
        <v>29</v>
      </c>
      <c r="G621" s="13" t="s">
        <v>10</v>
      </c>
      <c r="H621" s="13" t="s">
        <v>1134</v>
      </c>
      <c r="I621" s="14">
        <v>26.64</v>
      </c>
      <c r="J621" s="14">
        <f>IF(Sala[[#This Row],[Orden cobrada (Sin tiempo espera)]]="si",Sala[[#This Row],[Propina]],0)</f>
        <v>26.64</v>
      </c>
      <c r="K621" s="13" t="s">
        <v>11</v>
      </c>
      <c r="L621" s="9">
        <v>620</v>
      </c>
      <c r="M621" s="13" t="s">
        <v>26</v>
      </c>
      <c r="N621" s="13" t="s">
        <v>180</v>
      </c>
      <c r="O621" s="14">
        <f>SUMIF('Cocina'!A:A,Sala!L621,'Cocina'!M:M)</f>
        <v>57</v>
      </c>
      <c r="P621" s="1">
        <v>45022</v>
      </c>
      <c r="Q621" s="3">
        <v>0.11736111111111111</v>
      </c>
      <c r="R621" s="3">
        <v>0.25486111111111109</v>
      </c>
      <c r="S621" s="3">
        <f>IF(K621="Ocupada",R621-Q621+Datos!$B$2,R621-Q621)</f>
        <v>0.13749999999999998</v>
      </c>
      <c r="T621" s="3">
        <f t="shared" si="38"/>
        <v>0.13749999999999998</v>
      </c>
      <c r="U621" s="3">
        <f>(SUMIF('Cocina'!A:A,Sala!L621,'Cocina'!H:H))/60/24</f>
        <v>2.7777777777777776E-2</v>
      </c>
      <c r="V621" s="3">
        <f t="shared" si="36"/>
        <v>0.10972222222222221</v>
      </c>
      <c r="W621" s="13" t="str">
        <f t="shared" si="39"/>
        <v>Si</v>
      </c>
      <c r="X621" s="9">
        <f t="shared" si="37"/>
        <v>4</v>
      </c>
      <c r="Y621" s="13" t="str" cm="1">
        <f t="array" ref="Y621">_xlfn.IFS(X621=1,"Lunes",X621=2,"Martes",X621=3,"Miercoles",X621=4,"Jueves",X621=5,"Viernes",X621=6,"Sabado",X621=7,"Domingo")</f>
        <v>Jueves</v>
      </c>
      <c r="Z621">
        <f>SUMIF('Cocina'!A:A,Sala[[#This Row],[Número de Orden]],'Cocina'!K:K)</f>
        <v>33</v>
      </c>
      <c r="AA621" s="35">
        <f>(Sala[[#This Row],[Tiempo en mesa]]-Sala[[#This Row],[Tiempo de Preparación (Horas)]])*1440</f>
        <v>157.99999999999997</v>
      </c>
      <c r="AB621" t="str" cm="1">
        <f t="array" ref="AB62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2" spans="1:28" x14ac:dyDescent="0.3">
      <c r="A622" s="9">
        <v>5</v>
      </c>
      <c r="B622" s="13" t="s">
        <v>952</v>
      </c>
      <c r="C622" s="9">
        <v>2</v>
      </c>
      <c r="D622" s="16">
        <v>45022.047222222223</v>
      </c>
      <c r="E622" s="16">
        <v>45022.102083333331</v>
      </c>
      <c r="F622" s="13" t="s">
        <v>20</v>
      </c>
      <c r="G622" s="13" t="s">
        <v>10</v>
      </c>
      <c r="H622" s="13" t="s">
        <v>1134</v>
      </c>
      <c r="I622" s="14">
        <v>42.27</v>
      </c>
      <c r="J622" s="14">
        <f>IF(Sala[[#This Row],[Orden cobrada (Sin tiempo espera)]]="si",Sala[[#This Row],[Propina]],0)</f>
        <v>42.27</v>
      </c>
      <c r="K622" s="13" t="s">
        <v>35</v>
      </c>
      <c r="L622" s="9">
        <v>621</v>
      </c>
      <c r="M622" s="13" t="s">
        <v>59</v>
      </c>
      <c r="N622" s="13" t="s">
        <v>33</v>
      </c>
      <c r="O622" s="14">
        <f>SUMIF('Cocina'!A:A,Sala!L622,'Cocina'!M:M)</f>
        <v>105</v>
      </c>
      <c r="P622" s="1">
        <v>45022</v>
      </c>
      <c r="Q622" s="3">
        <v>4.7222222222222221E-2</v>
      </c>
      <c r="R622" s="3">
        <v>0.10208333333333333</v>
      </c>
      <c r="S622" s="3">
        <f>IF(K622="Ocupada",R622-Q622+Datos!$B$2,R622-Q622)</f>
        <v>6.5277777777777782E-2</v>
      </c>
      <c r="T622" s="3">
        <f t="shared" si="38"/>
        <v>5.486111111111111E-2</v>
      </c>
      <c r="U622" s="3">
        <f>(SUMIF('Cocina'!A:A,Sala!L622,'Cocina'!H:H))/60/24</f>
        <v>5.5555555555555558E-3</v>
      </c>
      <c r="V622" s="3">
        <f t="shared" si="36"/>
        <v>5.9722222222222225E-2</v>
      </c>
      <c r="W622" s="13" t="str">
        <f t="shared" si="39"/>
        <v>Si</v>
      </c>
      <c r="X622" s="9">
        <f t="shared" si="37"/>
        <v>4</v>
      </c>
      <c r="Y622" s="13" t="str" cm="1">
        <f t="array" ref="Y622">_xlfn.IFS(X622=1,"Lunes",X622=2,"Martes",X622=3,"Miercoles",X622=4,"Jueves",X622=5,"Viernes",X622=6,"Sabado",X622=7,"Domingo")</f>
        <v>Jueves</v>
      </c>
      <c r="Z622">
        <f>SUMIF('Cocina'!A:A,Sala[[#This Row],[Número de Orden]],'Cocina'!K:K)</f>
        <v>63</v>
      </c>
      <c r="AA622" s="35">
        <f>(Sala[[#This Row],[Tiempo en mesa]]-Sala[[#This Row],[Tiempo de Preparación (Horas)]])*1440</f>
        <v>71</v>
      </c>
      <c r="AB622" t="str" cm="1">
        <f t="array" ref="AB62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3" spans="1:28" x14ac:dyDescent="0.3">
      <c r="A623" s="9">
        <v>7</v>
      </c>
      <c r="B623" s="13" t="s">
        <v>903</v>
      </c>
      <c r="C623" s="9">
        <v>5</v>
      </c>
      <c r="D623" s="16">
        <v>45022.088194444441</v>
      </c>
      <c r="E623" s="16">
        <v>45022.229861111111</v>
      </c>
      <c r="F623" s="13" t="s">
        <v>9</v>
      </c>
      <c r="G623" s="13" t="s">
        <v>32</v>
      </c>
      <c r="H623" s="13" t="s">
        <v>1134</v>
      </c>
      <c r="I623" s="14">
        <v>11.47</v>
      </c>
      <c r="J623" s="14">
        <f>IF(Sala[[#This Row],[Orden cobrada (Sin tiempo espera)]]="si",Sala[[#This Row],[Propina]],0)</f>
        <v>11.47</v>
      </c>
      <c r="K623" s="13" t="s">
        <v>11</v>
      </c>
      <c r="L623" s="9">
        <v>622</v>
      </c>
      <c r="M623" s="13" t="s">
        <v>83</v>
      </c>
      <c r="N623" s="13" t="s">
        <v>953</v>
      </c>
      <c r="O623" s="14">
        <f>SUMIF('Cocina'!A:A,Sala!L623,'Cocina'!M:M)</f>
        <v>121</v>
      </c>
      <c r="P623" s="1">
        <v>45022</v>
      </c>
      <c r="Q623" s="3">
        <v>8.819444444444445E-2</v>
      </c>
      <c r="R623" s="3">
        <v>0.2298611111111111</v>
      </c>
      <c r="S623" s="3">
        <f>IF(K623="Ocupada",R623-Q623+Datos!$B$2,R623-Q623)</f>
        <v>0.14166666666666666</v>
      </c>
      <c r="T623" s="3">
        <f t="shared" si="38"/>
        <v>0.14166666666666666</v>
      </c>
      <c r="U623" s="3">
        <f>(SUMIF('Cocina'!A:A,Sala!L623,'Cocina'!H:H))/60/24</f>
        <v>5.4166666666666669E-2</v>
      </c>
      <c r="V623" s="3">
        <f t="shared" si="36"/>
        <v>8.7499999999999994E-2</v>
      </c>
      <c r="W623" s="13" t="str">
        <f t="shared" si="39"/>
        <v>Si</v>
      </c>
      <c r="X623" s="9">
        <f t="shared" si="37"/>
        <v>4</v>
      </c>
      <c r="Y623" s="13" t="str" cm="1">
        <f t="array" ref="Y623">_xlfn.IFS(X623=1,"Lunes",X623=2,"Martes",X623=3,"Miercoles",X623=4,"Jueves",X623=5,"Viernes",X623=6,"Sabado",X623=7,"Domingo")</f>
        <v>Jueves</v>
      </c>
      <c r="Z623">
        <f>SUMIF('Cocina'!A:A,Sala[[#This Row],[Número de Orden]],'Cocina'!K:K)</f>
        <v>73</v>
      </c>
      <c r="AA623" s="35">
        <f>(Sala[[#This Row],[Tiempo en mesa]]-Sala[[#This Row],[Tiempo de Preparación (Horas)]])*1440</f>
        <v>125.99999999999999</v>
      </c>
      <c r="AB623" t="str" cm="1">
        <f t="array" ref="AB62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4" spans="1:28" x14ac:dyDescent="0.3">
      <c r="A624" s="9">
        <v>13</v>
      </c>
      <c r="B624" s="13" t="s">
        <v>699</v>
      </c>
      <c r="C624" s="9">
        <v>1</v>
      </c>
      <c r="D624" s="16">
        <v>45022.03125</v>
      </c>
      <c r="E624" s="16">
        <v>45022.131944444445</v>
      </c>
      <c r="F624" s="13" t="s">
        <v>9</v>
      </c>
      <c r="G624" s="13" t="s">
        <v>10</v>
      </c>
      <c r="H624" s="13" t="s">
        <v>16</v>
      </c>
      <c r="I624" s="14">
        <v>22.05</v>
      </c>
      <c r="J624" s="14">
        <f>IF(Sala[[#This Row],[Orden cobrada (Sin tiempo espera)]]="si",Sala[[#This Row],[Propina]],0)</f>
        <v>22.05</v>
      </c>
      <c r="K624" s="13" t="s">
        <v>21</v>
      </c>
      <c r="L624" s="9">
        <v>623</v>
      </c>
      <c r="M624" s="13" t="s">
        <v>44</v>
      </c>
      <c r="N624" s="13" t="s">
        <v>954</v>
      </c>
      <c r="O624" s="14">
        <f>SUMIF('Cocina'!A:A,Sala!L624,'Cocina'!M:M)</f>
        <v>235</v>
      </c>
      <c r="P624" s="1">
        <v>45022</v>
      </c>
      <c r="Q624" s="3">
        <v>3.125E-2</v>
      </c>
      <c r="R624" s="3">
        <v>0.13194444444444445</v>
      </c>
      <c r="S624" s="3">
        <f>IF(K624="Ocupada",R624-Q624+Datos!$B$2,R624-Q624)</f>
        <v>0.10069444444444445</v>
      </c>
      <c r="T624" s="3">
        <f t="shared" si="38"/>
        <v>0.10069444444444445</v>
      </c>
      <c r="U624" s="3">
        <f>(SUMIF('Cocina'!A:A,Sala!L624,'Cocina'!H:H))/60/24</f>
        <v>0.10069444444444443</v>
      </c>
      <c r="V624" s="3">
        <f t="shared" si="36"/>
        <v>1.3877787807814457E-17</v>
      </c>
      <c r="W624" s="13" t="str">
        <f t="shared" si="39"/>
        <v>Si</v>
      </c>
      <c r="X624" s="9">
        <f t="shared" si="37"/>
        <v>4</v>
      </c>
      <c r="Y624" s="13" t="str" cm="1">
        <f t="array" ref="Y624">_xlfn.IFS(X624=1,"Lunes",X624=2,"Martes",X624=3,"Miercoles",X624=4,"Jueves",X624=5,"Viernes",X624=6,"Sabado",X624=7,"Domingo")</f>
        <v>Jueves</v>
      </c>
      <c r="Z624">
        <f>SUMIF('Cocina'!A:A,Sala[[#This Row],[Número de Orden]],'Cocina'!K:K)</f>
        <v>140</v>
      </c>
      <c r="AA624" s="35">
        <f>(Sala[[#This Row],[Tiempo en mesa]]-Sala[[#This Row],[Tiempo de Preparación (Horas)]])*1440</f>
        <v>1.9984014443252818E-14</v>
      </c>
      <c r="AB624" t="str" cm="1">
        <f t="array" ref="AB62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5" spans="1:28" x14ac:dyDescent="0.3">
      <c r="A625" s="9">
        <v>1</v>
      </c>
      <c r="B625" s="13" t="s">
        <v>615</v>
      </c>
      <c r="C625" s="9">
        <v>4</v>
      </c>
      <c r="D625" s="16">
        <v>45022.080555555556</v>
      </c>
      <c r="E625" s="16">
        <v>45022.143055555556</v>
      </c>
      <c r="F625" s="13" t="s">
        <v>14</v>
      </c>
      <c r="G625" s="13" t="s">
        <v>32</v>
      </c>
      <c r="H625" s="13" t="s">
        <v>1134</v>
      </c>
      <c r="I625" s="14">
        <v>38</v>
      </c>
      <c r="J625" s="14">
        <f>IF(Sala[[#This Row],[Orden cobrada (Sin tiempo espera)]]="si",Sala[[#This Row],[Propina]],0)</f>
        <v>38</v>
      </c>
      <c r="K625" s="13" t="s">
        <v>11</v>
      </c>
      <c r="L625" s="9">
        <v>624</v>
      </c>
      <c r="M625" s="13" t="s">
        <v>83</v>
      </c>
      <c r="N625" s="13" t="s">
        <v>955</v>
      </c>
      <c r="O625" s="14">
        <f>SUMIF('Cocina'!A:A,Sala!L625,'Cocina'!M:M)</f>
        <v>102</v>
      </c>
      <c r="P625" s="1">
        <v>45022</v>
      </c>
      <c r="Q625" s="3">
        <v>8.0555555555555561E-2</v>
      </c>
      <c r="R625" s="3">
        <v>0.14305555555555555</v>
      </c>
      <c r="S625" s="3">
        <f>IF(K625="Ocupada",R625-Q625+Datos!$B$2,R625-Q625)</f>
        <v>6.2499999999999986E-2</v>
      </c>
      <c r="T625" s="3">
        <f t="shared" si="38"/>
        <v>6.2499999999999986E-2</v>
      </c>
      <c r="U625" s="3">
        <f>(SUMIF('Cocina'!A:A,Sala!L625,'Cocina'!H:H))/60/24</f>
        <v>5.486111111111111E-2</v>
      </c>
      <c r="V625" s="3">
        <f t="shared" si="36"/>
        <v>7.6388888888888756E-3</v>
      </c>
      <c r="W625" s="13" t="str">
        <f t="shared" si="39"/>
        <v>Si</v>
      </c>
      <c r="X625" s="9">
        <f t="shared" si="37"/>
        <v>4</v>
      </c>
      <c r="Y625" s="13" t="str" cm="1">
        <f t="array" ref="Y625">_xlfn.IFS(X625=1,"Lunes",X625=2,"Martes",X625=3,"Miercoles",X625=4,"Jueves",X625=5,"Viernes",X625=6,"Sabado",X625=7,"Domingo")</f>
        <v>Jueves</v>
      </c>
      <c r="Z625">
        <f>SUMIF('Cocina'!A:A,Sala[[#This Row],[Número de Orden]],'Cocina'!K:K)</f>
        <v>62</v>
      </c>
      <c r="AA625" s="35">
        <f>(Sala[[#This Row],[Tiempo en mesa]]-Sala[[#This Row],[Tiempo de Preparación (Horas)]])*1440</f>
        <v>10.99999999999998</v>
      </c>
      <c r="AB625" t="str" cm="1">
        <f t="array" ref="AB62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6" spans="1:28" x14ac:dyDescent="0.3">
      <c r="A626" s="9">
        <v>5</v>
      </c>
      <c r="B626" s="13" t="s">
        <v>956</v>
      </c>
      <c r="C626" s="9">
        <v>4</v>
      </c>
      <c r="D626" s="16">
        <v>45022.006249999999</v>
      </c>
      <c r="E626" s="16">
        <v>45022.140277777777</v>
      </c>
      <c r="F626" s="13" t="s">
        <v>29</v>
      </c>
      <c r="G626" s="13" t="s">
        <v>32</v>
      </c>
      <c r="H626" s="13" t="s">
        <v>1134</v>
      </c>
      <c r="I626" s="14">
        <v>41.73</v>
      </c>
      <c r="J626" s="14">
        <f>IF(Sala[[#This Row],[Orden cobrada (Sin tiempo espera)]]="si",Sala[[#This Row],[Propina]],0)</f>
        <v>41.73</v>
      </c>
      <c r="K626" s="13" t="s">
        <v>35</v>
      </c>
      <c r="L626" s="9">
        <v>625</v>
      </c>
      <c r="M626" s="13" t="s">
        <v>64</v>
      </c>
      <c r="N626" s="13" t="s">
        <v>957</v>
      </c>
      <c r="O626" s="14">
        <f>SUMIF('Cocina'!A:A,Sala!L626,'Cocina'!M:M)</f>
        <v>139</v>
      </c>
      <c r="P626" s="1">
        <v>45022</v>
      </c>
      <c r="Q626" s="3">
        <v>6.2500000000000003E-3</v>
      </c>
      <c r="R626" s="3">
        <v>0.14027777777777778</v>
      </c>
      <c r="S626" s="3">
        <f>IF(K626="Ocupada",R626-Q626+Datos!$B$2,R626-Q626)</f>
        <v>0.14444444444444443</v>
      </c>
      <c r="T626" s="3">
        <f t="shared" si="38"/>
        <v>0.13402777777777777</v>
      </c>
      <c r="U626" s="3">
        <f>(SUMIF('Cocina'!A:A,Sala!L626,'Cocina'!H:H))/60/24</f>
        <v>6.7361111111111108E-2</v>
      </c>
      <c r="V626" s="3">
        <f t="shared" si="36"/>
        <v>7.7083333333333323E-2</v>
      </c>
      <c r="W626" s="13" t="str">
        <f t="shared" si="39"/>
        <v>Si</v>
      </c>
      <c r="X626" s="9">
        <f t="shared" si="37"/>
        <v>4</v>
      </c>
      <c r="Y626" s="13" t="str" cm="1">
        <f t="array" ref="Y626">_xlfn.IFS(X626=1,"Lunes",X626=2,"Martes",X626=3,"Miercoles",X626=4,"Jueves",X626=5,"Viernes",X626=6,"Sabado",X626=7,"Domingo")</f>
        <v>Jueves</v>
      </c>
      <c r="Z626">
        <f>SUMIF('Cocina'!A:A,Sala[[#This Row],[Número de Orden]],'Cocina'!K:K)</f>
        <v>84</v>
      </c>
      <c r="AA626" s="35">
        <f>(Sala[[#This Row],[Tiempo en mesa]]-Sala[[#This Row],[Tiempo de Preparación (Horas)]])*1440</f>
        <v>96</v>
      </c>
      <c r="AB626" t="str" cm="1">
        <f t="array" ref="AB62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7" spans="1:28" x14ac:dyDescent="0.3">
      <c r="A627" s="9">
        <v>14</v>
      </c>
      <c r="B627" s="13" t="s">
        <v>958</v>
      </c>
      <c r="C627" s="9">
        <v>4</v>
      </c>
      <c r="D627" s="16">
        <v>45022.114583333336</v>
      </c>
      <c r="E627" s="16">
        <v>45022.173611111109</v>
      </c>
      <c r="F627" s="13" t="s">
        <v>29</v>
      </c>
      <c r="G627" s="13" t="s">
        <v>15</v>
      </c>
      <c r="H627" s="13" t="s">
        <v>1134</v>
      </c>
      <c r="I627" s="14">
        <v>19.239999999999998</v>
      </c>
      <c r="J627" s="14">
        <f>IF(Sala[[#This Row],[Orden cobrada (Sin tiempo espera)]]="si",Sala[[#This Row],[Propina]],0)</f>
        <v>19.239999999999998</v>
      </c>
      <c r="K627" s="13" t="s">
        <v>21</v>
      </c>
      <c r="L627" s="9">
        <v>626</v>
      </c>
      <c r="M627" s="13" t="s">
        <v>83</v>
      </c>
      <c r="N627" s="13" t="s">
        <v>959</v>
      </c>
      <c r="O627" s="14">
        <f>SUMIF('Cocina'!A:A,Sala!L627,'Cocina'!M:M)</f>
        <v>137</v>
      </c>
      <c r="P627" s="1">
        <v>45022</v>
      </c>
      <c r="Q627" s="3">
        <v>0.11458333333333333</v>
      </c>
      <c r="R627" s="3">
        <v>0.1736111111111111</v>
      </c>
      <c r="S627" s="3">
        <f>IF(K627="Ocupada",R627-Q627+Datos!$B$2,R627-Q627)</f>
        <v>5.9027777777777776E-2</v>
      </c>
      <c r="T627" s="3">
        <f t="shared" si="38"/>
        <v>5.9027777777777776E-2</v>
      </c>
      <c r="U627" s="3">
        <f>(SUMIF('Cocina'!A:A,Sala!L627,'Cocina'!H:H))/60/24</f>
        <v>4.027777777777778E-2</v>
      </c>
      <c r="V627" s="3">
        <f t="shared" si="36"/>
        <v>1.8749999999999996E-2</v>
      </c>
      <c r="W627" s="13" t="str">
        <f t="shared" si="39"/>
        <v>Si</v>
      </c>
      <c r="X627" s="9">
        <f t="shared" si="37"/>
        <v>4</v>
      </c>
      <c r="Y627" s="13" t="str" cm="1">
        <f t="array" ref="Y627">_xlfn.IFS(X627=1,"Lunes",X627=2,"Martes",X627=3,"Miercoles",X627=4,"Jueves",X627=5,"Viernes",X627=6,"Sabado",X627=7,"Domingo")</f>
        <v>Jueves</v>
      </c>
      <c r="Z627">
        <f>SUMIF('Cocina'!A:A,Sala[[#This Row],[Número de Orden]],'Cocina'!K:K)</f>
        <v>81</v>
      </c>
      <c r="AA627" s="35">
        <f>(Sala[[#This Row],[Tiempo en mesa]]-Sala[[#This Row],[Tiempo de Preparación (Horas)]])*1440</f>
        <v>26.999999999999993</v>
      </c>
      <c r="AB627" t="str" cm="1">
        <f t="array" ref="AB62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8" spans="1:28" x14ac:dyDescent="0.3">
      <c r="A628" s="9">
        <v>4</v>
      </c>
      <c r="B628" s="13" t="s">
        <v>379</v>
      </c>
      <c r="C628" s="9">
        <v>3</v>
      </c>
      <c r="D628" s="16">
        <v>45022.099305555559</v>
      </c>
      <c r="E628" s="16">
        <v>45022.175694444442</v>
      </c>
      <c r="F628" s="13" t="s">
        <v>9</v>
      </c>
      <c r="G628" s="13" t="s">
        <v>10</v>
      </c>
      <c r="H628" s="13" t="s">
        <v>1134</v>
      </c>
      <c r="I628" s="14">
        <v>44.24</v>
      </c>
      <c r="J628" s="14">
        <f>IF(Sala[[#This Row],[Orden cobrada (Sin tiempo espera)]]="si",Sala[[#This Row],[Propina]],0)</f>
        <v>44.24</v>
      </c>
      <c r="K628" s="13" t="s">
        <v>35</v>
      </c>
      <c r="L628" s="9">
        <v>627</v>
      </c>
      <c r="M628" s="13" t="s">
        <v>59</v>
      </c>
      <c r="N628" s="13" t="s">
        <v>102</v>
      </c>
      <c r="O628" s="14">
        <f>SUMIF('Cocina'!A:A,Sala!L628,'Cocina'!M:M)</f>
        <v>21</v>
      </c>
      <c r="P628" s="1">
        <v>45022</v>
      </c>
      <c r="Q628" s="3">
        <v>9.930555555555555E-2</v>
      </c>
      <c r="R628" s="3">
        <v>0.17569444444444443</v>
      </c>
      <c r="S628" s="3">
        <f>IF(K628="Ocupada",R628-Q628+Datos!$B$2,R628-Q628)</f>
        <v>8.6805555555555552E-2</v>
      </c>
      <c r="T628" s="3">
        <f t="shared" si="38"/>
        <v>7.6388888888888881E-2</v>
      </c>
      <c r="U628" s="3">
        <f>(SUMIF('Cocina'!A:A,Sala!L628,'Cocina'!H:H))/60/24</f>
        <v>2.5694444444444447E-2</v>
      </c>
      <c r="V628" s="3">
        <f t="shared" si="36"/>
        <v>6.1111111111111102E-2</v>
      </c>
      <c r="W628" s="13" t="str">
        <f t="shared" si="39"/>
        <v>Si</v>
      </c>
      <c r="X628" s="9">
        <f t="shared" si="37"/>
        <v>4</v>
      </c>
      <c r="Y628" s="13" t="str" cm="1">
        <f t="array" ref="Y628">_xlfn.IFS(X628=1,"Lunes",X628=2,"Martes",X628=3,"Miercoles",X628=4,"Jueves",X628=5,"Viernes",X628=6,"Sabado",X628=7,"Domingo")</f>
        <v>Jueves</v>
      </c>
      <c r="Z628">
        <f>SUMIF('Cocina'!A:A,Sala[[#This Row],[Número de Orden]],'Cocina'!K:K)</f>
        <v>13</v>
      </c>
      <c r="AA628" s="35">
        <f>(Sala[[#This Row],[Tiempo en mesa]]-Sala[[#This Row],[Tiempo de Preparación (Horas)]])*1440</f>
        <v>72.999999999999986</v>
      </c>
      <c r="AB628" t="str" cm="1">
        <f t="array" ref="AB62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29" spans="1:28" x14ac:dyDescent="0.3">
      <c r="A629" s="9">
        <v>2</v>
      </c>
      <c r="B629" s="13" t="s">
        <v>345</v>
      </c>
      <c r="C629" s="9">
        <v>1</v>
      </c>
      <c r="D629" s="16">
        <v>45022.006249999999</v>
      </c>
      <c r="E629" s="16">
        <v>45022.067361111112</v>
      </c>
      <c r="F629" s="13" t="s">
        <v>9</v>
      </c>
      <c r="G629" s="13" t="s">
        <v>15</v>
      </c>
      <c r="H629" s="13" t="s">
        <v>1134</v>
      </c>
      <c r="I629" s="14">
        <v>15.03</v>
      </c>
      <c r="J629" s="14">
        <f>IF(Sala[[#This Row],[Orden cobrada (Sin tiempo espera)]]="si",Sala[[#This Row],[Propina]],0)</f>
        <v>15.03</v>
      </c>
      <c r="K629" s="13" t="s">
        <v>11</v>
      </c>
      <c r="L629" s="9">
        <v>628</v>
      </c>
      <c r="M629" s="13" t="s">
        <v>64</v>
      </c>
      <c r="N629" s="13" t="s">
        <v>960</v>
      </c>
      <c r="O629" s="14">
        <f>SUMIF('Cocina'!A:A,Sala!L629,'Cocina'!M:M)</f>
        <v>168</v>
      </c>
      <c r="P629" s="1">
        <v>45022</v>
      </c>
      <c r="Q629" s="3">
        <v>6.2500000000000003E-3</v>
      </c>
      <c r="R629" s="3">
        <v>6.7361111111111108E-2</v>
      </c>
      <c r="S629" s="3">
        <f>IF(K629="Ocupada",R629-Q629+Datos!$B$2,R629-Q629)</f>
        <v>6.1111111111111109E-2</v>
      </c>
      <c r="T629" s="3">
        <f t="shared" si="38"/>
        <v>6.1111111111111109E-2</v>
      </c>
      <c r="U629" s="3">
        <f>(SUMIF('Cocina'!A:A,Sala!L629,'Cocina'!H:H))/60/24</f>
        <v>2.9861111111111113E-2</v>
      </c>
      <c r="V629" s="3">
        <f t="shared" si="36"/>
        <v>3.1249999999999997E-2</v>
      </c>
      <c r="W629" s="13" t="str">
        <f t="shared" si="39"/>
        <v>Si</v>
      </c>
      <c r="X629" s="9">
        <f t="shared" si="37"/>
        <v>4</v>
      </c>
      <c r="Y629" s="13" t="str" cm="1">
        <f t="array" ref="Y629">_xlfn.IFS(X629=1,"Lunes",X629=2,"Martes",X629=3,"Miercoles",X629=4,"Jueves",X629=5,"Viernes",X629=6,"Sabado",X629=7,"Domingo")</f>
        <v>Jueves</v>
      </c>
      <c r="Z629">
        <f>SUMIF('Cocina'!A:A,Sala[[#This Row],[Número de Orden]],'Cocina'!K:K)</f>
        <v>103</v>
      </c>
      <c r="AA629" s="35">
        <f>(Sala[[#This Row],[Tiempo en mesa]]-Sala[[#This Row],[Tiempo de Preparación (Horas)]])*1440</f>
        <v>44.999999999999993</v>
      </c>
      <c r="AB629" t="str" cm="1">
        <f t="array" ref="AB62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30" spans="1:28" x14ac:dyDescent="0.3">
      <c r="A630" s="9">
        <v>17</v>
      </c>
      <c r="B630" s="13" t="s">
        <v>97</v>
      </c>
      <c r="C630" s="9">
        <v>2</v>
      </c>
      <c r="D630" s="16">
        <v>45022.088194444441</v>
      </c>
      <c r="E630" s="16">
        <v>45022.246527777781</v>
      </c>
      <c r="F630" s="13" t="s">
        <v>29</v>
      </c>
      <c r="G630" s="13" t="s">
        <v>32</v>
      </c>
      <c r="H630" s="13" t="s">
        <v>1136</v>
      </c>
      <c r="I630" s="14">
        <v>26.07</v>
      </c>
      <c r="J630" s="14">
        <f>IF(Sala[[#This Row],[Orden cobrada (Sin tiempo espera)]]="si",Sala[[#This Row],[Propina]],0)</f>
        <v>26.07</v>
      </c>
      <c r="K630" s="13" t="s">
        <v>35</v>
      </c>
      <c r="L630" s="9">
        <v>629</v>
      </c>
      <c r="M630" s="13" t="s">
        <v>83</v>
      </c>
      <c r="N630" s="13" t="s">
        <v>961</v>
      </c>
      <c r="O630" s="14">
        <f>SUMIF('Cocina'!A:A,Sala!L630,'Cocina'!M:M)</f>
        <v>130</v>
      </c>
      <c r="P630" s="1">
        <v>45022</v>
      </c>
      <c r="Q630" s="3">
        <v>8.819444444444445E-2</v>
      </c>
      <c r="R630" s="3">
        <v>0.24652777777777779</v>
      </c>
      <c r="S630" s="3">
        <f>IF(K630="Ocupada",R630-Q630+Datos!$B$2,R630-Q630)</f>
        <v>0.16874999999999998</v>
      </c>
      <c r="T630" s="3">
        <f t="shared" si="38"/>
        <v>0.15833333333333333</v>
      </c>
      <c r="U630" s="3">
        <f>(SUMIF('Cocina'!A:A,Sala!L630,'Cocina'!H:H))/60/24</f>
        <v>5.8333333333333327E-2</v>
      </c>
      <c r="V630" s="3">
        <f t="shared" si="36"/>
        <v>0.11041666666666666</v>
      </c>
      <c r="W630" s="13" t="str">
        <f t="shared" si="39"/>
        <v>Si</v>
      </c>
      <c r="X630" s="9">
        <f t="shared" si="37"/>
        <v>4</v>
      </c>
      <c r="Y630" s="13" t="str" cm="1">
        <f t="array" ref="Y630">_xlfn.IFS(X630=1,"Lunes",X630=2,"Martes",X630=3,"Miercoles",X630=4,"Jueves",X630=5,"Viernes",X630=6,"Sabado",X630=7,"Domingo")</f>
        <v>Jueves</v>
      </c>
      <c r="Z630">
        <f>SUMIF('Cocina'!A:A,Sala[[#This Row],[Número de Orden]],'Cocina'!K:K)</f>
        <v>76</v>
      </c>
      <c r="AA630" s="35">
        <f>(Sala[[#This Row],[Tiempo en mesa]]-Sala[[#This Row],[Tiempo de Preparación (Horas)]])*1440</f>
        <v>144</v>
      </c>
      <c r="AB630" t="str" cm="1">
        <f t="array" ref="AB63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31" spans="1:28" x14ac:dyDescent="0.3">
      <c r="A631" s="9">
        <v>2</v>
      </c>
      <c r="B631" s="13" t="s">
        <v>533</v>
      </c>
      <c r="C631" s="9">
        <v>2</v>
      </c>
      <c r="D631" s="16">
        <v>45022.001388888886</v>
      </c>
      <c r="E631" s="16">
        <v>45022.117361111108</v>
      </c>
      <c r="F631" s="13" t="s">
        <v>25</v>
      </c>
      <c r="G631" s="13" t="s">
        <v>10</v>
      </c>
      <c r="H631" s="13" t="s">
        <v>1136</v>
      </c>
      <c r="I631" s="14">
        <v>36.619999999999997</v>
      </c>
      <c r="J631" s="14">
        <f>IF(Sala[[#This Row],[Orden cobrada (Sin tiempo espera)]]="si",Sala[[#This Row],[Propina]],0)</f>
        <v>36.619999999999997</v>
      </c>
      <c r="K631" s="13" t="s">
        <v>21</v>
      </c>
      <c r="L631" s="9">
        <v>630</v>
      </c>
      <c r="M631" s="13" t="s">
        <v>41</v>
      </c>
      <c r="N631" s="13" t="s">
        <v>962</v>
      </c>
      <c r="O631" s="14">
        <f>SUMIF('Cocina'!A:A,Sala!L631,'Cocina'!M:M)</f>
        <v>182</v>
      </c>
      <c r="P631" s="1">
        <v>45022</v>
      </c>
      <c r="Q631" s="3">
        <v>1.3888888888888889E-3</v>
      </c>
      <c r="R631" s="3">
        <v>0.11736111111111111</v>
      </c>
      <c r="S631" s="3">
        <f>IF(K631="Ocupada",R631-Q631+Datos!$B$2,R631-Q631)</f>
        <v>0.11597222222222223</v>
      </c>
      <c r="T631" s="3">
        <f t="shared" si="38"/>
        <v>0.11597222222222223</v>
      </c>
      <c r="U631" s="3">
        <f>(SUMIF('Cocina'!A:A,Sala!L631,'Cocina'!H:H))/60/24</f>
        <v>5.2083333333333336E-2</v>
      </c>
      <c r="V631" s="3">
        <f t="shared" si="36"/>
        <v>6.3888888888888884E-2</v>
      </c>
      <c r="W631" s="13" t="str">
        <f t="shared" si="39"/>
        <v>Si</v>
      </c>
      <c r="X631" s="9">
        <f t="shared" si="37"/>
        <v>4</v>
      </c>
      <c r="Y631" s="13" t="str" cm="1">
        <f t="array" ref="Y631">_xlfn.IFS(X631=1,"Lunes",X631=2,"Martes",X631=3,"Miercoles",X631=4,"Jueves",X631=5,"Viernes",X631=6,"Sabado",X631=7,"Domingo")</f>
        <v>Jueves</v>
      </c>
      <c r="Z631">
        <f>SUMIF('Cocina'!A:A,Sala[[#This Row],[Número de Orden]],'Cocina'!K:K)</f>
        <v>113</v>
      </c>
      <c r="AA631" s="35">
        <f>(Sala[[#This Row],[Tiempo en mesa]]-Sala[[#This Row],[Tiempo de Preparación (Horas)]])*1440</f>
        <v>92</v>
      </c>
      <c r="AB631" t="str" cm="1">
        <f t="array" ref="AB63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32" spans="1:28" x14ac:dyDescent="0.3">
      <c r="A632" s="9">
        <v>6</v>
      </c>
      <c r="B632" s="13" t="s">
        <v>649</v>
      </c>
      <c r="C632" s="9">
        <v>1</v>
      </c>
      <c r="D632" s="16">
        <v>45022.01458333333</v>
      </c>
      <c r="E632" s="16">
        <v>45022.118750000001</v>
      </c>
      <c r="F632" s="13" t="s">
        <v>25</v>
      </c>
      <c r="G632" s="13" t="s">
        <v>32</v>
      </c>
      <c r="H632" s="13" t="s">
        <v>1134</v>
      </c>
      <c r="I632" s="14">
        <v>39.71</v>
      </c>
      <c r="J632" s="14">
        <f>IF(Sala[[#This Row],[Orden cobrada (Sin tiempo espera)]]="si",Sala[[#This Row],[Propina]],0)</f>
        <v>39.71</v>
      </c>
      <c r="K632" s="13" t="s">
        <v>11</v>
      </c>
      <c r="L632" s="9">
        <v>631</v>
      </c>
      <c r="M632" s="13" t="s">
        <v>17</v>
      </c>
      <c r="N632" s="13" t="s">
        <v>335</v>
      </c>
      <c r="O632" s="14">
        <f>SUMIF('Cocina'!A:A,Sala!L632,'Cocina'!M:M)</f>
        <v>66</v>
      </c>
      <c r="P632" s="1">
        <v>45022</v>
      </c>
      <c r="Q632" s="3">
        <v>1.4583333333333334E-2</v>
      </c>
      <c r="R632" s="3">
        <v>0.11874999999999999</v>
      </c>
      <c r="S632" s="3">
        <f>IF(K632="Ocupada",R632-Q632+Datos!$B$2,R632-Q632)</f>
        <v>0.10416666666666666</v>
      </c>
      <c r="T632" s="3">
        <f t="shared" si="38"/>
        <v>0.10416666666666666</v>
      </c>
      <c r="U632" s="3">
        <f>(SUMIF('Cocina'!A:A,Sala!L632,'Cocina'!H:H))/60/24</f>
        <v>3.1944444444444449E-2</v>
      </c>
      <c r="V632" s="3">
        <f t="shared" si="36"/>
        <v>7.2222222222222215E-2</v>
      </c>
      <c r="W632" s="13" t="str">
        <f t="shared" si="39"/>
        <v>Si</v>
      </c>
      <c r="X632" s="9">
        <f t="shared" si="37"/>
        <v>4</v>
      </c>
      <c r="Y632" s="13" t="str" cm="1">
        <f t="array" ref="Y632">_xlfn.IFS(X632=1,"Lunes",X632=2,"Martes",X632=3,"Miercoles",X632=4,"Jueves",X632=5,"Viernes",X632=6,"Sabado",X632=7,"Domingo")</f>
        <v>Jueves</v>
      </c>
      <c r="Z632">
        <f>SUMIF('Cocina'!A:A,Sala[[#This Row],[Número de Orden]],'Cocina'!K:K)</f>
        <v>39</v>
      </c>
      <c r="AA632" s="35">
        <f>(Sala[[#This Row],[Tiempo en mesa]]-Sala[[#This Row],[Tiempo de Preparación (Horas)]])*1440</f>
        <v>103.99999999999999</v>
      </c>
      <c r="AB632" t="str" cm="1">
        <f t="array" ref="AB63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33" spans="1:28" x14ac:dyDescent="0.3">
      <c r="A633" s="9">
        <v>16</v>
      </c>
      <c r="B633" s="13" t="s">
        <v>963</v>
      </c>
      <c r="C633" s="9">
        <v>2</v>
      </c>
      <c r="D633" s="16">
        <v>45022.010416666664</v>
      </c>
      <c r="E633" s="16">
        <v>45022.121527777781</v>
      </c>
      <c r="F633" s="13" t="s">
        <v>9</v>
      </c>
      <c r="G633" s="13" t="s">
        <v>15</v>
      </c>
      <c r="H633" s="13" t="s">
        <v>1134</v>
      </c>
      <c r="I633" s="14">
        <v>22.41</v>
      </c>
      <c r="J633" s="14">
        <f>IF(Sala[[#This Row],[Orden cobrada (Sin tiempo espera)]]="si",Sala[[#This Row],[Propina]],0)</f>
        <v>22.41</v>
      </c>
      <c r="K633" s="13" t="s">
        <v>21</v>
      </c>
      <c r="L633" s="9">
        <v>632</v>
      </c>
      <c r="M633" s="13" t="s">
        <v>59</v>
      </c>
      <c r="N633" s="13" t="s">
        <v>964</v>
      </c>
      <c r="O633" s="14">
        <f>SUMIF('Cocina'!A:A,Sala!L633,'Cocina'!M:M)</f>
        <v>129</v>
      </c>
      <c r="P633" s="1">
        <v>45022</v>
      </c>
      <c r="Q633" s="3">
        <v>1.0416666666666666E-2</v>
      </c>
      <c r="R633" s="3">
        <v>0.12152777777777778</v>
      </c>
      <c r="S633" s="3">
        <f>IF(K633="Ocupada",R633-Q633+Datos!$B$2,R633-Q633)</f>
        <v>0.1111111111111111</v>
      </c>
      <c r="T633" s="3">
        <f t="shared" si="38"/>
        <v>0.1111111111111111</v>
      </c>
      <c r="U633" s="3">
        <f>(SUMIF('Cocina'!A:A,Sala!L633,'Cocina'!H:H))/60/24</f>
        <v>6.1111111111111109E-2</v>
      </c>
      <c r="V633" s="3">
        <f t="shared" si="36"/>
        <v>4.9999999999999996E-2</v>
      </c>
      <c r="W633" s="13" t="str">
        <f t="shared" si="39"/>
        <v>Si</v>
      </c>
      <c r="X633" s="9">
        <f t="shared" si="37"/>
        <v>4</v>
      </c>
      <c r="Y633" s="13" t="str" cm="1">
        <f t="array" ref="Y633">_xlfn.IFS(X633=1,"Lunes",X633=2,"Martes",X633=3,"Miercoles",X633=4,"Jueves",X633=5,"Viernes",X633=6,"Sabado",X633=7,"Domingo")</f>
        <v>Jueves</v>
      </c>
      <c r="Z633">
        <f>SUMIF('Cocina'!A:A,Sala[[#This Row],[Número de Orden]],'Cocina'!K:K)</f>
        <v>77</v>
      </c>
      <c r="AA633" s="35">
        <f>(Sala[[#This Row],[Tiempo en mesa]]-Sala[[#This Row],[Tiempo de Preparación (Horas)]])*1440</f>
        <v>72</v>
      </c>
      <c r="AB633" t="str" cm="1">
        <f t="array" ref="AB63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34" spans="1:28" x14ac:dyDescent="0.3">
      <c r="A634" s="9">
        <v>16</v>
      </c>
      <c r="B634" s="13" t="s">
        <v>965</v>
      </c>
      <c r="C634" s="9">
        <v>5</v>
      </c>
      <c r="D634" s="16">
        <v>45022.154861111114</v>
      </c>
      <c r="E634" s="16">
        <v>45022.227777777778</v>
      </c>
      <c r="F634" s="13" t="s">
        <v>9</v>
      </c>
      <c r="G634" s="13" t="s">
        <v>10</v>
      </c>
      <c r="H634" s="13" t="s">
        <v>1134</v>
      </c>
      <c r="I634" s="14">
        <v>11.19</v>
      </c>
      <c r="J634" s="14">
        <f>IF(Sala[[#This Row],[Orden cobrada (Sin tiempo espera)]]="si",Sala[[#This Row],[Propina]],0)</f>
        <v>0</v>
      </c>
      <c r="K634" s="13" t="s">
        <v>11</v>
      </c>
      <c r="L634" s="9">
        <v>633</v>
      </c>
      <c r="M634" s="13" t="s">
        <v>41</v>
      </c>
      <c r="N634" s="13" t="s">
        <v>966</v>
      </c>
      <c r="O634" s="14">
        <f>SUMIF('Cocina'!A:A,Sala!L634,'Cocina'!M:M)</f>
        <v>236</v>
      </c>
      <c r="P634" s="1">
        <v>45022</v>
      </c>
      <c r="Q634" s="3">
        <v>0.15486111111111112</v>
      </c>
      <c r="R634" s="3">
        <v>0.22777777777777777</v>
      </c>
      <c r="S634" s="3">
        <f>IF(K634="Ocupada",R634-Q634+Datos!$B$2,R634-Q634)</f>
        <v>7.2916666666666657E-2</v>
      </c>
      <c r="T634" s="3">
        <f t="shared" si="38"/>
        <v>7.2916666666666657E-2</v>
      </c>
      <c r="U634" s="3">
        <f>(SUMIF('Cocina'!A:A,Sala!L634,'Cocina'!H:H))/60/24</f>
        <v>0.10347222222222223</v>
      </c>
      <c r="V634" s="3">
        <f t="shared" si="36"/>
        <v>0</v>
      </c>
      <c r="W634" s="13" t="str">
        <f t="shared" si="39"/>
        <v>No</v>
      </c>
      <c r="X634" s="9">
        <f t="shared" si="37"/>
        <v>4</v>
      </c>
      <c r="Y634" s="13" t="str" cm="1">
        <f t="array" ref="Y634">_xlfn.IFS(X634=1,"Lunes",X634=2,"Martes",X634=3,"Miercoles",X634=4,"Jueves",X634=5,"Viernes",X634=6,"Sabado",X634=7,"Domingo")</f>
        <v>Jueves</v>
      </c>
      <c r="Z634">
        <f>SUMIF('Cocina'!A:A,Sala[[#This Row],[Número de Orden]],'Cocina'!K:K)</f>
        <v>138</v>
      </c>
      <c r="AA634" s="35">
        <f>(Sala[[#This Row],[Tiempo en mesa]]-Sala[[#This Row],[Tiempo de Preparación (Horas)]])*1440</f>
        <v>-44.000000000000021</v>
      </c>
      <c r="AB634" t="str" cm="1">
        <f t="array" ref="AB63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635" spans="1:28" x14ac:dyDescent="0.3">
      <c r="A635" s="9">
        <v>2</v>
      </c>
      <c r="B635" s="13" t="s">
        <v>676</v>
      </c>
      <c r="C635" s="9">
        <v>1</v>
      </c>
      <c r="D635" s="16">
        <v>45022.002083333333</v>
      </c>
      <c r="E635" s="16">
        <v>45022.15</v>
      </c>
      <c r="F635" s="13" t="s">
        <v>14</v>
      </c>
      <c r="G635" s="13" t="s">
        <v>15</v>
      </c>
      <c r="H635" s="13" t="s">
        <v>1134</v>
      </c>
      <c r="I635" s="14">
        <v>29.25</v>
      </c>
      <c r="J635" s="14">
        <f>IF(Sala[[#This Row],[Orden cobrada (Sin tiempo espera)]]="si",Sala[[#This Row],[Propina]],0)</f>
        <v>29.25</v>
      </c>
      <c r="K635" s="13" t="s">
        <v>11</v>
      </c>
      <c r="L635" s="9">
        <v>634</v>
      </c>
      <c r="M635" s="13" t="s">
        <v>36</v>
      </c>
      <c r="N635" s="13" t="s">
        <v>967</v>
      </c>
      <c r="O635" s="14">
        <f>SUMIF('Cocina'!A:A,Sala!L635,'Cocina'!M:M)</f>
        <v>344</v>
      </c>
      <c r="P635" s="1">
        <v>45022</v>
      </c>
      <c r="Q635" s="3">
        <v>2.0833333333333333E-3</v>
      </c>
      <c r="R635" s="3">
        <v>0.15</v>
      </c>
      <c r="S635" s="3">
        <f>IF(K635="Ocupada",R635-Q635+Datos!$B$2,R635-Q635)</f>
        <v>0.14791666666666667</v>
      </c>
      <c r="T635" s="3">
        <f t="shared" si="38"/>
        <v>0.14791666666666667</v>
      </c>
      <c r="U635" s="3">
        <f>(SUMIF('Cocina'!A:A,Sala!L635,'Cocina'!H:H))/60/24</f>
        <v>0.10902777777777778</v>
      </c>
      <c r="V635" s="3">
        <f t="shared" si="36"/>
        <v>3.888888888888889E-2</v>
      </c>
      <c r="W635" s="13" t="str">
        <f t="shared" si="39"/>
        <v>Si</v>
      </c>
      <c r="X635" s="9">
        <f t="shared" si="37"/>
        <v>4</v>
      </c>
      <c r="Y635" s="13" t="str" cm="1">
        <f t="array" ref="Y635">_xlfn.IFS(X635=1,"Lunes",X635=2,"Martes",X635=3,"Miercoles",X635=4,"Jueves",X635=5,"Viernes",X635=6,"Sabado",X635=7,"Domingo")</f>
        <v>Jueves</v>
      </c>
      <c r="Z635">
        <f>SUMIF('Cocina'!A:A,Sala[[#This Row],[Número de Orden]],'Cocina'!K:K)</f>
        <v>209</v>
      </c>
      <c r="AA635" s="35">
        <f>(Sala[[#This Row],[Tiempo en mesa]]-Sala[[#This Row],[Tiempo de Preparación (Horas)]])*1440</f>
        <v>56</v>
      </c>
      <c r="AB635" t="str" cm="1">
        <f t="array" ref="AB63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36" spans="1:28" x14ac:dyDescent="0.3">
      <c r="A636" s="9">
        <v>5</v>
      </c>
      <c r="B636" s="13" t="s">
        <v>968</v>
      </c>
      <c r="C636" s="9">
        <v>2</v>
      </c>
      <c r="D636" s="16">
        <v>45022.011805555558</v>
      </c>
      <c r="E636" s="16">
        <v>45022.12777777778</v>
      </c>
      <c r="F636" s="13" t="s">
        <v>20</v>
      </c>
      <c r="G636" s="13" t="s">
        <v>10</v>
      </c>
      <c r="H636" s="13" t="s">
        <v>1134</v>
      </c>
      <c r="I636" s="14">
        <v>22.15</v>
      </c>
      <c r="J636" s="14">
        <f>IF(Sala[[#This Row],[Orden cobrada (Sin tiempo espera)]]="si",Sala[[#This Row],[Propina]],0)</f>
        <v>22.15</v>
      </c>
      <c r="K636" s="13" t="s">
        <v>21</v>
      </c>
      <c r="L636" s="9">
        <v>635</v>
      </c>
      <c r="M636" s="13" t="s">
        <v>1135</v>
      </c>
      <c r="N636" s="13" t="s">
        <v>51</v>
      </c>
      <c r="O636" s="14">
        <f>SUMIF('Cocina'!A:A,Sala!L636,'Cocina'!M:M)</f>
        <v>58</v>
      </c>
      <c r="P636" s="1">
        <v>45022</v>
      </c>
      <c r="Q636" s="3">
        <v>1.1805555555555555E-2</v>
      </c>
      <c r="R636" s="3">
        <v>0.12777777777777777</v>
      </c>
      <c r="S636" s="3">
        <f>IF(K636="Ocupada",R636-Q636+Datos!$B$2,R636-Q636)</f>
        <v>0.11597222222222221</v>
      </c>
      <c r="T636" s="3">
        <f t="shared" si="38"/>
        <v>0.11597222222222221</v>
      </c>
      <c r="U636" s="3">
        <f>(SUMIF('Cocina'!A:A,Sala!L636,'Cocina'!H:H))/60/24</f>
        <v>1.7361111111111112E-2</v>
      </c>
      <c r="V636" s="3">
        <f t="shared" si="36"/>
        <v>9.8611111111111094E-2</v>
      </c>
      <c r="W636" s="13" t="str">
        <f t="shared" si="39"/>
        <v>Si</v>
      </c>
      <c r="X636" s="9">
        <f t="shared" si="37"/>
        <v>4</v>
      </c>
      <c r="Y636" s="13" t="str" cm="1">
        <f t="array" ref="Y636">_xlfn.IFS(X636=1,"Lunes",X636=2,"Martes",X636=3,"Miercoles",X636=4,"Jueves",X636=5,"Viernes",X636=6,"Sabado",X636=7,"Domingo")</f>
        <v>Jueves</v>
      </c>
      <c r="Z636">
        <f>SUMIF('Cocina'!A:A,Sala[[#This Row],[Número de Orden]],'Cocina'!K:K)</f>
        <v>34</v>
      </c>
      <c r="AA636" s="35">
        <f>(Sala[[#This Row],[Tiempo en mesa]]-Sala[[#This Row],[Tiempo de Preparación (Horas)]])*1440</f>
        <v>141.99999999999997</v>
      </c>
      <c r="AB636" t="str" cm="1">
        <f t="array" ref="AB63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37" spans="1:28" x14ac:dyDescent="0.3">
      <c r="A637" s="9">
        <v>14</v>
      </c>
      <c r="B637" s="13" t="s">
        <v>969</v>
      </c>
      <c r="C637" s="9">
        <v>3</v>
      </c>
      <c r="D637" s="16">
        <v>45022.149305555555</v>
      </c>
      <c r="E637" s="16">
        <v>45022.241666666669</v>
      </c>
      <c r="F637" s="13" t="s">
        <v>25</v>
      </c>
      <c r="G637" s="13" t="s">
        <v>32</v>
      </c>
      <c r="H637" s="13" t="s">
        <v>1136</v>
      </c>
      <c r="I637" s="14">
        <v>32.86</v>
      </c>
      <c r="J637" s="14">
        <f>IF(Sala[[#This Row],[Orden cobrada (Sin tiempo espera)]]="si",Sala[[#This Row],[Propina]],0)</f>
        <v>0</v>
      </c>
      <c r="K637" s="13" t="s">
        <v>21</v>
      </c>
      <c r="L637" s="9">
        <v>636</v>
      </c>
      <c r="M637" s="13" t="s">
        <v>59</v>
      </c>
      <c r="N637" s="13" t="s">
        <v>970</v>
      </c>
      <c r="O637" s="14">
        <f>SUMIF('Cocina'!A:A,Sala!L637,'Cocina'!M:M)</f>
        <v>126</v>
      </c>
      <c r="P637" s="1">
        <v>45022</v>
      </c>
      <c r="Q637" s="3">
        <v>0.14930555555555555</v>
      </c>
      <c r="R637" s="3">
        <v>0.24166666666666667</v>
      </c>
      <c r="S637" s="3">
        <f>IF(K637="Ocupada",R637-Q637+Datos!$B$2,R637-Q637)</f>
        <v>9.2361111111111116E-2</v>
      </c>
      <c r="T637" s="3">
        <f t="shared" si="38"/>
        <v>9.2361111111111116E-2</v>
      </c>
      <c r="U637" s="3">
        <f>(SUMIF('Cocina'!A:A,Sala!L637,'Cocina'!H:H))/60/24</f>
        <v>0.10486111111111111</v>
      </c>
      <c r="V637" s="3">
        <f t="shared" si="36"/>
        <v>0</v>
      </c>
      <c r="W637" s="13" t="str">
        <f t="shared" si="39"/>
        <v>No</v>
      </c>
      <c r="X637" s="9">
        <f t="shared" si="37"/>
        <v>4</v>
      </c>
      <c r="Y637" s="13" t="str" cm="1">
        <f t="array" ref="Y637">_xlfn.IFS(X637=1,"Lunes",X637=2,"Martes",X637=3,"Miercoles",X637=4,"Jueves",X637=5,"Viernes",X637=6,"Sabado",X637=7,"Domingo")</f>
        <v>Jueves</v>
      </c>
      <c r="Z637">
        <f>SUMIF('Cocina'!A:A,Sala[[#This Row],[Número de Orden]],'Cocina'!K:K)</f>
        <v>74</v>
      </c>
      <c r="AA637" s="35">
        <f>(Sala[[#This Row],[Tiempo en mesa]]-Sala[[#This Row],[Tiempo de Preparación (Horas)]])*1440</f>
        <v>-17.999999999999996</v>
      </c>
      <c r="AB637" t="str" cm="1">
        <f t="array" ref="AB63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638" spans="1:28" x14ac:dyDescent="0.3">
      <c r="A638" s="9">
        <v>6</v>
      </c>
      <c r="B638" s="13" t="s">
        <v>971</v>
      </c>
      <c r="C638" s="9">
        <v>3</v>
      </c>
      <c r="D638" s="16">
        <v>45022.079861111109</v>
      </c>
      <c r="E638" s="16">
        <v>45022.188888888886</v>
      </c>
      <c r="F638" s="13" t="s">
        <v>29</v>
      </c>
      <c r="G638" s="13" t="s">
        <v>10</v>
      </c>
      <c r="H638" s="13" t="s">
        <v>1134</v>
      </c>
      <c r="I638" s="14">
        <v>36.58</v>
      </c>
      <c r="J638" s="14">
        <f>IF(Sala[[#This Row],[Orden cobrada (Sin tiempo espera)]]="si",Sala[[#This Row],[Propina]],0)</f>
        <v>36.58</v>
      </c>
      <c r="K638" s="13" t="s">
        <v>11</v>
      </c>
      <c r="L638" s="9">
        <v>637</v>
      </c>
      <c r="M638" s="13" t="s">
        <v>59</v>
      </c>
      <c r="N638" s="13" t="s">
        <v>972</v>
      </c>
      <c r="O638" s="14">
        <f>SUMIF('Cocina'!A:A,Sala!L638,'Cocina'!M:M)</f>
        <v>117</v>
      </c>
      <c r="P638" s="1">
        <v>45022</v>
      </c>
      <c r="Q638" s="3">
        <v>7.9861111111111105E-2</v>
      </c>
      <c r="R638" s="3">
        <v>0.18888888888888888</v>
      </c>
      <c r="S638" s="3">
        <f>IF(K638="Ocupada",R638-Q638+Datos!$B$2,R638-Q638)</f>
        <v>0.10902777777777778</v>
      </c>
      <c r="T638" s="3">
        <f t="shared" si="38"/>
        <v>0.10902777777777778</v>
      </c>
      <c r="U638" s="3">
        <f>(SUMIF('Cocina'!A:A,Sala!L638,'Cocina'!H:H))/60/24</f>
        <v>4.2361111111111106E-2</v>
      </c>
      <c r="V638" s="3">
        <f t="shared" si="36"/>
        <v>6.666666666666668E-2</v>
      </c>
      <c r="W638" s="13" t="str">
        <f t="shared" si="39"/>
        <v>Si</v>
      </c>
      <c r="X638" s="9">
        <f t="shared" si="37"/>
        <v>4</v>
      </c>
      <c r="Y638" s="13" t="str" cm="1">
        <f t="array" ref="Y638">_xlfn.IFS(X638=1,"Lunes",X638=2,"Martes",X638=3,"Miercoles",X638=4,"Jueves",X638=5,"Viernes",X638=6,"Sabado",X638=7,"Domingo")</f>
        <v>Jueves</v>
      </c>
      <c r="Z638">
        <f>SUMIF('Cocina'!A:A,Sala[[#This Row],[Número de Orden]],'Cocina'!K:K)</f>
        <v>70</v>
      </c>
      <c r="AA638" s="35">
        <f>(Sala[[#This Row],[Tiempo en mesa]]-Sala[[#This Row],[Tiempo de Preparación (Horas)]])*1440</f>
        <v>96.000000000000014</v>
      </c>
      <c r="AB638" t="str" cm="1">
        <f t="array" ref="AB63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39" spans="1:28" x14ac:dyDescent="0.3">
      <c r="A639" s="9">
        <v>16</v>
      </c>
      <c r="B639" s="13" t="s">
        <v>323</v>
      </c>
      <c r="C639" s="9">
        <v>6</v>
      </c>
      <c r="D639" s="16">
        <v>45022.037499999999</v>
      </c>
      <c r="E639" s="16">
        <v>45022.094444444447</v>
      </c>
      <c r="F639" s="13" t="s">
        <v>9</v>
      </c>
      <c r="G639" s="13" t="s">
        <v>32</v>
      </c>
      <c r="H639" s="13" t="s">
        <v>1134</v>
      </c>
      <c r="I639" s="14">
        <v>30.71</v>
      </c>
      <c r="J639" s="14">
        <f>IF(Sala[[#This Row],[Orden cobrada (Sin tiempo espera)]]="si",Sala[[#This Row],[Propina]],0)</f>
        <v>30.71</v>
      </c>
      <c r="K639" s="13" t="s">
        <v>35</v>
      </c>
      <c r="L639" s="9">
        <v>638</v>
      </c>
      <c r="M639" s="13" t="s">
        <v>83</v>
      </c>
      <c r="N639" s="13" t="s">
        <v>100</v>
      </c>
      <c r="O639" s="14">
        <f>SUMIF('Cocina'!A:A,Sala!L639,'Cocina'!M:M)</f>
        <v>90</v>
      </c>
      <c r="P639" s="1">
        <v>45022</v>
      </c>
      <c r="Q639" s="3">
        <v>3.7499999999999999E-2</v>
      </c>
      <c r="R639" s="3">
        <v>9.4444444444444442E-2</v>
      </c>
      <c r="S639" s="3">
        <f>IF(K639="Ocupada",R639-Q639+Datos!$B$2,R639-Q639)</f>
        <v>6.7361111111111108E-2</v>
      </c>
      <c r="T639" s="3">
        <f t="shared" si="38"/>
        <v>5.6944444444444443E-2</v>
      </c>
      <c r="U639" s="3">
        <f>(SUMIF('Cocina'!A:A,Sala!L639,'Cocina'!H:H))/60/24</f>
        <v>3.0555555555555555E-2</v>
      </c>
      <c r="V639" s="3">
        <f t="shared" si="36"/>
        <v>3.680555555555555E-2</v>
      </c>
      <c r="W639" s="13" t="str">
        <f t="shared" si="39"/>
        <v>Si</v>
      </c>
      <c r="X639" s="9">
        <f t="shared" si="37"/>
        <v>4</v>
      </c>
      <c r="Y639" s="13" t="str" cm="1">
        <f t="array" ref="Y639">_xlfn.IFS(X639=1,"Lunes",X639=2,"Martes",X639=3,"Miercoles",X639=4,"Jueves",X639=5,"Viernes",X639=6,"Sabado",X639=7,"Domingo")</f>
        <v>Jueves</v>
      </c>
      <c r="Z639">
        <f>SUMIF('Cocina'!A:A,Sala[[#This Row],[Número de Orden]],'Cocina'!K:K)</f>
        <v>54</v>
      </c>
      <c r="AA639" s="35">
        <f>(Sala[[#This Row],[Tiempo en mesa]]-Sala[[#This Row],[Tiempo de Preparación (Horas)]])*1440</f>
        <v>38</v>
      </c>
      <c r="AB639" t="str" cm="1">
        <f t="array" ref="AB63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0" spans="1:28" x14ac:dyDescent="0.3">
      <c r="A640" s="9">
        <v>8</v>
      </c>
      <c r="B640" s="13" t="s">
        <v>973</v>
      </c>
      <c r="C640" s="9">
        <v>4</v>
      </c>
      <c r="D640" s="16">
        <v>45022.095138888886</v>
      </c>
      <c r="E640" s="16">
        <v>45022.22152777778</v>
      </c>
      <c r="F640" s="13" t="s">
        <v>20</v>
      </c>
      <c r="G640" s="13" t="s">
        <v>32</v>
      </c>
      <c r="H640" s="13" t="s">
        <v>1134</v>
      </c>
      <c r="I640" s="14">
        <v>18.97</v>
      </c>
      <c r="J640" s="14">
        <f>IF(Sala[[#This Row],[Orden cobrada (Sin tiempo espera)]]="si",Sala[[#This Row],[Propina]],0)</f>
        <v>18.97</v>
      </c>
      <c r="K640" s="13" t="s">
        <v>11</v>
      </c>
      <c r="L640" s="9">
        <v>639</v>
      </c>
      <c r="M640" s="13" t="s">
        <v>1137</v>
      </c>
      <c r="N640" s="13" t="s">
        <v>974</v>
      </c>
      <c r="O640" s="14">
        <f>SUMIF('Cocina'!A:A,Sala!L640,'Cocina'!M:M)</f>
        <v>152</v>
      </c>
      <c r="P640" s="1">
        <v>45022</v>
      </c>
      <c r="Q640" s="3">
        <v>9.5138888888888884E-2</v>
      </c>
      <c r="R640" s="3">
        <v>0.22152777777777777</v>
      </c>
      <c r="S640" s="3">
        <f>IF(K640="Ocupada",R640-Q640+Datos!$B$2,R640-Q640)</f>
        <v>0.12638888888888888</v>
      </c>
      <c r="T640" s="3">
        <f t="shared" si="38"/>
        <v>0.12638888888888888</v>
      </c>
      <c r="U640" s="3">
        <f>(SUMIF('Cocina'!A:A,Sala!L640,'Cocina'!H:H))/60/24</f>
        <v>9.4444444444444442E-2</v>
      </c>
      <c r="V640" s="3">
        <f t="shared" si="36"/>
        <v>3.1944444444444442E-2</v>
      </c>
      <c r="W640" s="13" t="str">
        <f t="shared" si="39"/>
        <v>Si</v>
      </c>
      <c r="X640" s="9">
        <f t="shared" si="37"/>
        <v>4</v>
      </c>
      <c r="Y640" s="13" t="str" cm="1">
        <f t="array" ref="Y640">_xlfn.IFS(X640=1,"Lunes",X640=2,"Martes",X640=3,"Miercoles",X640=4,"Jueves",X640=5,"Viernes",X640=6,"Sabado",X640=7,"Domingo")</f>
        <v>Jueves</v>
      </c>
      <c r="Z640">
        <f>SUMIF('Cocina'!A:A,Sala[[#This Row],[Número de Orden]],'Cocina'!K:K)</f>
        <v>90</v>
      </c>
      <c r="AA640" s="35">
        <f>(Sala[[#This Row],[Tiempo en mesa]]-Sala[[#This Row],[Tiempo de Preparación (Horas)]])*1440</f>
        <v>46</v>
      </c>
      <c r="AB640" t="str" cm="1">
        <f t="array" ref="AB64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1" spans="1:28" x14ac:dyDescent="0.3">
      <c r="A641" s="9">
        <v>14</v>
      </c>
      <c r="B641" s="13" t="s">
        <v>975</v>
      </c>
      <c r="C641" s="9">
        <v>3</v>
      </c>
      <c r="D641" s="16">
        <v>45022.02847222222</v>
      </c>
      <c r="E641" s="16">
        <v>45022.076388888891</v>
      </c>
      <c r="F641" s="13" t="s">
        <v>9</v>
      </c>
      <c r="G641" s="13" t="s">
        <v>10</v>
      </c>
      <c r="H641" s="13" t="s">
        <v>1136</v>
      </c>
      <c r="I641" s="14">
        <v>49.29</v>
      </c>
      <c r="J641" s="14">
        <f>IF(Sala[[#This Row],[Orden cobrada (Sin tiempo espera)]]="si",Sala[[#This Row],[Propina]],0)</f>
        <v>0</v>
      </c>
      <c r="K641" s="13" t="s">
        <v>21</v>
      </c>
      <c r="L641" s="9">
        <v>640</v>
      </c>
      <c r="M641" s="13" t="s">
        <v>36</v>
      </c>
      <c r="N641" s="13" t="s">
        <v>976</v>
      </c>
      <c r="O641" s="14">
        <f>SUMIF('Cocina'!A:A,Sala!L641,'Cocina'!M:M)</f>
        <v>219</v>
      </c>
      <c r="P641" s="1">
        <v>45022</v>
      </c>
      <c r="Q641" s="3">
        <v>2.8472222222222222E-2</v>
      </c>
      <c r="R641" s="3">
        <v>7.6388888888888895E-2</v>
      </c>
      <c r="S641" s="3">
        <f>IF(K641="Ocupada",R641-Q641+Datos!$B$2,R641-Q641)</f>
        <v>4.7916666666666677E-2</v>
      </c>
      <c r="T641" s="3">
        <f t="shared" si="38"/>
        <v>4.7916666666666677E-2</v>
      </c>
      <c r="U641" s="3">
        <f>(SUMIF('Cocina'!A:A,Sala!L641,'Cocina'!H:H))/60/24</f>
        <v>5.2083333333333336E-2</v>
      </c>
      <c r="V641" s="3">
        <f t="shared" si="36"/>
        <v>0</v>
      </c>
      <c r="W641" s="13" t="str">
        <f t="shared" si="39"/>
        <v>No</v>
      </c>
      <c r="X641" s="9">
        <f t="shared" si="37"/>
        <v>4</v>
      </c>
      <c r="Y641" s="13" t="str" cm="1">
        <f t="array" ref="Y641">_xlfn.IFS(X641=1,"Lunes",X641=2,"Martes",X641=3,"Miercoles",X641=4,"Jueves",X641=5,"Viernes",X641=6,"Sabado",X641=7,"Domingo")</f>
        <v>Jueves</v>
      </c>
      <c r="Z641">
        <f>SUMIF('Cocina'!A:A,Sala[[#This Row],[Número de Orden]],'Cocina'!K:K)</f>
        <v>131</v>
      </c>
      <c r="AA641" s="35">
        <f>(Sala[[#This Row],[Tiempo en mesa]]-Sala[[#This Row],[Tiempo de Preparación (Horas)]])*1440</f>
        <v>-5.9999999999999885</v>
      </c>
      <c r="AB641" t="str" cm="1">
        <f t="array" ref="AB64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642" spans="1:28" x14ac:dyDescent="0.3">
      <c r="A642" s="9">
        <v>2</v>
      </c>
      <c r="B642" s="13" t="s">
        <v>977</v>
      </c>
      <c r="C642" s="9">
        <v>4</v>
      </c>
      <c r="D642" s="16">
        <v>45022.047222222223</v>
      </c>
      <c r="E642" s="16">
        <v>45022.161111111112</v>
      </c>
      <c r="F642" s="13" t="s">
        <v>14</v>
      </c>
      <c r="G642" s="13" t="s">
        <v>10</v>
      </c>
      <c r="H642" s="13" t="s">
        <v>1136</v>
      </c>
      <c r="I642" s="14">
        <v>39.68</v>
      </c>
      <c r="J642" s="14">
        <f>IF(Sala[[#This Row],[Orden cobrada (Sin tiempo espera)]]="si",Sala[[#This Row],[Propina]],0)</f>
        <v>39.68</v>
      </c>
      <c r="K642" s="13" t="s">
        <v>11</v>
      </c>
      <c r="L642" s="9">
        <v>641</v>
      </c>
      <c r="M642" s="13" t="s">
        <v>59</v>
      </c>
      <c r="N642" s="13" t="s">
        <v>978</v>
      </c>
      <c r="O642" s="14">
        <f>SUMIF('Cocina'!A:A,Sala!L642,'Cocina'!M:M)</f>
        <v>208</v>
      </c>
      <c r="P642" s="1">
        <v>45022</v>
      </c>
      <c r="Q642" s="3">
        <v>4.7222222222222221E-2</v>
      </c>
      <c r="R642" s="3">
        <v>0.16111111111111112</v>
      </c>
      <c r="S642" s="3">
        <f>IF(K642="Ocupada",R642-Q642+Datos!$B$2,R642-Q642)</f>
        <v>0.1138888888888889</v>
      </c>
      <c r="T642" s="3">
        <f t="shared" si="38"/>
        <v>0.1138888888888889</v>
      </c>
      <c r="U642" s="3">
        <f>(SUMIF('Cocina'!A:A,Sala!L642,'Cocina'!H:H))/60/24</f>
        <v>5.1388888888888894E-2</v>
      </c>
      <c r="V642" s="3">
        <f t="shared" ref="V642:V705" si="40">IF(U642&gt;T642,0,S642-U642)</f>
        <v>6.25E-2</v>
      </c>
      <c r="W642" s="13" t="str">
        <f t="shared" si="39"/>
        <v>Si</v>
      </c>
      <c r="X642" s="9">
        <f t="shared" ref="X642:X706" si="41">WEEKDAY(P642,2)</f>
        <v>4</v>
      </c>
      <c r="Y642" s="13" t="str" cm="1">
        <f t="array" ref="Y642">_xlfn.IFS(X642=1,"Lunes",X642=2,"Martes",X642=3,"Miercoles",X642=4,"Jueves",X642=5,"Viernes",X642=6,"Sabado",X642=7,"Domingo")</f>
        <v>Jueves</v>
      </c>
      <c r="Z642">
        <f>SUMIF('Cocina'!A:A,Sala[[#This Row],[Número de Orden]],'Cocina'!K:K)</f>
        <v>124</v>
      </c>
      <c r="AA642" s="35">
        <f>(Sala[[#This Row],[Tiempo en mesa]]-Sala[[#This Row],[Tiempo de Preparación (Horas)]])*1440</f>
        <v>90</v>
      </c>
      <c r="AB642" t="str" cm="1">
        <f t="array" ref="AB64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3" spans="1:28" x14ac:dyDescent="0.3">
      <c r="A643" s="9">
        <v>15</v>
      </c>
      <c r="B643" s="13" t="s">
        <v>979</v>
      </c>
      <c r="C643" s="9">
        <v>1</v>
      </c>
      <c r="D643" s="16">
        <v>45022.10833333333</v>
      </c>
      <c r="E643" s="16">
        <v>45022.224999999999</v>
      </c>
      <c r="F643" s="13" t="s">
        <v>20</v>
      </c>
      <c r="G643" s="13" t="s">
        <v>10</v>
      </c>
      <c r="H643" s="13" t="s">
        <v>1134</v>
      </c>
      <c r="I643" s="14">
        <v>11.11</v>
      </c>
      <c r="J643" s="14">
        <f>IF(Sala[[#This Row],[Orden cobrada (Sin tiempo espera)]]="si",Sala[[#This Row],[Propina]],0)</f>
        <v>11.11</v>
      </c>
      <c r="K643" s="13" t="s">
        <v>35</v>
      </c>
      <c r="L643" s="9">
        <v>642</v>
      </c>
      <c r="M643" s="13" t="s">
        <v>83</v>
      </c>
      <c r="N643" s="13" t="s">
        <v>980</v>
      </c>
      <c r="O643" s="14">
        <f>SUMIF('Cocina'!A:A,Sala!L643,'Cocina'!M:M)</f>
        <v>176</v>
      </c>
      <c r="P643" s="1">
        <v>45022</v>
      </c>
      <c r="Q643" s="3">
        <v>0.10833333333333334</v>
      </c>
      <c r="R643" s="3">
        <v>0.22500000000000001</v>
      </c>
      <c r="S643" s="3">
        <f>IF(K643="Ocupada",R643-Q643+Datos!$B$2,R643-Q643)</f>
        <v>0.12708333333333333</v>
      </c>
      <c r="T643" s="3">
        <f t="shared" ref="T643:T706" si="42">R643-Q643</f>
        <v>0.11666666666666667</v>
      </c>
      <c r="U643" s="3">
        <f>(SUMIF('Cocina'!A:A,Sala!L643,'Cocina'!H:H))/60/24</f>
        <v>5.6250000000000001E-2</v>
      </c>
      <c r="V643" s="3">
        <f t="shared" si="40"/>
        <v>7.0833333333333331E-2</v>
      </c>
      <c r="W643" s="13" t="str">
        <f t="shared" ref="W643:W706" si="43">IF(V643=0,"No","Si")</f>
        <v>Si</v>
      </c>
      <c r="X643" s="9">
        <f t="shared" si="41"/>
        <v>4</v>
      </c>
      <c r="Y643" s="13" t="str" cm="1">
        <f t="array" ref="Y643">_xlfn.IFS(X643=1,"Lunes",X643=2,"Martes",X643=3,"Miercoles",X643=4,"Jueves",X643=5,"Viernes",X643=6,"Sabado",X643=7,"Domingo")</f>
        <v>Jueves</v>
      </c>
      <c r="Z643">
        <f>SUMIF('Cocina'!A:A,Sala[[#This Row],[Número de Orden]],'Cocina'!K:K)</f>
        <v>105</v>
      </c>
      <c r="AA643" s="35">
        <f>(Sala[[#This Row],[Tiempo en mesa]]-Sala[[#This Row],[Tiempo de Preparación (Horas)]])*1440</f>
        <v>87</v>
      </c>
      <c r="AB643" t="str" cm="1">
        <f t="array" ref="AB64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4" spans="1:28" x14ac:dyDescent="0.3">
      <c r="A644" s="9">
        <v>17</v>
      </c>
      <c r="B644" s="13" t="s">
        <v>981</v>
      </c>
      <c r="C644" s="9">
        <v>2</v>
      </c>
      <c r="D644" s="16">
        <v>45022.011805555558</v>
      </c>
      <c r="E644" s="16">
        <v>45022.080555555556</v>
      </c>
      <c r="F644" s="13" t="s">
        <v>20</v>
      </c>
      <c r="G644" s="13" t="s">
        <v>15</v>
      </c>
      <c r="H644" s="13" t="s">
        <v>1136</v>
      </c>
      <c r="I644" s="14">
        <v>28.81</v>
      </c>
      <c r="J644" s="14">
        <f>IF(Sala[[#This Row],[Orden cobrada (Sin tiempo espera)]]="si",Sala[[#This Row],[Propina]],0)</f>
        <v>28.81</v>
      </c>
      <c r="K644" s="13" t="s">
        <v>35</v>
      </c>
      <c r="L644" s="9">
        <v>643</v>
      </c>
      <c r="M644" s="13" t="s">
        <v>44</v>
      </c>
      <c r="N644" s="13" t="s">
        <v>439</v>
      </c>
      <c r="O644" s="14">
        <f>SUMIF('Cocina'!A:A,Sala!L644,'Cocina'!M:M)</f>
        <v>33</v>
      </c>
      <c r="P644" s="1">
        <v>45022</v>
      </c>
      <c r="Q644" s="3">
        <v>1.1805555555555555E-2</v>
      </c>
      <c r="R644" s="3">
        <v>8.0555555555555561E-2</v>
      </c>
      <c r="S644" s="3">
        <f>IF(K644="Ocupada",R644-Q644+Datos!$B$2,R644-Q644)</f>
        <v>7.9166666666666677E-2</v>
      </c>
      <c r="T644" s="3">
        <f t="shared" si="42"/>
        <v>6.8750000000000006E-2</v>
      </c>
      <c r="U644" s="3">
        <f>(SUMIF('Cocina'!A:A,Sala!L644,'Cocina'!H:H))/60/24</f>
        <v>1.2499999999999999E-2</v>
      </c>
      <c r="V644" s="3">
        <f t="shared" si="40"/>
        <v>6.666666666666668E-2</v>
      </c>
      <c r="W644" s="13" t="str">
        <f t="shared" si="43"/>
        <v>Si</v>
      </c>
      <c r="X644" s="9">
        <f t="shared" si="41"/>
        <v>4</v>
      </c>
      <c r="Y644" s="13" t="str" cm="1">
        <f t="array" ref="Y644">_xlfn.IFS(X644=1,"Lunes",X644=2,"Martes",X644=3,"Miercoles",X644=4,"Jueves",X644=5,"Viernes",X644=6,"Sabado",X644=7,"Domingo")</f>
        <v>Jueves</v>
      </c>
      <c r="Z644">
        <f>SUMIF('Cocina'!A:A,Sala[[#This Row],[Número de Orden]],'Cocina'!K:K)</f>
        <v>20</v>
      </c>
      <c r="AA644" s="35">
        <f>(Sala[[#This Row],[Tiempo en mesa]]-Sala[[#This Row],[Tiempo de Preparación (Horas)]])*1440</f>
        <v>81.000000000000014</v>
      </c>
      <c r="AB644" t="str" cm="1">
        <f t="array" ref="AB64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5" spans="1:28" x14ac:dyDescent="0.3">
      <c r="A645" s="9">
        <v>9</v>
      </c>
      <c r="B645" s="13" t="s">
        <v>982</v>
      </c>
      <c r="C645" s="9">
        <v>6</v>
      </c>
      <c r="D645" s="16">
        <v>45022.155555555553</v>
      </c>
      <c r="E645" s="16">
        <v>45022.298611111109</v>
      </c>
      <c r="F645" s="13" t="s">
        <v>14</v>
      </c>
      <c r="G645" s="13" t="s">
        <v>10</v>
      </c>
      <c r="H645" s="13" t="s">
        <v>1136</v>
      </c>
      <c r="I645" s="14">
        <v>13.86</v>
      </c>
      <c r="J645" s="14">
        <f>IF(Sala[[#This Row],[Orden cobrada (Sin tiempo espera)]]="si",Sala[[#This Row],[Propina]],0)</f>
        <v>13.86</v>
      </c>
      <c r="K645" s="13" t="s">
        <v>11</v>
      </c>
      <c r="L645" s="9">
        <v>644</v>
      </c>
      <c r="M645" s="13" t="s">
        <v>59</v>
      </c>
      <c r="N645" s="13" t="s">
        <v>186</v>
      </c>
      <c r="O645" s="14">
        <f>SUMIF('Cocina'!A:A,Sala!L645,'Cocina'!M:M)</f>
        <v>93</v>
      </c>
      <c r="P645" s="1">
        <v>45022</v>
      </c>
      <c r="Q645" s="3">
        <v>0.15555555555555556</v>
      </c>
      <c r="R645" s="3">
        <v>0.2986111111111111</v>
      </c>
      <c r="S645" s="3">
        <f>IF(K645="Ocupada",R645-Q645+Datos!$B$2,R645-Q645)</f>
        <v>0.14305555555555555</v>
      </c>
      <c r="T645" s="3">
        <f t="shared" si="42"/>
        <v>0.14305555555555555</v>
      </c>
      <c r="U645" s="3">
        <f>(SUMIF('Cocina'!A:A,Sala!L645,'Cocina'!H:H))/60/24</f>
        <v>3.5416666666666666E-2</v>
      </c>
      <c r="V645" s="3">
        <f t="shared" si="40"/>
        <v>0.10763888888888888</v>
      </c>
      <c r="W645" s="13" t="str">
        <f t="shared" si="43"/>
        <v>Si</v>
      </c>
      <c r="X645" s="9">
        <f t="shared" si="41"/>
        <v>4</v>
      </c>
      <c r="Y645" s="13" t="str" cm="1">
        <f t="array" ref="Y645">_xlfn.IFS(X645=1,"Lunes",X645=2,"Martes",X645=3,"Miercoles",X645=4,"Jueves",X645=5,"Viernes",X645=6,"Sabado",X645=7,"Domingo")</f>
        <v>Jueves</v>
      </c>
      <c r="Z645">
        <f>SUMIF('Cocina'!A:A,Sala[[#This Row],[Número de Orden]],'Cocina'!K:K)</f>
        <v>57</v>
      </c>
      <c r="AA645" s="35">
        <f>(Sala[[#This Row],[Tiempo en mesa]]-Sala[[#This Row],[Tiempo de Preparación (Horas)]])*1440</f>
        <v>155</v>
      </c>
      <c r="AB645" t="str" cm="1">
        <f t="array" ref="AB64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6" spans="1:28" x14ac:dyDescent="0.3">
      <c r="A646" s="9">
        <v>6</v>
      </c>
      <c r="B646" s="13" t="s">
        <v>666</v>
      </c>
      <c r="C646" s="9">
        <v>6</v>
      </c>
      <c r="D646" s="16">
        <v>45022.118055555555</v>
      </c>
      <c r="E646" s="16">
        <v>45022.267361111109</v>
      </c>
      <c r="F646" s="13" t="s">
        <v>9</v>
      </c>
      <c r="G646" s="13" t="s">
        <v>32</v>
      </c>
      <c r="H646" s="13" t="s">
        <v>16</v>
      </c>
      <c r="I646" s="14">
        <v>40.03</v>
      </c>
      <c r="J646" s="14">
        <f>IF(Sala[[#This Row],[Orden cobrada (Sin tiempo espera)]]="si",Sala[[#This Row],[Propina]],0)</f>
        <v>40.03</v>
      </c>
      <c r="K646" s="13" t="s">
        <v>21</v>
      </c>
      <c r="L646" s="9">
        <v>645</v>
      </c>
      <c r="M646" s="13" t="s">
        <v>41</v>
      </c>
      <c r="N646" s="13" t="s">
        <v>983</v>
      </c>
      <c r="O646" s="14">
        <f>SUMIF('Cocina'!A:A,Sala!L646,'Cocina'!M:M)</f>
        <v>180</v>
      </c>
      <c r="P646" s="1">
        <v>45022</v>
      </c>
      <c r="Q646" s="3">
        <v>0.11805555555555555</v>
      </c>
      <c r="R646" s="3">
        <v>0.2673611111111111</v>
      </c>
      <c r="S646" s="3">
        <f>IF(K646="Ocupada",R646-Q646+Datos!$B$2,R646-Q646)</f>
        <v>0.14930555555555555</v>
      </c>
      <c r="T646" s="3">
        <f t="shared" si="42"/>
        <v>0.14930555555555555</v>
      </c>
      <c r="U646" s="3">
        <f>(SUMIF('Cocina'!A:A,Sala!L646,'Cocina'!H:H))/60/24</f>
        <v>6.7361111111111108E-2</v>
      </c>
      <c r="V646" s="3">
        <f t="shared" si="40"/>
        <v>8.1944444444444445E-2</v>
      </c>
      <c r="W646" s="13" t="str">
        <f t="shared" si="43"/>
        <v>Si</v>
      </c>
      <c r="X646" s="9">
        <f t="shared" si="41"/>
        <v>4</v>
      </c>
      <c r="Y646" s="13" t="str" cm="1">
        <f t="array" ref="Y646">_xlfn.IFS(X646=1,"Lunes",X646=2,"Martes",X646=3,"Miercoles",X646=4,"Jueves",X646=5,"Viernes",X646=6,"Sabado",X646=7,"Domingo")</f>
        <v>Jueves</v>
      </c>
      <c r="Z646">
        <f>SUMIF('Cocina'!A:A,Sala[[#This Row],[Número de Orden]],'Cocina'!K:K)</f>
        <v>108</v>
      </c>
      <c r="AA646" s="35">
        <f>(Sala[[#This Row],[Tiempo en mesa]]-Sala[[#This Row],[Tiempo de Preparación (Horas)]])*1440</f>
        <v>118</v>
      </c>
      <c r="AB646" t="str" cm="1">
        <f t="array" ref="AB64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7" spans="1:28" x14ac:dyDescent="0.3">
      <c r="A647" s="9">
        <v>12</v>
      </c>
      <c r="B647" s="13" t="s">
        <v>118</v>
      </c>
      <c r="C647" s="9">
        <v>2</v>
      </c>
      <c r="D647" s="16">
        <v>45022.165972222225</v>
      </c>
      <c r="E647" s="16">
        <v>45022.276388888888</v>
      </c>
      <c r="F647" s="13" t="s">
        <v>20</v>
      </c>
      <c r="G647" s="13" t="s">
        <v>10</v>
      </c>
      <c r="H647" s="13" t="s">
        <v>1136</v>
      </c>
      <c r="I647" s="14">
        <v>12.59</v>
      </c>
      <c r="J647" s="14">
        <f>IF(Sala[[#This Row],[Orden cobrada (Sin tiempo espera)]]="si",Sala[[#This Row],[Propina]],0)</f>
        <v>12.59</v>
      </c>
      <c r="K647" s="13" t="s">
        <v>21</v>
      </c>
      <c r="L647" s="9">
        <v>646</v>
      </c>
      <c r="M647" s="13" t="s">
        <v>41</v>
      </c>
      <c r="N647" s="13" t="s">
        <v>33</v>
      </c>
      <c r="O647" s="14">
        <f>SUMIF('Cocina'!A:A,Sala!L647,'Cocina'!M:M)</f>
        <v>70</v>
      </c>
      <c r="P647" s="1">
        <v>45022</v>
      </c>
      <c r="Q647" s="3">
        <v>0.16597222222222222</v>
      </c>
      <c r="R647" s="3">
        <v>0.27638888888888891</v>
      </c>
      <c r="S647" s="3">
        <f>IF(K647="Ocupada",R647-Q647+Datos!$B$2,R647-Q647)</f>
        <v>0.11041666666666669</v>
      </c>
      <c r="T647" s="3">
        <f t="shared" si="42"/>
        <v>0.11041666666666669</v>
      </c>
      <c r="U647" s="3">
        <f>(SUMIF('Cocina'!A:A,Sala!L647,'Cocina'!H:H))/60/24</f>
        <v>2.4999999999999998E-2</v>
      </c>
      <c r="V647" s="3">
        <f t="shared" si="40"/>
        <v>8.5416666666666696E-2</v>
      </c>
      <c r="W647" s="13" t="str">
        <f t="shared" si="43"/>
        <v>Si</v>
      </c>
      <c r="X647" s="9">
        <f t="shared" si="41"/>
        <v>4</v>
      </c>
      <c r="Y647" s="13" t="str" cm="1">
        <f t="array" ref="Y647">_xlfn.IFS(X647=1,"Lunes",X647=2,"Martes",X647=3,"Miercoles",X647=4,"Jueves",X647=5,"Viernes",X647=6,"Sabado",X647=7,"Domingo")</f>
        <v>Jueves</v>
      </c>
      <c r="Z647">
        <f>SUMIF('Cocina'!A:A,Sala[[#This Row],[Número de Orden]],'Cocina'!K:K)</f>
        <v>42</v>
      </c>
      <c r="AA647" s="35">
        <f>(Sala[[#This Row],[Tiempo en mesa]]-Sala[[#This Row],[Tiempo de Preparación (Horas)]])*1440</f>
        <v>123.00000000000004</v>
      </c>
      <c r="AB647" t="str" cm="1">
        <f t="array" ref="AB64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8" spans="1:28" x14ac:dyDescent="0.3">
      <c r="A648" s="9">
        <v>12</v>
      </c>
      <c r="B648" s="13" t="s">
        <v>984</v>
      </c>
      <c r="C648" s="9">
        <v>2</v>
      </c>
      <c r="D648" s="16">
        <v>45022.121527777781</v>
      </c>
      <c r="E648" s="16">
        <v>45022.267361111109</v>
      </c>
      <c r="F648" s="13" t="s">
        <v>20</v>
      </c>
      <c r="G648" s="13" t="s">
        <v>10</v>
      </c>
      <c r="H648" s="13" t="s">
        <v>1134</v>
      </c>
      <c r="I648" s="14">
        <v>42.79</v>
      </c>
      <c r="J648" s="14">
        <f>IF(Sala[[#This Row],[Orden cobrada (Sin tiempo espera)]]="si",Sala[[#This Row],[Propina]],0)</f>
        <v>42.79</v>
      </c>
      <c r="K648" s="13" t="s">
        <v>11</v>
      </c>
      <c r="L648" s="9">
        <v>647</v>
      </c>
      <c r="M648" s="13" t="s">
        <v>41</v>
      </c>
      <c r="N648" s="13" t="s">
        <v>985</v>
      </c>
      <c r="O648" s="14">
        <f>SUMIF('Cocina'!A:A,Sala!L648,'Cocina'!M:M)</f>
        <v>98</v>
      </c>
      <c r="P648" s="1">
        <v>45022</v>
      </c>
      <c r="Q648" s="3">
        <v>0.12152777777777778</v>
      </c>
      <c r="R648" s="3">
        <v>0.2673611111111111</v>
      </c>
      <c r="S648" s="3">
        <f>IF(K648="Ocupada",R648-Q648+Datos!$B$2,R648-Q648)</f>
        <v>0.14583333333333331</v>
      </c>
      <c r="T648" s="3">
        <f t="shared" si="42"/>
        <v>0.14583333333333331</v>
      </c>
      <c r="U648" s="3">
        <f>(SUMIF('Cocina'!A:A,Sala!L648,'Cocina'!H:H))/60/24</f>
        <v>2.7083333333333334E-2</v>
      </c>
      <c r="V648" s="3">
        <f t="shared" si="40"/>
        <v>0.11874999999999998</v>
      </c>
      <c r="W648" s="13" t="str">
        <f t="shared" si="43"/>
        <v>Si</v>
      </c>
      <c r="X648" s="9">
        <f t="shared" si="41"/>
        <v>4</v>
      </c>
      <c r="Y648" s="13" t="str" cm="1">
        <f t="array" ref="Y648">_xlfn.IFS(X648=1,"Lunes",X648=2,"Martes",X648=3,"Miercoles",X648=4,"Jueves",X648=5,"Viernes",X648=6,"Sabado",X648=7,"Domingo")</f>
        <v>Jueves</v>
      </c>
      <c r="Z648">
        <f>SUMIF('Cocina'!A:A,Sala[[#This Row],[Número de Orden]],'Cocina'!K:K)</f>
        <v>58</v>
      </c>
      <c r="AA648" s="35">
        <f>(Sala[[#This Row],[Tiempo en mesa]]-Sala[[#This Row],[Tiempo de Preparación (Horas)]])*1440</f>
        <v>170.99999999999997</v>
      </c>
      <c r="AB648" t="str" cm="1">
        <f t="array" ref="AB64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49" spans="1:28" x14ac:dyDescent="0.3">
      <c r="A649" s="9">
        <v>9</v>
      </c>
      <c r="B649" s="13" t="s">
        <v>153</v>
      </c>
      <c r="C649" s="9">
        <v>1</v>
      </c>
      <c r="D649" s="16">
        <v>45022.124305555553</v>
      </c>
      <c r="E649" s="16">
        <v>45022.204861111109</v>
      </c>
      <c r="F649" s="13" t="s">
        <v>20</v>
      </c>
      <c r="G649" s="13" t="s">
        <v>32</v>
      </c>
      <c r="H649" s="13" t="s">
        <v>1134</v>
      </c>
      <c r="I649" s="14">
        <v>17.43</v>
      </c>
      <c r="J649" s="14">
        <f>IF(Sala[[#This Row],[Orden cobrada (Sin tiempo espera)]]="si",Sala[[#This Row],[Propina]],0)</f>
        <v>17.43</v>
      </c>
      <c r="K649" s="13" t="s">
        <v>21</v>
      </c>
      <c r="L649" s="9">
        <v>648</v>
      </c>
      <c r="M649" s="13" t="s">
        <v>22</v>
      </c>
      <c r="N649" s="13" t="s">
        <v>57</v>
      </c>
      <c r="O649" s="14">
        <f>SUMIF('Cocina'!A:A,Sala!L649,'Cocina'!M:M)</f>
        <v>56</v>
      </c>
      <c r="P649" s="1">
        <v>45022</v>
      </c>
      <c r="Q649" s="3">
        <v>0.12430555555555556</v>
      </c>
      <c r="R649" s="3">
        <v>0.2048611111111111</v>
      </c>
      <c r="S649" s="3">
        <f>IF(K649="Ocupada",R649-Q649+Datos!$B$2,R649-Q649)</f>
        <v>8.0555555555555547E-2</v>
      </c>
      <c r="T649" s="3">
        <f t="shared" si="42"/>
        <v>8.0555555555555547E-2</v>
      </c>
      <c r="U649" s="3">
        <f>(SUMIF('Cocina'!A:A,Sala!L649,'Cocina'!H:H))/60/24</f>
        <v>3.2638888888888891E-2</v>
      </c>
      <c r="V649" s="3">
        <f t="shared" si="40"/>
        <v>4.7916666666666656E-2</v>
      </c>
      <c r="W649" s="13" t="str">
        <f t="shared" si="43"/>
        <v>Si</v>
      </c>
      <c r="X649" s="9">
        <f t="shared" si="41"/>
        <v>4</v>
      </c>
      <c r="Y649" s="13" t="str" cm="1">
        <f t="array" ref="Y649">_xlfn.IFS(X649=1,"Lunes",X649=2,"Martes",X649=3,"Miercoles",X649=4,"Jueves",X649=5,"Viernes",X649=6,"Sabado",X649=7,"Domingo")</f>
        <v>Jueves</v>
      </c>
      <c r="Z649">
        <f>SUMIF('Cocina'!A:A,Sala[[#This Row],[Número de Orden]],'Cocina'!K:K)</f>
        <v>32</v>
      </c>
      <c r="AA649" s="35">
        <f>(Sala[[#This Row],[Tiempo en mesa]]-Sala[[#This Row],[Tiempo de Preparación (Horas)]])*1440</f>
        <v>68.999999999999986</v>
      </c>
      <c r="AB649" t="str" cm="1">
        <f t="array" ref="AB64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0" spans="1:28" x14ac:dyDescent="0.3">
      <c r="A650" s="9">
        <v>9</v>
      </c>
      <c r="B650" s="13" t="s">
        <v>986</v>
      </c>
      <c r="C650" s="9">
        <v>1</v>
      </c>
      <c r="D650" s="16">
        <v>45022.038194444445</v>
      </c>
      <c r="E650" s="16">
        <v>45022.15625</v>
      </c>
      <c r="F650" s="13" t="s">
        <v>25</v>
      </c>
      <c r="G650" s="13" t="s">
        <v>10</v>
      </c>
      <c r="H650" s="13" t="s">
        <v>16</v>
      </c>
      <c r="I650" s="14">
        <v>15.98</v>
      </c>
      <c r="J650" s="14">
        <f>IF(Sala[[#This Row],[Orden cobrada (Sin tiempo espera)]]="si",Sala[[#This Row],[Propina]],0)</f>
        <v>15.98</v>
      </c>
      <c r="K650" s="13" t="s">
        <v>35</v>
      </c>
      <c r="L650" s="9">
        <v>649</v>
      </c>
      <c r="M650" s="13" t="s">
        <v>26</v>
      </c>
      <c r="N650" s="13" t="s">
        <v>987</v>
      </c>
      <c r="O650" s="14">
        <f>SUMIF('Cocina'!A:A,Sala!L650,'Cocina'!M:M)</f>
        <v>256</v>
      </c>
      <c r="P650" s="1">
        <v>45022</v>
      </c>
      <c r="Q650" s="3">
        <v>3.8194444444444448E-2</v>
      </c>
      <c r="R650" s="3">
        <v>0.15625</v>
      </c>
      <c r="S650" s="3">
        <f>IF(K650="Ocupada",R650-Q650+Datos!$B$2,R650-Q650)</f>
        <v>0.12847222222222221</v>
      </c>
      <c r="T650" s="3">
        <f t="shared" si="42"/>
        <v>0.11805555555555555</v>
      </c>
      <c r="U650" s="3">
        <f>(SUMIF('Cocina'!A:A,Sala!L650,'Cocina'!H:H))/60/24</f>
        <v>7.5694444444444439E-2</v>
      </c>
      <c r="V650" s="3">
        <f t="shared" si="40"/>
        <v>5.2777777777777771E-2</v>
      </c>
      <c r="W650" s="13" t="str">
        <f t="shared" si="43"/>
        <v>Si</v>
      </c>
      <c r="X650" s="9">
        <f t="shared" si="41"/>
        <v>4</v>
      </c>
      <c r="Y650" s="13" t="str" cm="1">
        <f t="array" ref="Y650">_xlfn.IFS(X650=1,"Lunes",X650=2,"Martes",X650=3,"Miercoles",X650=4,"Jueves",X650=5,"Viernes",X650=6,"Sabado",X650=7,"Domingo")</f>
        <v>Jueves</v>
      </c>
      <c r="Z650">
        <f>SUMIF('Cocina'!A:A,Sala[[#This Row],[Número de Orden]],'Cocina'!K:K)</f>
        <v>150</v>
      </c>
      <c r="AA650" s="35">
        <f>(Sala[[#This Row],[Tiempo en mesa]]-Sala[[#This Row],[Tiempo de Preparación (Horas)]])*1440</f>
        <v>61</v>
      </c>
      <c r="AB650" t="str" cm="1">
        <f t="array" ref="AB65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1" spans="1:28" x14ac:dyDescent="0.3">
      <c r="A651" s="9">
        <v>11</v>
      </c>
      <c r="B651" s="13" t="s">
        <v>843</v>
      </c>
      <c r="C651" s="9">
        <v>3</v>
      </c>
      <c r="D651" s="16">
        <v>45023.147916666669</v>
      </c>
      <c r="E651" s="16">
        <v>45023.209722222222</v>
      </c>
      <c r="F651" s="13" t="s">
        <v>9</v>
      </c>
      <c r="G651" s="13" t="s">
        <v>10</v>
      </c>
      <c r="H651" s="13" t="s">
        <v>1136</v>
      </c>
      <c r="I651" s="14">
        <v>38.21</v>
      </c>
      <c r="J651" s="14">
        <f>IF(Sala[[#This Row],[Orden cobrada (Sin tiempo espera)]]="si",Sala[[#This Row],[Propina]],0)</f>
        <v>38.21</v>
      </c>
      <c r="K651" s="13" t="s">
        <v>21</v>
      </c>
      <c r="L651" s="9">
        <v>650</v>
      </c>
      <c r="M651" s="13" t="s">
        <v>83</v>
      </c>
      <c r="N651" s="13" t="s">
        <v>988</v>
      </c>
      <c r="O651" s="14">
        <f>SUMIF('Cocina'!A:A,Sala!L651,'Cocina'!M:M)</f>
        <v>237</v>
      </c>
      <c r="P651" s="1">
        <v>45023</v>
      </c>
      <c r="Q651" s="3">
        <v>0.14791666666666667</v>
      </c>
      <c r="R651" s="3">
        <v>0.20972222222222223</v>
      </c>
      <c r="S651" s="3">
        <f>IF(K651="Ocupada",R651-Q651+Datos!$B$2,R651-Q651)</f>
        <v>6.1805555555555558E-2</v>
      </c>
      <c r="T651" s="3">
        <f t="shared" si="42"/>
        <v>6.1805555555555558E-2</v>
      </c>
      <c r="U651" s="3">
        <f>(SUMIF('Cocina'!A:A,Sala!L651,'Cocina'!H:H))/60/24</f>
        <v>5.2777777777777778E-2</v>
      </c>
      <c r="V651" s="3">
        <f t="shared" si="40"/>
        <v>9.0277777777777804E-3</v>
      </c>
      <c r="W651" s="13" t="str">
        <f t="shared" si="43"/>
        <v>Si</v>
      </c>
      <c r="X651" s="9">
        <f t="shared" si="41"/>
        <v>5</v>
      </c>
      <c r="Y651" s="13" t="str" cm="1">
        <f t="array" ref="Y651">_xlfn.IFS(X651=1,"Lunes",X651=2,"Martes",X651=3,"Miercoles",X651=4,"Jueves",X651=5,"Viernes",X651=6,"Sabado",X651=7,"Domingo")</f>
        <v>Viernes</v>
      </c>
      <c r="Z651">
        <f>SUMIF('Cocina'!A:A,Sala[[#This Row],[Número de Orden]],'Cocina'!K:K)</f>
        <v>142</v>
      </c>
      <c r="AA651" s="35">
        <f>(Sala[[#This Row],[Tiempo en mesa]]-Sala[[#This Row],[Tiempo de Preparación (Horas)]])*1440</f>
        <v>13.000000000000004</v>
      </c>
      <c r="AB651" t="str" cm="1">
        <f t="array" ref="AB65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2" spans="1:28" x14ac:dyDescent="0.3">
      <c r="A652" s="9">
        <v>16</v>
      </c>
      <c r="B652" s="13" t="s">
        <v>989</v>
      </c>
      <c r="C652" s="9">
        <v>4</v>
      </c>
      <c r="D652" s="16">
        <v>45023.086111111108</v>
      </c>
      <c r="E652" s="16">
        <v>45023.238888888889</v>
      </c>
      <c r="F652" s="13" t="s">
        <v>29</v>
      </c>
      <c r="G652" s="13" t="s">
        <v>32</v>
      </c>
      <c r="H652" s="13" t="s">
        <v>1134</v>
      </c>
      <c r="I652" s="14">
        <v>20.27</v>
      </c>
      <c r="J652" s="14">
        <f>IF(Sala[[#This Row],[Orden cobrada (Sin tiempo espera)]]="si",Sala[[#This Row],[Propina]],0)</f>
        <v>20.27</v>
      </c>
      <c r="K652" s="13" t="s">
        <v>21</v>
      </c>
      <c r="L652" s="9">
        <v>651</v>
      </c>
      <c r="M652" s="13" t="s">
        <v>83</v>
      </c>
      <c r="N652" s="13" t="s">
        <v>990</v>
      </c>
      <c r="O652" s="14">
        <f>SUMIF('Cocina'!A:A,Sala!L652,'Cocina'!M:M)</f>
        <v>209</v>
      </c>
      <c r="P652" s="1">
        <v>45023</v>
      </c>
      <c r="Q652" s="3">
        <v>8.611111111111111E-2</v>
      </c>
      <c r="R652" s="3">
        <v>0.2388888888888889</v>
      </c>
      <c r="S652" s="3">
        <f>IF(K652="Ocupada",R652-Q652+Datos!$B$2,R652-Q652)</f>
        <v>0.15277777777777779</v>
      </c>
      <c r="T652" s="3">
        <f t="shared" si="42"/>
        <v>0.15277777777777779</v>
      </c>
      <c r="U652" s="3">
        <f>(SUMIF('Cocina'!A:A,Sala!L652,'Cocina'!H:H))/60/24</f>
        <v>6.1111111111111109E-2</v>
      </c>
      <c r="V652" s="3">
        <f t="shared" si="40"/>
        <v>9.1666666666666674E-2</v>
      </c>
      <c r="W652" s="13" t="str">
        <f t="shared" si="43"/>
        <v>Si</v>
      </c>
      <c r="X652" s="9">
        <f t="shared" si="41"/>
        <v>5</v>
      </c>
      <c r="Y652" s="13" t="str" cm="1">
        <f t="array" ref="Y652">_xlfn.IFS(X652=1,"Lunes",X652=2,"Martes",X652=3,"Miercoles",X652=4,"Jueves",X652=5,"Viernes",X652=6,"Sabado",X652=7,"Domingo")</f>
        <v>Viernes</v>
      </c>
      <c r="Z652">
        <f>SUMIF('Cocina'!A:A,Sala[[#This Row],[Número de Orden]],'Cocina'!K:K)</f>
        <v>129</v>
      </c>
      <c r="AA652" s="35">
        <f>(Sala[[#This Row],[Tiempo en mesa]]-Sala[[#This Row],[Tiempo de Preparación (Horas)]])*1440</f>
        <v>132</v>
      </c>
      <c r="AB652" t="str" cm="1">
        <f t="array" ref="AB65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3" spans="1:28" x14ac:dyDescent="0.3">
      <c r="A653" s="9">
        <v>14</v>
      </c>
      <c r="B653" s="13" t="s">
        <v>864</v>
      </c>
      <c r="C653" s="9">
        <v>5</v>
      </c>
      <c r="D653" s="16">
        <v>45023.004166666666</v>
      </c>
      <c r="E653" s="16">
        <v>45023.101388888892</v>
      </c>
      <c r="F653" s="13" t="s">
        <v>20</v>
      </c>
      <c r="G653" s="13" t="s">
        <v>10</v>
      </c>
      <c r="H653" s="13" t="s">
        <v>1136</v>
      </c>
      <c r="I653" s="14">
        <v>23.26</v>
      </c>
      <c r="J653" s="14">
        <f>IF(Sala[[#This Row],[Orden cobrada (Sin tiempo espera)]]="si",Sala[[#This Row],[Propina]],0)</f>
        <v>23.26</v>
      </c>
      <c r="K653" s="13" t="s">
        <v>35</v>
      </c>
      <c r="L653" s="9">
        <v>652</v>
      </c>
      <c r="M653" s="13" t="s">
        <v>44</v>
      </c>
      <c r="N653" s="13" t="s">
        <v>991</v>
      </c>
      <c r="O653" s="14">
        <f>SUMIF('Cocina'!A:A,Sala!L653,'Cocina'!M:M)</f>
        <v>170</v>
      </c>
      <c r="P653" s="1">
        <v>45023</v>
      </c>
      <c r="Q653" s="3">
        <v>4.1666666666666666E-3</v>
      </c>
      <c r="R653" s="3">
        <v>0.10138888888888889</v>
      </c>
      <c r="S653" s="3">
        <f>IF(K653="Ocupada",R653-Q653+Datos!$B$2,R653-Q653)</f>
        <v>0.1076388888888889</v>
      </c>
      <c r="T653" s="3">
        <f t="shared" si="42"/>
        <v>9.7222222222222224E-2</v>
      </c>
      <c r="U653" s="3">
        <f>(SUMIF('Cocina'!A:A,Sala!L653,'Cocina'!H:H))/60/24</f>
        <v>3.4722222222222224E-2</v>
      </c>
      <c r="V653" s="3">
        <f t="shared" si="40"/>
        <v>7.2916666666666671E-2</v>
      </c>
      <c r="W653" s="13" t="str">
        <f t="shared" si="43"/>
        <v>Si</v>
      </c>
      <c r="X653" s="9">
        <f t="shared" si="41"/>
        <v>5</v>
      </c>
      <c r="Y653" s="13" t="str" cm="1">
        <f t="array" ref="Y653">_xlfn.IFS(X653=1,"Lunes",X653=2,"Martes",X653=3,"Miercoles",X653=4,"Jueves",X653=5,"Viernes",X653=6,"Sabado",X653=7,"Domingo")</f>
        <v>Viernes</v>
      </c>
      <c r="Z653">
        <f>SUMIF('Cocina'!A:A,Sala[[#This Row],[Número de Orden]],'Cocina'!K:K)</f>
        <v>104</v>
      </c>
      <c r="AA653" s="35">
        <f>(Sala[[#This Row],[Tiempo en mesa]]-Sala[[#This Row],[Tiempo de Preparación (Horas)]])*1440</f>
        <v>90</v>
      </c>
      <c r="AB653" t="str" cm="1">
        <f t="array" ref="AB65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4" spans="1:28" x14ac:dyDescent="0.3">
      <c r="A654" s="9">
        <v>13</v>
      </c>
      <c r="B654" s="13" t="s">
        <v>992</v>
      </c>
      <c r="C654" s="9">
        <v>5</v>
      </c>
      <c r="D654" s="16">
        <v>45023.104861111111</v>
      </c>
      <c r="E654" s="16">
        <v>45023.180555555555</v>
      </c>
      <c r="F654" s="13" t="s">
        <v>14</v>
      </c>
      <c r="G654" s="13" t="s">
        <v>10</v>
      </c>
      <c r="H654" s="13" t="s">
        <v>1134</v>
      </c>
      <c r="I654" s="14">
        <v>34.33</v>
      </c>
      <c r="J654" s="14">
        <f>IF(Sala[[#This Row],[Orden cobrada (Sin tiempo espera)]]="si",Sala[[#This Row],[Propina]],0)</f>
        <v>0</v>
      </c>
      <c r="K654" s="13" t="s">
        <v>21</v>
      </c>
      <c r="L654" s="9">
        <v>653</v>
      </c>
      <c r="M654" s="13" t="s">
        <v>36</v>
      </c>
      <c r="N654" s="13" t="s">
        <v>993</v>
      </c>
      <c r="O654" s="14">
        <f>SUMIF('Cocina'!A:A,Sala!L654,'Cocina'!M:M)</f>
        <v>244</v>
      </c>
      <c r="P654" s="1">
        <v>45023</v>
      </c>
      <c r="Q654" s="3">
        <v>0.10486111111111111</v>
      </c>
      <c r="R654" s="3">
        <v>0.18055555555555555</v>
      </c>
      <c r="S654" s="3">
        <f>IF(K654="Ocupada",R654-Q654+Datos!$B$2,R654-Q654)</f>
        <v>7.5694444444444439E-2</v>
      </c>
      <c r="T654" s="3">
        <f t="shared" si="42"/>
        <v>7.5694444444444439E-2</v>
      </c>
      <c r="U654" s="3">
        <f>(SUMIF('Cocina'!A:A,Sala!L654,'Cocina'!H:H))/60/24</f>
        <v>0.10416666666666667</v>
      </c>
      <c r="V654" s="3">
        <f t="shared" si="40"/>
        <v>0</v>
      </c>
      <c r="W654" s="13" t="str">
        <f t="shared" si="43"/>
        <v>No</v>
      </c>
      <c r="X654" s="9">
        <f t="shared" si="41"/>
        <v>5</v>
      </c>
      <c r="Y654" s="13" t="str" cm="1">
        <f t="array" ref="Y654">_xlfn.IFS(X654=1,"Lunes",X654=2,"Martes",X654=3,"Miercoles",X654=4,"Jueves",X654=5,"Viernes",X654=6,"Sabado",X654=7,"Domingo")</f>
        <v>Viernes</v>
      </c>
      <c r="Z654">
        <f>SUMIF('Cocina'!A:A,Sala[[#This Row],[Número de Orden]],'Cocina'!K:K)</f>
        <v>144</v>
      </c>
      <c r="AA654" s="35">
        <f>(Sala[[#This Row],[Tiempo en mesa]]-Sala[[#This Row],[Tiempo de Preparación (Horas)]])*1440</f>
        <v>-41.000000000000014</v>
      </c>
      <c r="AB654" t="str" cm="1">
        <f t="array" ref="AB65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655" spans="1:28" x14ac:dyDescent="0.3">
      <c r="A655" s="9">
        <v>12</v>
      </c>
      <c r="B655" s="13" t="s">
        <v>994</v>
      </c>
      <c r="C655" s="9">
        <v>5</v>
      </c>
      <c r="D655" s="16">
        <v>45023.001388888886</v>
      </c>
      <c r="E655" s="16">
        <v>45023.072222222225</v>
      </c>
      <c r="F655" s="13" t="s">
        <v>25</v>
      </c>
      <c r="G655" s="13" t="s">
        <v>32</v>
      </c>
      <c r="H655" s="13" t="s">
        <v>1134</v>
      </c>
      <c r="I655" s="14">
        <v>23.98</v>
      </c>
      <c r="J655" s="14">
        <f>IF(Sala[[#This Row],[Orden cobrada (Sin tiempo espera)]]="si",Sala[[#This Row],[Propina]],0)</f>
        <v>23.98</v>
      </c>
      <c r="K655" s="13" t="s">
        <v>35</v>
      </c>
      <c r="L655" s="9">
        <v>654</v>
      </c>
      <c r="M655" s="13" t="s">
        <v>44</v>
      </c>
      <c r="N655" s="13" t="s">
        <v>141</v>
      </c>
      <c r="O655" s="14">
        <f>SUMIF('Cocina'!A:A,Sala!L655,'Cocina'!M:M)</f>
        <v>42</v>
      </c>
      <c r="P655" s="1">
        <v>45023</v>
      </c>
      <c r="Q655" s="3">
        <v>1.3888888888888889E-3</v>
      </c>
      <c r="R655" s="3">
        <v>7.2222222222222215E-2</v>
      </c>
      <c r="S655" s="3">
        <f>IF(K655="Ocupada",R655-Q655+Datos!$B$2,R655-Q655)</f>
        <v>8.1250000000000003E-2</v>
      </c>
      <c r="T655" s="3">
        <f t="shared" si="42"/>
        <v>7.0833333333333331E-2</v>
      </c>
      <c r="U655" s="3">
        <f>(SUMIF('Cocina'!A:A,Sala!L655,'Cocina'!H:H))/60/24</f>
        <v>3.0555555555555555E-2</v>
      </c>
      <c r="V655" s="3">
        <f t="shared" si="40"/>
        <v>5.0694444444444445E-2</v>
      </c>
      <c r="W655" s="13" t="str">
        <f t="shared" si="43"/>
        <v>Si</v>
      </c>
      <c r="X655" s="9">
        <f t="shared" si="41"/>
        <v>5</v>
      </c>
      <c r="Y655" s="13" t="str" cm="1">
        <f t="array" ref="Y655">_xlfn.IFS(X655=1,"Lunes",X655=2,"Martes",X655=3,"Miercoles",X655=4,"Jueves",X655=5,"Viernes",X655=6,"Sabado",X655=7,"Domingo")</f>
        <v>Viernes</v>
      </c>
      <c r="Z655">
        <f>SUMIF('Cocina'!A:A,Sala[[#This Row],[Número de Orden]],'Cocina'!K:K)</f>
        <v>25</v>
      </c>
      <c r="AA655" s="35">
        <f>(Sala[[#This Row],[Tiempo en mesa]]-Sala[[#This Row],[Tiempo de Preparación (Horas)]])*1440</f>
        <v>57.999999999999993</v>
      </c>
      <c r="AB655" t="str" cm="1">
        <f t="array" ref="AB65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6" spans="1:28" x14ac:dyDescent="0.3">
      <c r="A656" s="9">
        <v>5</v>
      </c>
      <c r="B656" s="13" t="s">
        <v>995</v>
      </c>
      <c r="C656" s="9">
        <v>4</v>
      </c>
      <c r="D656" s="16">
        <v>45023.052083333336</v>
      </c>
      <c r="E656" s="16">
        <v>45023.200694444444</v>
      </c>
      <c r="F656" s="13" t="s">
        <v>25</v>
      </c>
      <c r="G656" s="13" t="s">
        <v>10</v>
      </c>
      <c r="H656" s="13" t="s">
        <v>16</v>
      </c>
      <c r="I656" s="14">
        <v>21.7</v>
      </c>
      <c r="J656" s="14">
        <f>IF(Sala[[#This Row],[Orden cobrada (Sin tiempo espera)]]="si",Sala[[#This Row],[Propina]],0)</f>
        <v>21.7</v>
      </c>
      <c r="K656" s="13" t="s">
        <v>11</v>
      </c>
      <c r="L656" s="9">
        <v>655</v>
      </c>
      <c r="M656" s="13" t="s">
        <v>22</v>
      </c>
      <c r="N656" s="13" t="s">
        <v>186</v>
      </c>
      <c r="O656" s="14">
        <f>SUMIF('Cocina'!A:A,Sala!L656,'Cocina'!M:M)</f>
        <v>93</v>
      </c>
      <c r="P656" s="1">
        <v>45023</v>
      </c>
      <c r="Q656" s="3">
        <v>5.2083333333333336E-2</v>
      </c>
      <c r="R656" s="3">
        <v>0.20069444444444445</v>
      </c>
      <c r="S656" s="3">
        <f>IF(K656="Ocupada",R656-Q656+Datos!$B$2,R656-Q656)</f>
        <v>0.14861111111111111</v>
      </c>
      <c r="T656" s="3">
        <f t="shared" si="42"/>
        <v>0.14861111111111111</v>
      </c>
      <c r="U656" s="3">
        <f>(SUMIF('Cocina'!A:A,Sala!L656,'Cocina'!H:H))/60/24</f>
        <v>2.4999999999999998E-2</v>
      </c>
      <c r="V656" s="3">
        <f t="shared" si="40"/>
        <v>0.12361111111111112</v>
      </c>
      <c r="W656" s="13" t="str">
        <f t="shared" si="43"/>
        <v>Si</v>
      </c>
      <c r="X656" s="9">
        <f t="shared" si="41"/>
        <v>5</v>
      </c>
      <c r="Y656" s="13" t="str" cm="1">
        <f t="array" ref="Y656">_xlfn.IFS(X656=1,"Lunes",X656=2,"Martes",X656=3,"Miercoles",X656=4,"Jueves",X656=5,"Viernes",X656=6,"Sabado",X656=7,"Domingo")</f>
        <v>Viernes</v>
      </c>
      <c r="Z656">
        <f>SUMIF('Cocina'!A:A,Sala[[#This Row],[Número de Orden]],'Cocina'!K:K)</f>
        <v>57</v>
      </c>
      <c r="AA656" s="35">
        <f>(Sala[[#This Row],[Tiempo en mesa]]-Sala[[#This Row],[Tiempo de Preparación (Horas)]])*1440</f>
        <v>178</v>
      </c>
      <c r="AB656" t="str" cm="1">
        <f t="array" ref="AB65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7" spans="1:28" x14ac:dyDescent="0.3">
      <c r="A657" s="9">
        <v>19</v>
      </c>
      <c r="B657" s="13" t="s">
        <v>996</v>
      </c>
      <c r="C657" s="9">
        <v>6</v>
      </c>
      <c r="D657" s="16">
        <v>45023.15</v>
      </c>
      <c r="E657" s="16">
        <v>45023.277777777781</v>
      </c>
      <c r="F657" s="13" t="s">
        <v>14</v>
      </c>
      <c r="G657" s="13" t="s">
        <v>32</v>
      </c>
      <c r="H657" s="13" t="s">
        <v>1134</v>
      </c>
      <c r="I657" s="14">
        <v>31.23</v>
      </c>
      <c r="J657" s="14">
        <f>IF(Sala[[#This Row],[Orden cobrada (Sin tiempo espera)]]="si",Sala[[#This Row],[Propina]],0)</f>
        <v>31.23</v>
      </c>
      <c r="K657" s="13" t="s">
        <v>11</v>
      </c>
      <c r="L657" s="9">
        <v>656</v>
      </c>
      <c r="M657" s="13" t="s">
        <v>83</v>
      </c>
      <c r="N657" s="13" t="s">
        <v>997</v>
      </c>
      <c r="O657" s="14">
        <f>SUMIF('Cocina'!A:A,Sala!L657,'Cocina'!M:M)</f>
        <v>157</v>
      </c>
      <c r="P657" s="1">
        <v>45023</v>
      </c>
      <c r="Q657" s="3">
        <v>0.15</v>
      </c>
      <c r="R657" s="3">
        <v>0.27777777777777779</v>
      </c>
      <c r="S657" s="3">
        <f>IF(K657="Ocupada",R657-Q657+Datos!$B$2,R657-Q657)</f>
        <v>0.1277777777777778</v>
      </c>
      <c r="T657" s="3">
        <f t="shared" si="42"/>
        <v>0.1277777777777778</v>
      </c>
      <c r="U657" s="3">
        <f>(SUMIF('Cocina'!A:A,Sala!L657,'Cocina'!H:H))/60/24</f>
        <v>7.6388888888888881E-2</v>
      </c>
      <c r="V657" s="3">
        <f t="shared" si="40"/>
        <v>5.1388888888888914E-2</v>
      </c>
      <c r="W657" s="13" t="str">
        <f t="shared" si="43"/>
        <v>Si</v>
      </c>
      <c r="X657" s="9">
        <f t="shared" si="41"/>
        <v>5</v>
      </c>
      <c r="Y657" s="13" t="str" cm="1">
        <f t="array" ref="Y657">_xlfn.IFS(X657=1,"Lunes",X657=2,"Martes",X657=3,"Miercoles",X657=4,"Jueves",X657=5,"Viernes",X657=6,"Sabado",X657=7,"Domingo")</f>
        <v>Viernes</v>
      </c>
      <c r="Z657">
        <f>SUMIF('Cocina'!A:A,Sala[[#This Row],[Número de Orden]],'Cocina'!K:K)</f>
        <v>94</v>
      </c>
      <c r="AA657" s="35">
        <f>(Sala[[#This Row],[Tiempo en mesa]]-Sala[[#This Row],[Tiempo de Preparación (Horas)]])*1440</f>
        <v>74.000000000000043</v>
      </c>
      <c r="AB657" t="str" cm="1">
        <f t="array" ref="AB65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8" spans="1:28" x14ac:dyDescent="0.3">
      <c r="A658" s="9">
        <v>1</v>
      </c>
      <c r="B658" s="13" t="s">
        <v>998</v>
      </c>
      <c r="C658" s="9">
        <v>2</v>
      </c>
      <c r="D658" s="16">
        <v>45023.035416666666</v>
      </c>
      <c r="E658" s="16">
        <v>45023.171527777777</v>
      </c>
      <c r="F658" s="13" t="s">
        <v>14</v>
      </c>
      <c r="G658" s="13" t="s">
        <v>10</v>
      </c>
      <c r="H658" s="13" t="s">
        <v>16</v>
      </c>
      <c r="I658" s="14">
        <v>44.2</v>
      </c>
      <c r="J658" s="14">
        <f>IF(Sala[[#This Row],[Orden cobrada (Sin tiempo espera)]]="si",Sala[[#This Row],[Propina]],0)</f>
        <v>44.2</v>
      </c>
      <c r="K658" s="13" t="s">
        <v>11</v>
      </c>
      <c r="L658" s="9">
        <v>657</v>
      </c>
      <c r="M658" s="13" t="s">
        <v>64</v>
      </c>
      <c r="N658" s="13" t="s">
        <v>999</v>
      </c>
      <c r="O658" s="14">
        <f>SUMIF('Cocina'!A:A,Sala!L658,'Cocina'!M:M)</f>
        <v>196</v>
      </c>
      <c r="P658" s="1">
        <v>45023</v>
      </c>
      <c r="Q658" s="3">
        <v>3.5416666666666666E-2</v>
      </c>
      <c r="R658" s="3">
        <v>0.17152777777777778</v>
      </c>
      <c r="S658" s="3">
        <f>IF(K658="Ocupada",R658-Q658+Datos!$B$2,R658-Q658)</f>
        <v>0.13611111111111113</v>
      </c>
      <c r="T658" s="3">
        <f t="shared" si="42"/>
        <v>0.13611111111111113</v>
      </c>
      <c r="U658" s="3">
        <f>(SUMIF('Cocina'!A:A,Sala!L658,'Cocina'!H:H))/60/24</f>
        <v>9.3055555555555558E-2</v>
      </c>
      <c r="V658" s="3">
        <f t="shared" si="40"/>
        <v>4.3055555555555569E-2</v>
      </c>
      <c r="W658" s="13" t="str">
        <f t="shared" si="43"/>
        <v>Si</v>
      </c>
      <c r="X658" s="9">
        <f t="shared" si="41"/>
        <v>5</v>
      </c>
      <c r="Y658" s="13" t="str" cm="1">
        <f t="array" ref="Y658">_xlfn.IFS(X658=1,"Lunes",X658=2,"Martes",X658=3,"Miercoles",X658=4,"Jueves",X658=5,"Viernes",X658=6,"Sabado",X658=7,"Domingo")</f>
        <v>Viernes</v>
      </c>
      <c r="Z658">
        <f>SUMIF('Cocina'!A:A,Sala[[#This Row],[Número de Orden]],'Cocina'!K:K)</f>
        <v>120</v>
      </c>
      <c r="AA658" s="35">
        <f>(Sala[[#This Row],[Tiempo en mesa]]-Sala[[#This Row],[Tiempo de Preparación (Horas)]])*1440</f>
        <v>62.000000000000021</v>
      </c>
      <c r="AB658" t="str" cm="1">
        <f t="array" ref="AB65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59" spans="1:28" x14ac:dyDescent="0.3">
      <c r="A659" s="9">
        <v>19</v>
      </c>
      <c r="B659" s="13" t="s">
        <v>1000</v>
      </c>
      <c r="C659" s="9">
        <v>5</v>
      </c>
      <c r="D659" s="16">
        <v>45023.071527777778</v>
      </c>
      <c r="E659" s="16">
        <v>45023.209722222222</v>
      </c>
      <c r="F659" s="13" t="s">
        <v>25</v>
      </c>
      <c r="G659" s="13" t="s">
        <v>15</v>
      </c>
      <c r="H659" s="13" t="s">
        <v>16</v>
      </c>
      <c r="I659" s="14">
        <v>31.27</v>
      </c>
      <c r="J659" s="14">
        <f>IF(Sala[[#This Row],[Orden cobrada (Sin tiempo espera)]]="si",Sala[[#This Row],[Propina]],0)</f>
        <v>31.27</v>
      </c>
      <c r="K659" s="13" t="s">
        <v>11</v>
      </c>
      <c r="L659" s="9">
        <v>658</v>
      </c>
      <c r="M659" s="13" t="s">
        <v>22</v>
      </c>
      <c r="N659" s="13" t="s">
        <v>1001</v>
      </c>
      <c r="O659" s="14">
        <f>SUMIF('Cocina'!A:A,Sala!L659,'Cocina'!M:M)</f>
        <v>86</v>
      </c>
      <c r="P659" s="1">
        <v>45023</v>
      </c>
      <c r="Q659" s="3">
        <v>7.1527777777777773E-2</v>
      </c>
      <c r="R659" s="3">
        <v>0.20972222222222223</v>
      </c>
      <c r="S659" s="3">
        <f>IF(K659="Ocupada",R659-Q659+Datos!$B$2,R659-Q659)</f>
        <v>0.13819444444444445</v>
      </c>
      <c r="T659" s="3">
        <f t="shared" si="42"/>
        <v>0.13819444444444445</v>
      </c>
      <c r="U659" s="3">
        <f>(SUMIF('Cocina'!A:A,Sala!L659,'Cocina'!H:H))/60/24</f>
        <v>3.3333333333333333E-2</v>
      </c>
      <c r="V659" s="3">
        <f t="shared" si="40"/>
        <v>0.10486111111111113</v>
      </c>
      <c r="W659" s="13" t="str">
        <f t="shared" si="43"/>
        <v>Si</v>
      </c>
      <c r="X659" s="9">
        <f t="shared" si="41"/>
        <v>5</v>
      </c>
      <c r="Y659" s="13" t="str" cm="1">
        <f t="array" ref="Y659">_xlfn.IFS(X659=1,"Lunes",X659=2,"Martes",X659=3,"Miercoles",X659=4,"Jueves",X659=5,"Viernes",X659=6,"Sabado",X659=7,"Domingo")</f>
        <v>Viernes</v>
      </c>
      <c r="Z659">
        <f>SUMIF('Cocina'!A:A,Sala[[#This Row],[Número de Orden]],'Cocina'!K:K)</f>
        <v>51</v>
      </c>
      <c r="AA659" s="35">
        <f>(Sala[[#This Row],[Tiempo en mesa]]-Sala[[#This Row],[Tiempo de Preparación (Horas)]])*1440</f>
        <v>151.00000000000003</v>
      </c>
      <c r="AB659" t="str" cm="1">
        <f t="array" ref="AB65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0" spans="1:28" x14ac:dyDescent="0.3">
      <c r="A660" s="9">
        <v>9</v>
      </c>
      <c r="B660" s="13" t="s">
        <v>460</v>
      </c>
      <c r="C660" s="9">
        <v>4</v>
      </c>
      <c r="D660" s="16">
        <v>45023.118055555555</v>
      </c>
      <c r="E660" s="16">
        <v>45023.168749999997</v>
      </c>
      <c r="F660" s="13" t="s">
        <v>29</v>
      </c>
      <c r="G660" s="13" t="s">
        <v>10</v>
      </c>
      <c r="H660" s="13" t="s">
        <v>1134</v>
      </c>
      <c r="I660" s="14">
        <v>35.24</v>
      </c>
      <c r="J660" s="14">
        <f>IF(Sala[[#This Row],[Orden cobrada (Sin tiempo espera)]]="si",Sala[[#This Row],[Propina]],0)</f>
        <v>35.24</v>
      </c>
      <c r="K660" s="13" t="s">
        <v>35</v>
      </c>
      <c r="L660" s="9">
        <v>659</v>
      </c>
      <c r="M660" s="13" t="s">
        <v>1135</v>
      </c>
      <c r="N660" s="13" t="s">
        <v>51</v>
      </c>
      <c r="O660" s="14">
        <f>SUMIF('Cocina'!A:A,Sala!L660,'Cocina'!M:M)</f>
        <v>87</v>
      </c>
      <c r="P660" s="1">
        <v>45023</v>
      </c>
      <c r="Q660" s="3">
        <v>0.11805555555555555</v>
      </c>
      <c r="R660" s="3">
        <v>0.16875000000000001</v>
      </c>
      <c r="S660" s="3">
        <f>IF(K660="Ocupada",R660-Q660+Datos!$B$2,R660-Q660)</f>
        <v>6.1111111111111123E-2</v>
      </c>
      <c r="T660" s="3">
        <f t="shared" si="42"/>
        <v>5.0694444444444459E-2</v>
      </c>
      <c r="U660" s="3">
        <f>(SUMIF('Cocina'!A:A,Sala!L660,'Cocina'!H:H))/60/24</f>
        <v>2.1527777777777781E-2</v>
      </c>
      <c r="V660" s="3">
        <f t="shared" si="40"/>
        <v>3.9583333333333345E-2</v>
      </c>
      <c r="W660" s="13" t="str">
        <f t="shared" si="43"/>
        <v>Si</v>
      </c>
      <c r="X660" s="9">
        <f t="shared" si="41"/>
        <v>5</v>
      </c>
      <c r="Y660" s="13" t="str" cm="1">
        <f t="array" ref="Y660">_xlfn.IFS(X660=1,"Lunes",X660=2,"Martes",X660=3,"Miercoles",X660=4,"Jueves",X660=5,"Viernes",X660=6,"Sabado",X660=7,"Domingo")</f>
        <v>Viernes</v>
      </c>
      <c r="Z660">
        <f>SUMIF('Cocina'!A:A,Sala[[#This Row],[Número de Orden]],'Cocina'!K:K)</f>
        <v>51</v>
      </c>
      <c r="AA660" s="35">
        <f>(Sala[[#This Row],[Tiempo en mesa]]-Sala[[#This Row],[Tiempo de Preparación (Horas)]])*1440</f>
        <v>42.000000000000014</v>
      </c>
      <c r="AB660" t="str" cm="1">
        <f t="array" ref="AB66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1" spans="1:28" x14ac:dyDescent="0.3">
      <c r="A661" s="9">
        <v>19</v>
      </c>
      <c r="B661" s="13" t="s">
        <v>1002</v>
      </c>
      <c r="C661" s="9">
        <v>4</v>
      </c>
      <c r="D661" s="16">
        <v>45023.080555555556</v>
      </c>
      <c r="E661" s="16">
        <v>45023.243750000001</v>
      </c>
      <c r="F661" s="13" t="s">
        <v>20</v>
      </c>
      <c r="G661" s="13" t="s">
        <v>15</v>
      </c>
      <c r="H661" s="13" t="s">
        <v>1134</v>
      </c>
      <c r="I661" s="14">
        <v>15.91</v>
      </c>
      <c r="J661" s="14">
        <f>IF(Sala[[#This Row],[Orden cobrada (Sin tiempo espera)]]="si",Sala[[#This Row],[Propina]],0)</f>
        <v>15.91</v>
      </c>
      <c r="K661" s="13" t="s">
        <v>11</v>
      </c>
      <c r="L661" s="9">
        <v>660</v>
      </c>
      <c r="M661" s="13" t="s">
        <v>22</v>
      </c>
      <c r="N661" s="13" t="s">
        <v>1003</v>
      </c>
      <c r="O661" s="14">
        <f>SUMIF('Cocina'!A:A,Sala!L661,'Cocina'!M:M)</f>
        <v>208</v>
      </c>
      <c r="P661" s="1">
        <v>45023</v>
      </c>
      <c r="Q661" s="3">
        <v>8.0555555555555561E-2</v>
      </c>
      <c r="R661" s="3">
        <v>0.24374999999999999</v>
      </c>
      <c r="S661" s="3">
        <f>IF(K661="Ocupada",R661-Q661+Datos!$B$2,R661-Q661)</f>
        <v>0.16319444444444442</v>
      </c>
      <c r="T661" s="3">
        <f t="shared" si="42"/>
        <v>0.16319444444444442</v>
      </c>
      <c r="U661" s="3">
        <f>(SUMIF('Cocina'!A:A,Sala!L661,'Cocina'!H:H))/60/24</f>
        <v>3.125E-2</v>
      </c>
      <c r="V661" s="3">
        <f t="shared" si="40"/>
        <v>0.13194444444444442</v>
      </c>
      <c r="W661" s="13" t="str">
        <f t="shared" si="43"/>
        <v>Si</v>
      </c>
      <c r="X661" s="9">
        <f t="shared" si="41"/>
        <v>5</v>
      </c>
      <c r="Y661" s="13" t="str" cm="1">
        <f t="array" ref="Y661">_xlfn.IFS(X661=1,"Lunes",X661=2,"Martes",X661=3,"Miercoles",X661=4,"Jueves",X661=5,"Viernes",X661=6,"Sabado",X661=7,"Domingo")</f>
        <v>Viernes</v>
      </c>
      <c r="Z661">
        <f>SUMIF('Cocina'!A:A,Sala[[#This Row],[Número de Orden]],'Cocina'!K:K)</f>
        <v>126</v>
      </c>
      <c r="AA661" s="35">
        <f>(Sala[[#This Row],[Tiempo en mesa]]-Sala[[#This Row],[Tiempo de Preparación (Horas)]])*1440</f>
        <v>189.99999999999997</v>
      </c>
      <c r="AB661" t="str" cm="1">
        <f t="array" ref="AB66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2" spans="1:28" x14ac:dyDescent="0.3">
      <c r="A662" s="9">
        <v>16</v>
      </c>
      <c r="B662" s="13" t="s">
        <v>246</v>
      </c>
      <c r="C662" s="9">
        <v>4</v>
      </c>
      <c r="D662" s="16">
        <v>45023.140277777777</v>
      </c>
      <c r="E662" s="16">
        <v>45023.286111111112</v>
      </c>
      <c r="F662" s="13" t="s">
        <v>29</v>
      </c>
      <c r="G662" s="13" t="s">
        <v>32</v>
      </c>
      <c r="H662" s="13" t="s">
        <v>1134</v>
      </c>
      <c r="I662" s="14">
        <v>32.54</v>
      </c>
      <c r="J662" s="14">
        <f>IF(Sala[[#This Row],[Orden cobrada (Sin tiempo espera)]]="si",Sala[[#This Row],[Propina]],0)</f>
        <v>32.54</v>
      </c>
      <c r="K662" s="13" t="s">
        <v>35</v>
      </c>
      <c r="L662" s="9">
        <v>661</v>
      </c>
      <c r="M662" s="13" t="s">
        <v>83</v>
      </c>
      <c r="N662" s="13" t="s">
        <v>1004</v>
      </c>
      <c r="O662" s="14">
        <f>SUMIF('Cocina'!A:A,Sala!L662,'Cocina'!M:M)</f>
        <v>206</v>
      </c>
      <c r="P662" s="1">
        <v>45023</v>
      </c>
      <c r="Q662" s="3">
        <v>0.14027777777777778</v>
      </c>
      <c r="R662" s="3">
        <v>0.28611111111111109</v>
      </c>
      <c r="S662" s="3">
        <f>IF(K662="Ocupada",R662-Q662+Datos!$B$2,R662-Q662)</f>
        <v>0.15624999999999997</v>
      </c>
      <c r="T662" s="3">
        <f t="shared" si="42"/>
        <v>0.14583333333333331</v>
      </c>
      <c r="U662" s="3">
        <f>(SUMIF('Cocina'!A:A,Sala!L662,'Cocina'!H:H))/60/24</f>
        <v>9.375E-2</v>
      </c>
      <c r="V662" s="3">
        <f t="shared" si="40"/>
        <v>6.2499999999999972E-2</v>
      </c>
      <c r="W662" s="13" t="str">
        <f t="shared" si="43"/>
        <v>Si</v>
      </c>
      <c r="X662" s="9">
        <f t="shared" si="41"/>
        <v>5</v>
      </c>
      <c r="Y662" s="13" t="str" cm="1">
        <f t="array" ref="Y662">_xlfn.IFS(X662=1,"Lunes",X662=2,"Martes",X662=3,"Miercoles",X662=4,"Jueves",X662=5,"Viernes",X662=6,"Sabado",X662=7,"Domingo")</f>
        <v>Viernes</v>
      </c>
      <c r="Z662">
        <f>SUMIF('Cocina'!A:A,Sala[[#This Row],[Número de Orden]],'Cocina'!K:K)</f>
        <v>123</v>
      </c>
      <c r="AA662" s="35">
        <f>(Sala[[#This Row],[Tiempo en mesa]]-Sala[[#This Row],[Tiempo de Preparación (Horas)]])*1440</f>
        <v>74.999999999999972</v>
      </c>
      <c r="AB662" t="str" cm="1">
        <f t="array" ref="AB66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3" spans="1:28" x14ac:dyDescent="0.3">
      <c r="A663" s="9">
        <v>15</v>
      </c>
      <c r="B663" s="13" t="s">
        <v>1005</v>
      </c>
      <c r="C663" s="9">
        <v>4</v>
      </c>
      <c r="D663" s="16">
        <v>45023.084027777775</v>
      </c>
      <c r="E663" s="16">
        <v>45023.209722222222</v>
      </c>
      <c r="F663" s="13" t="s">
        <v>14</v>
      </c>
      <c r="G663" s="13" t="s">
        <v>10</v>
      </c>
      <c r="H663" s="13" t="s">
        <v>1134</v>
      </c>
      <c r="I663" s="14">
        <v>11.64</v>
      </c>
      <c r="J663" s="14">
        <f>IF(Sala[[#This Row],[Orden cobrada (Sin tiempo espera)]]="si",Sala[[#This Row],[Propina]],0)</f>
        <v>11.64</v>
      </c>
      <c r="K663" s="13" t="s">
        <v>21</v>
      </c>
      <c r="L663" s="9">
        <v>662</v>
      </c>
      <c r="M663" s="13" t="s">
        <v>41</v>
      </c>
      <c r="N663" s="13" t="s">
        <v>1006</v>
      </c>
      <c r="O663" s="14">
        <f>SUMIF('Cocina'!A:A,Sala!L663,'Cocina'!M:M)</f>
        <v>133</v>
      </c>
      <c r="P663" s="1">
        <v>45023</v>
      </c>
      <c r="Q663" s="3">
        <v>8.4027777777777785E-2</v>
      </c>
      <c r="R663" s="3">
        <v>0.20972222222222223</v>
      </c>
      <c r="S663" s="3">
        <f>IF(K663="Ocupada",R663-Q663+Datos!$B$2,R663-Q663)</f>
        <v>0.12569444444444444</v>
      </c>
      <c r="T663" s="3">
        <f t="shared" si="42"/>
        <v>0.12569444444444444</v>
      </c>
      <c r="U663" s="3">
        <f>(SUMIF('Cocina'!A:A,Sala!L663,'Cocina'!H:H))/60/24</f>
        <v>5.9027777777777783E-2</v>
      </c>
      <c r="V663" s="3">
        <f t="shared" si="40"/>
        <v>6.6666666666666652E-2</v>
      </c>
      <c r="W663" s="13" t="str">
        <f t="shared" si="43"/>
        <v>Si</v>
      </c>
      <c r="X663" s="9">
        <f t="shared" si="41"/>
        <v>5</v>
      </c>
      <c r="Y663" s="13" t="str" cm="1">
        <f t="array" ref="Y663">_xlfn.IFS(X663=1,"Lunes",X663=2,"Martes",X663=3,"Miercoles",X663=4,"Jueves",X663=5,"Viernes",X663=6,"Sabado",X663=7,"Domingo")</f>
        <v>Viernes</v>
      </c>
      <c r="Z663">
        <f>SUMIF('Cocina'!A:A,Sala[[#This Row],[Número de Orden]],'Cocina'!K:K)</f>
        <v>79</v>
      </c>
      <c r="AA663" s="35">
        <f>(Sala[[#This Row],[Tiempo en mesa]]-Sala[[#This Row],[Tiempo de Preparación (Horas)]])*1440</f>
        <v>95.999999999999972</v>
      </c>
      <c r="AB663" t="str" cm="1">
        <f t="array" ref="AB66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4" spans="1:28" x14ac:dyDescent="0.3">
      <c r="A664" s="9">
        <v>3</v>
      </c>
      <c r="B664" s="13" t="s">
        <v>1007</v>
      </c>
      <c r="C664" s="9">
        <v>1</v>
      </c>
      <c r="D664" s="16">
        <v>45023.04791666667</v>
      </c>
      <c r="E664" s="16">
        <v>45023.157638888886</v>
      </c>
      <c r="F664" s="13" t="s">
        <v>14</v>
      </c>
      <c r="G664" s="13" t="s">
        <v>10</v>
      </c>
      <c r="H664" s="13" t="s">
        <v>16</v>
      </c>
      <c r="I664" s="14">
        <v>41.8</v>
      </c>
      <c r="J664" s="14">
        <f>IF(Sala[[#This Row],[Orden cobrada (Sin tiempo espera)]]="si",Sala[[#This Row],[Propina]],0)</f>
        <v>41.8</v>
      </c>
      <c r="K664" s="13" t="s">
        <v>35</v>
      </c>
      <c r="L664" s="9">
        <v>663</v>
      </c>
      <c r="M664" s="13" t="s">
        <v>1137</v>
      </c>
      <c r="N664" s="13" t="s">
        <v>1008</v>
      </c>
      <c r="O664" s="14">
        <f>SUMIF('Cocina'!A:A,Sala!L664,'Cocina'!M:M)</f>
        <v>114</v>
      </c>
      <c r="P664" s="1">
        <v>45023</v>
      </c>
      <c r="Q664" s="3">
        <v>4.791666666666667E-2</v>
      </c>
      <c r="R664" s="3">
        <v>0.15763888888888888</v>
      </c>
      <c r="S664" s="3">
        <f>IF(K664="Ocupada",R664-Q664+Datos!$B$2,R664-Q664)</f>
        <v>0.12013888888888889</v>
      </c>
      <c r="T664" s="3">
        <f t="shared" si="42"/>
        <v>0.10972222222222222</v>
      </c>
      <c r="U664" s="3">
        <f>(SUMIF('Cocina'!A:A,Sala!L664,'Cocina'!H:H))/60/24</f>
        <v>6.0416666666666667E-2</v>
      </c>
      <c r="V664" s="3">
        <f t="shared" si="40"/>
        <v>5.9722222222222225E-2</v>
      </c>
      <c r="W664" s="13" t="str">
        <f t="shared" si="43"/>
        <v>Si</v>
      </c>
      <c r="X664" s="9">
        <f t="shared" si="41"/>
        <v>5</v>
      </c>
      <c r="Y664" s="13" t="str" cm="1">
        <f t="array" ref="Y664">_xlfn.IFS(X664=1,"Lunes",X664=2,"Martes",X664=3,"Miercoles",X664=4,"Jueves",X664=5,"Viernes",X664=6,"Sabado",X664=7,"Domingo")</f>
        <v>Viernes</v>
      </c>
      <c r="Z664">
        <f>SUMIF('Cocina'!A:A,Sala[[#This Row],[Número de Orden]],'Cocina'!K:K)</f>
        <v>66</v>
      </c>
      <c r="AA664" s="35">
        <f>(Sala[[#This Row],[Tiempo en mesa]]-Sala[[#This Row],[Tiempo de Preparación (Horas)]])*1440</f>
        <v>71</v>
      </c>
      <c r="AB664" t="str" cm="1">
        <f t="array" ref="AB66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5" spans="1:28" x14ac:dyDescent="0.3">
      <c r="A665" s="9">
        <v>20</v>
      </c>
      <c r="B665" s="13" t="s">
        <v>1009</v>
      </c>
      <c r="C665" s="9">
        <v>6</v>
      </c>
      <c r="D665" s="16">
        <v>45023.065972222219</v>
      </c>
      <c r="E665" s="16">
        <v>45023.161805555559</v>
      </c>
      <c r="F665" s="13" t="s">
        <v>29</v>
      </c>
      <c r="G665" s="13" t="s">
        <v>15</v>
      </c>
      <c r="H665" s="13" t="s">
        <v>1136</v>
      </c>
      <c r="I665" s="14">
        <v>31.27</v>
      </c>
      <c r="J665" s="14">
        <f>IF(Sala[[#This Row],[Orden cobrada (Sin tiempo espera)]]="si",Sala[[#This Row],[Propina]],0)</f>
        <v>31.27</v>
      </c>
      <c r="K665" s="13" t="s">
        <v>11</v>
      </c>
      <c r="L665" s="9">
        <v>664</v>
      </c>
      <c r="M665" s="13" t="s">
        <v>17</v>
      </c>
      <c r="N665" s="13" t="s">
        <v>1010</v>
      </c>
      <c r="O665" s="14">
        <f>SUMIF('Cocina'!A:A,Sala!L665,'Cocina'!M:M)</f>
        <v>122</v>
      </c>
      <c r="P665" s="1">
        <v>45023</v>
      </c>
      <c r="Q665" s="3">
        <v>6.5972222222222224E-2</v>
      </c>
      <c r="R665" s="3">
        <v>0.16180555555555556</v>
      </c>
      <c r="S665" s="3">
        <f>IF(K665="Ocupada",R665-Q665+Datos!$B$2,R665-Q665)</f>
        <v>9.583333333333334E-2</v>
      </c>
      <c r="T665" s="3">
        <f t="shared" si="42"/>
        <v>9.583333333333334E-2</v>
      </c>
      <c r="U665" s="3">
        <f>(SUMIF('Cocina'!A:A,Sala!L665,'Cocina'!H:H))/60/24</f>
        <v>6.8749999999999992E-2</v>
      </c>
      <c r="V665" s="3">
        <f t="shared" si="40"/>
        <v>2.7083333333333348E-2</v>
      </c>
      <c r="W665" s="13" t="str">
        <f t="shared" si="43"/>
        <v>Si</v>
      </c>
      <c r="X665" s="9">
        <f t="shared" si="41"/>
        <v>5</v>
      </c>
      <c r="Y665" s="13" t="str" cm="1">
        <f t="array" ref="Y665">_xlfn.IFS(X665=1,"Lunes",X665=2,"Martes",X665=3,"Miercoles",X665=4,"Jueves",X665=5,"Viernes",X665=6,"Sabado",X665=7,"Domingo")</f>
        <v>Viernes</v>
      </c>
      <c r="Z665">
        <f>SUMIF('Cocina'!A:A,Sala[[#This Row],[Número de Orden]],'Cocina'!K:K)</f>
        <v>71</v>
      </c>
      <c r="AA665" s="35">
        <f>(Sala[[#This Row],[Tiempo en mesa]]-Sala[[#This Row],[Tiempo de Preparación (Horas)]])*1440</f>
        <v>39.000000000000021</v>
      </c>
      <c r="AB665" t="str" cm="1">
        <f t="array" ref="AB66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6" spans="1:28" x14ac:dyDescent="0.3">
      <c r="A666" s="9">
        <v>6</v>
      </c>
      <c r="B666" s="13" t="s">
        <v>463</v>
      </c>
      <c r="C666" s="9">
        <v>1</v>
      </c>
      <c r="D666" s="16">
        <v>45023.086805555555</v>
      </c>
      <c r="E666" s="16">
        <v>45023.24722222222</v>
      </c>
      <c r="F666" s="13" t="s">
        <v>25</v>
      </c>
      <c r="G666" s="13" t="s">
        <v>10</v>
      </c>
      <c r="H666" s="13" t="s">
        <v>1134</v>
      </c>
      <c r="I666" s="14">
        <v>25.32</v>
      </c>
      <c r="J666" s="14">
        <f>IF(Sala[[#This Row],[Orden cobrada (Sin tiempo espera)]]="si",Sala[[#This Row],[Propina]],0)</f>
        <v>25.32</v>
      </c>
      <c r="K666" s="13" t="s">
        <v>35</v>
      </c>
      <c r="L666" s="9">
        <v>665</v>
      </c>
      <c r="M666" s="13" t="s">
        <v>41</v>
      </c>
      <c r="N666" s="13" t="s">
        <v>1011</v>
      </c>
      <c r="O666" s="14">
        <f>SUMIF('Cocina'!A:A,Sala!L666,'Cocina'!M:M)</f>
        <v>129</v>
      </c>
      <c r="P666" s="1">
        <v>45023</v>
      </c>
      <c r="Q666" s="3">
        <v>8.6805555555555552E-2</v>
      </c>
      <c r="R666" s="3">
        <v>0.24722222222222223</v>
      </c>
      <c r="S666" s="3">
        <f>IF(K666="Ocupada",R666-Q666+Datos!$B$2,R666-Q666)</f>
        <v>0.17083333333333334</v>
      </c>
      <c r="T666" s="3">
        <f t="shared" si="42"/>
        <v>0.16041666666666668</v>
      </c>
      <c r="U666" s="3">
        <f>(SUMIF('Cocina'!A:A,Sala!L666,'Cocina'!H:H))/60/24</f>
        <v>2.7777777777777776E-2</v>
      </c>
      <c r="V666" s="3">
        <f t="shared" si="40"/>
        <v>0.14305555555555555</v>
      </c>
      <c r="W666" s="13" t="str">
        <f t="shared" si="43"/>
        <v>Si</v>
      </c>
      <c r="X666" s="9">
        <f t="shared" si="41"/>
        <v>5</v>
      </c>
      <c r="Y666" s="13" t="str" cm="1">
        <f t="array" ref="Y666">_xlfn.IFS(X666=1,"Lunes",X666=2,"Martes",X666=3,"Miercoles",X666=4,"Jueves",X666=5,"Viernes",X666=6,"Sabado",X666=7,"Domingo")</f>
        <v>Viernes</v>
      </c>
      <c r="Z666">
        <f>SUMIF('Cocina'!A:A,Sala[[#This Row],[Número de Orden]],'Cocina'!K:K)</f>
        <v>77</v>
      </c>
      <c r="AA666" s="35">
        <f>(Sala[[#This Row],[Tiempo en mesa]]-Sala[[#This Row],[Tiempo de Preparación (Horas)]])*1440</f>
        <v>191.00000000000003</v>
      </c>
      <c r="AB666" t="str" cm="1">
        <f t="array" ref="AB66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7" spans="1:28" x14ac:dyDescent="0.3">
      <c r="A667" s="9">
        <v>8</v>
      </c>
      <c r="B667" s="13" t="s">
        <v>1012</v>
      </c>
      <c r="C667" s="9">
        <v>4</v>
      </c>
      <c r="D667" s="16">
        <v>45023.044444444444</v>
      </c>
      <c r="E667" s="16">
        <v>45023.206250000003</v>
      </c>
      <c r="F667" s="13" t="s">
        <v>20</v>
      </c>
      <c r="G667" s="13" t="s">
        <v>10</v>
      </c>
      <c r="H667" s="13" t="s">
        <v>1134</v>
      </c>
      <c r="I667" s="14">
        <v>11.86</v>
      </c>
      <c r="J667" s="14">
        <f>IF(Sala[[#This Row],[Orden cobrada (Sin tiempo espera)]]="si",Sala[[#This Row],[Propina]],0)</f>
        <v>11.86</v>
      </c>
      <c r="K667" s="13" t="s">
        <v>21</v>
      </c>
      <c r="L667" s="9">
        <v>666</v>
      </c>
      <c r="M667" s="13" t="s">
        <v>26</v>
      </c>
      <c r="N667" s="13" t="s">
        <v>241</v>
      </c>
      <c r="O667" s="14">
        <f>SUMIF('Cocina'!A:A,Sala!L667,'Cocina'!M:M)</f>
        <v>40</v>
      </c>
      <c r="P667" s="1">
        <v>45023</v>
      </c>
      <c r="Q667" s="3">
        <v>4.4444444444444446E-2</v>
      </c>
      <c r="R667" s="3">
        <v>0.20624999999999999</v>
      </c>
      <c r="S667" s="3">
        <f>IF(K667="Ocupada",R667-Q667+Datos!$B$2,R667-Q667)</f>
        <v>0.16180555555555554</v>
      </c>
      <c r="T667" s="3">
        <f t="shared" si="42"/>
        <v>0.16180555555555554</v>
      </c>
      <c r="U667" s="3">
        <f>(SUMIF('Cocina'!A:A,Sala!L667,'Cocina'!H:H))/60/24</f>
        <v>1.8749999999999999E-2</v>
      </c>
      <c r="V667" s="3">
        <f t="shared" si="40"/>
        <v>0.14305555555555555</v>
      </c>
      <c r="W667" s="13" t="str">
        <f t="shared" si="43"/>
        <v>Si</v>
      </c>
      <c r="X667" s="9">
        <f t="shared" si="41"/>
        <v>5</v>
      </c>
      <c r="Y667" s="13" t="str" cm="1">
        <f t="array" ref="Y667">_xlfn.IFS(X667=1,"Lunes",X667=2,"Martes",X667=3,"Miercoles",X667=4,"Jueves",X667=5,"Viernes",X667=6,"Sabado",X667=7,"Domingo")</f>
        <v>Viernes</v>
      </c>
      <c r="Z667">
        <f>SUMIF('Cocina'!A:A,Sala[[#This Row],[Número de Orden]],'Cocina'!K:K)</f>
        <v>24</v>
      </c>
      <c r="AA667" s="35">
        <f>(Sala[[#This Row],[Tiempo en mesa]]-Sala[[#This Row],[Tiempo de Preparación (Horas)]])*1440</f>
        <v>206</v>
      </c>
      <c r="AB667" t="str" cm="1">
        <f t="array" ref="AB66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8" spans="1:28" x14ac:dyDescent="0.3">
      <c r="A668" s="9">
        <v>6</v>
      </c>
      <c r="B668" s="13" t="s">
        <v>1013</v>
      </c>
      <c r="C668" s="9">
        <v>5</v>
      </c>
      <c r="D668" s="16">
        <v>45023.152083333334</v>
      </c>
      <c r="E668" s="16">
        <v>45023.296527777777</v>
      </c>
      <c r="F668" s="13" t="s">
        <v>9</v>
      </c>
      <c r="G668" s="13" t="s">
        <v>10</v>
      </c>
      <c r="H668" s="13" t="s">
        <v>1134</v>
      </c>
      <c r="I668" s="14">
        <v>20.49</v>
      </c>
      <c r="J668" s="14">
        <f>IF(Sala[[#This Row],[Orden cobrada (Sin tiempo espera)]]="si",Sala[[#This Row],[Propina]],0)</f>
        <v>20.49</v>
      </c>
      <c r="K668" s="13" t="s">
        <v>11</v>
      </c>
      <c r="L668" s="9">
        <v>667</v>
      </c>
      <c r="M668" s="13" t="s">
        <v>1135</v>
      </c>
      <c r="N668" s="13" t="s">
        <v>106</v>
      </c>
      <c r="O668" s="14">
        <f>SUMIF('Cocina'!A:A,Sala!L668,'Cocina'!M:M)</f>
        <v>36</v>
      </c>
      <c r="P668" s="1">
        <v>45023</v>
      </c>
      <c r="Q668" s="3">
        <v>0.15208333333333332</v>
      </c>
      <c r="R668" s="3">
        <v>0.29652777777777778</v>
      </c>
      <c r="S668" s="3">
        <f>IF(K668="Ocupada",R668-Q668+Datos!$B$2,R668-Q668)</f>
        <v>0.14444444444444446</v>
      </c>
      <c r="T668" s="3">
        <f t="shared" si="42"/>
        <v>0.14444444444444446</v>
      </c>
      <c r="U668" s="3">
        <f>(SUMIF('Cocina'!A:A,Sala!L668,'Cocina'!H:H))/60/24</f>
        <v>8.3333333333333332E-3</v>
      </c>
      <c r="V668" s="3">
        <f t="shared" si="40"/>
        <v>0.13611111111111113</v>
      </c>
      <c r="W668" s="13" t="str">
        <f t="shared" si="43"/>
        <v>Si</v>
      </c>
      <c r="X668" s="9">
        <f t="shared" si="41"/>
        <v>5</v>
      </c>
      <c r="Y668" s="13" t="str" cm="1">
        <f t="array" ref="Y668">_xlfn.IFS(X668=1,"Lunes",X668=2,"Martes",X668=3,"Miercoles",X668=4,"Jueves",X668=5,"Viernes",X668=6,"Sabado",X668=7,"Domingo")</f>
        <v>Viernes</v>
      </c>
      <c r="Z668">
        <f>SUMIF('Cocina'!A:A,Sala[[#This Row],[Número de Orden]],'Cocina'!K:K)</f>
        <v>22</v>
      </c>
      <c r="AA668" s="35">
        <f>(Sala[[#This Row],[Tiempo en mesa]]-Sala[[#This Row],[Tiempo de Preparación (Horas)]])*1440</f>
        <v>196.00000000000003</v>
      </c>
      <c r="AB668" t="str" cm="1">
        <f t="array" ref="AB66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69" spans="1:28" x14ac:dyDescent="0.3">
      <c r="A669" s="9">
        <v>12</v>
      </c>
      <c r="B669" s="13" t="s">
        <v>483</v>
      </c>
      <c r="C669" s="9">
        <v>4</v>
      </c>
      <c r="D669" s="16">
        <v>45023.071527777778</v>
      </c>
      <c r="E669" s="16">
        <v>45023.195138888892</v>
      </c>
      <c r="F669" s="13" t="s">
        <v>14</v>
      </c>
      <c r="G669" s="13" t="s">
        <v>15</v>
      </c>
      <c r="H669" s="13" t="s">
        <v>1134</v>
      </c>
      <c r="I669" s="14">
        <v>18.61</v>
      </c>
      <c r="J669" s="14">
        <f>IF(Sala[[#This Row],[Orden cobrada (Sin tiempo espera)]]="si",Sala[[#This Row],[Propina]],0)</f>
        <v>18.61</v>
      </c>
      <c r="K669" s="13" t="s">
        <v>11</v>
      </c>
      <c r="L669" s="9">
        <v>668</v>
      </c>
      <c r="M669" s="13" t="s">
        <v>41</v>
      </c>
      <c r="N669" s="13" t="s">
        <v>1014</v>
      </c>
      <c r="O669" s="14">
        <f>SUMIF('Cocina'!A:A,Sala!L669,'Cocina'!M:M)</f>
        <v>201</v>
      </c>
      <c r="P669" s="1">
        <v>45023</v>
      </c>
      <c r="Q669" s="3">
        <v>7.1527777777777773E-2</v>
      </c>
      <c r="R669" s="3">
        <v>0.19513888888888889</v>
      </c>
      <c r="S669" s="3">
        <f>IF(K669="Ocupada",R669-Q669+Datos!$B$2,R669-Q669)</f>
        <v>0.12361111111111112</v>
      </c>
      <c r="T669" s="3">
        <f t="shared" si="42"/>
        <v>0.12361111111111112</v>
      </c>
      <c r="U669" s="3">
        <f>(SUMIF('Cocina'!A:A,Sala!L669,'Cocina'!H:H))/60/24</f>
        <v>7.9861111111111119E-2</v>
      </c>
      <c r="V669" s="3">
        <f t="shared" si="40"/>
        <v>4.3749999999999997E-2</v>
      </c>
      <c r="W669" s="13" t="str">
        <f t="shared" si="43"/>
        <v>Si</v>
      </c>
      <c r="X669" s="9">
        <f t="shared" si="41"/>
        <v>5</v>
      </c>
      <c r="Y669" s="13" t="str" cm="1">
        <f t="array" ref="Y669">_xlfn.IFS(X669=1,"Lunes",X669=2,"Martes",X669=3,"Miercoles",X669=4,"Jueves",X669=5,"Viernes",X669=6,"Sabado",X669=7,"Domingo")</f>
        <v>Viernes</v>
      </c>
      <c r="Z669">
        <f>SUMIF('Cocina'!A:A,Sala[[#This Row],[Número de Orden]],'Cocina'!K:K)</f>
        <v>118</v>
      </c>
      <c r="AA669" s="35">
        <f>(Sala[[#This Row],[Tiempo en mesa]]-Sala[[#This Row],[Tiempo de Preparación (Horas)]])*1440</f>
        <v>62.999999999999993</v>
      </c>
      <c r="AB669" t="str" cm="1">
        <f t="array" ref="AB66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70" spans="1:28" x14ac:dyDescent="0.3">
      <c r="A670" s="9">
        <v>10</v>
      </c>
      <c r="B670" s="13" t="s">
        <v>1015</v>
      </c>
      <c r="C670" s="9">
        <v>4</v>
      </c>
      <c r="D670" s="16">
        <v>45023.042361111111</v>
      </c>
      <c r="E670" s="16">
        <v>45023.19027777778</v>
      </c>
      <c r="F670" s="13" t="s">
        <v>9</v>
      </c>
      <c r="G670" s="13" t="s">
        <v>10</v>
      </c>
      <c r="H670" s="13" t="s">
        <v>1134</v>
      </c>
      <c r="I670" s="14">
        <v>10.68</v>
      </c>
      <c r="J670" s="14">
        <f>IF(Sala[[#This Row],[Orden cobrada (Sin tiempo espera)]]="si",Sala[[#This Row],[Propina]],0)</f>
        <v>10.68</v>
      </c>
      <c r="K670" s="13" t="s">
        <v>21</v>
      </c>
      <c r="L670" s="9">
        <v>669</v>
      </c>
      <c r="M670" s="13" t="s">
        <v>36</v>
      </c>
      <c r="N670" s="13" t="s">
        <v>1016</v>
      </c>
      <c r="O670" s="14">
        <f>SUMIF('Cocina'!A:A,Sala!L670,'Cocina'!M:M)</f>
        <v>181</v>
      </c>
      <c r="P670" s="1">
        <v>45023</v>
      </c>
      <c r="Q670" s="3">
        <v>4.2361111111111113E-2</v>
      </c>
      <c r="R670" s="3">
        <v>0.19027777777777777</v>
      </c>
      <c r="S670" s="3">
        <f>IF(K670="Ocupada",R670-Q670+Datos!$B$2,R670-Q670)</f>
        <v>0.14791666666666664</v>
      </c>
      <c r="T670" s="3">
        <f t="shared" si="42"/>
        <v>0.14791666666666664</v>
      </c>
      <c r="U670" s="3">
        <f>(SUMIF('Cocina'!A:A,Sala!L670,'Cocina'!H:H))/60/24</f>
        <v>4.7916666666666663E-2</v>
      </c>
      <c r="V670" s="3">
        <f t="shared" si="40"/>
        <v>9.9999999999999978E-2</v>
      </c>
      <c r="W670" s="13" t="str">
        <f t="shared" si="43"/>
        <v>Si</v>
      </c>
      <c r="X670" s="9">
        <f t="shared" si="41"/>
        <v>5</v>
      </c>
      <c r="Y670" s="13" t="str" cm="1">
        <f t="array" ref="Y670">_xlfn.IFS(X670=1,"Lunes",X670=2,"Martes",X670=3,"Miercoles",X670=4,"Jueves",X670=5,"Viernes",X670=6,"Sabado",X670=7,"Domingo")</f>
        <v>Viernes</v>
      </c>
      <c r="Z670">
        <f>SUMIF('Cocina'!A:A,Sala[[#This Row],[Número de Orden]],'Cocina'!K:K)</f>
        <v>108</v>
      </c>
      <c r="AA670" s="35">
        <f>(Sala[[#This Row],[Tiempo en mesa]]-Sala[[#This Row],[Tiempo de Preparación (Horas)]])*1440</f>
        <v>143.99999999999997</v>
      </c>
      <c r="AB670" t="str" cm="1">
        <f t="array" ref="AB67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71" spans="1:28" x14ac:dyDescent="0.3">
      <c r="A671" s="9">
        <v>16</v>
      </c>
      <c r="B671" s="13" t="s">
        <v>1017</v>
      </c>
      <c r="C671" s="9">
        <v>6</v>
      </c>
      <c r="D671" s="16">
        <v>45023.077777777777</v>
      </c>
      <c r="E671" s="16">
        <v>45023.133333333331</v>
      </c>
      <c r="F671" s="13" t="s">
        <v>20</v>
      </c>
      <c r="G671" s="13" t="s">
        <v>10</v>
      </c>
      <c r="H671" s="13" t="s">
        <v>16</v>
      </c>
      <c r="I671" s="14">
        <v>37.93</v>
      </c>
      <c r="J671" s="14">
        <f>IF(Sala[[#This Row],[Orden cobrada (Sin tiempo espera)]]="si",Sala[[#This Row],[Propina]],0)</f>
        <v>37.93</v>
      </c>
      <c r="K671" s="13" t="s">
        <v>35</v>
      </c>
      <c r="L671" s="9">
        <v>670</v>
      </c>
      <c r="M671" s="13" t="s">
        <v>41</v>
      </c>
      <c r="N671" s="13" t="s">
        <v>1018</v>
      </c>
      <c r="O671" s="14">
        <f>SUMIF('Cocina'!A:A,Sala!L671,'Cocina'!M:M)</f>
        <v>94</v>
      </c>
      <c r="P671" s="1">
        <v>45023</v>
      </c>
      <c r="Q671" s="3">
        <v>7.7777777777777779E-2</v>
      </c>
      <c r="R671" s="3">
        <v>0.13333333333333333</v>
      </c>
      <c r="S671" s="3">
        <f>IF(K671="Ocupada",R671-Q671+Datos!$B$2,R671-Q671)</f>
        <v>6.5972222222222224E-2</v>
      </c>
      <c r="T671" s="3">
        <f t="shared" si="42"/>
        <v>5.5555555555555552E-2</v>
      </c>
      <c r="U671" s="3">
        <f>(SUMIF('Cocina'!A:A,Sala!L671,'Cocina'!H:H))/60/24</f>
        <v>5.2083333333333336E-2</v>
      </c>
      <c r="V671" s="3">
        <f t="shared" si="40"/>
        <v>1.3888888888888888E-2</v>
      </c>
      <c r="W671" s="13" t="str">
        <f t="shared" si="43"/>
        <v>Si</v>
      </c>
      <c r="X671" s="9">
        <f t="shared" si="41"/>
        <v>5</v>
      </c>
      <c r="Y671" s="13" t="str" cm="1">
        <f t="array" ref="Y671">_xlfn.IFS(X671=1,"Lunes",X671=2,"Martes",X671=3,"Miercoles",X671=4,"Jueves",X671=5,"Viernes",X671=6,"Sabado",X671=7,"Domingo")</f>
        <v>Viernes</v>
      </c>
      <c r="Z671">
        <f>SUMIF('Cocina'!A:A,Sala[[#This Row],[Número de Orden]],'Cocina'!K:K)</f>
        <v>57</v>
      </c>
      <c r="AA671" s="35">
        <f>(Sala[[#This Row],[Tiempo en mesa]]-Sala[[#This Row],[Tiempo de Preparación (Horas)]])*1440</f>
        <v>4.999999999999992</v>
      </c>
      <c r="AB671" t="str" cm="1">
        <f t="array" ref="AB67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72" spans="1:28" x14ac:dyDescent="0.3">
      <c r="A672" s="9">
        <v>17</v>
      </c>
      <c r="B672" s="13" t="s">
        <v>415</v>
      </c>
      <c r="C672" s="9">
        <v>3</v>
      </c>
      <c r="D672" s="16">
        <v>45023.095833333333</v>
      </c>
      <c r="E672" s="16">
        <v>45023.145833333336</v>
      </c>
      <c r="F672" s="13" t="s">
        <v>9</v>
      </c>
      <c r="G672" s="13" t="s">
        <v>10</v>
      </c>
      <c r="H672" s="13" t="s">
        <v>16</v>
      </c>
      <c r="I672" s="14">
        <v>32.200000000000003</v>
      </c>
      <c r="J672" s="14">
        <f>IF(Sala[[#This Row],[Orden cobrada (Sin tiempo espera)]]="si",Sala[[#This Row],[Propina]],0)</f>
        <v>0</v>
      </c>
      <c r="K672" s="13" t="s">
        <v>11</v>
      </c>
      <c r="L672" s="9">
        <v>671</v>
      </c>
      <c r="M672" s="13" t="s">
        <v>41</v>
      </c>
      <c r="N672" s="13" t="s">
        <v>1019</v>
      </c>
      <c r="O672" s="14">
        <f>SUMIF('Cocina'!A:A,Sala!L672,'Cocina'!M:M)</f>
        <v>184</v>
      </c>
      <c r="P672" s="1">
        <v>45023</v>
      </c>
      <c r="Q672" s="3">
        <v>9.583333333333334E-2</v>
      </c>
      <c r="R672" s="3">
        <v>0.14583333333333334</v>
      </c>
      <c r="S672" s="3">
        <f>IF(K672="Ocupada",R672-Q672+Datos!$B$2,R672-Q672)</f>
        <v>0.05</v>
      </c>
      <c r="T672" s="3">
        <f t="shared" si="42"/>
        <v>0.05</v>
      </c>
      <c r="U672" s="3">
        <f>(SUMIF('Cocina'!A:A,Sala!L672,'Cocina'!H:H))/60/24</f>
        <v>6.5972222222222224E-2</v>
      </c>
      <c r="V672" s="3">
        <f t="shared" si="40"/>
        <v>0</v>
      </c>
      <c r="W672" s="13" t="str">
        <f t="shared" si="43"/>
        <v>No</v>
      </c>
      <c r="X672" s="9">
        <f t="shared" si="41"/>
        <v>5</v>
      </c>
      <c r="Y672" s="13" t="str" cm="1">
        <f t="array" ref="Y672">_xlfn.IFS(X672=1,"Lunes",X672=2,"Martes",X672=3,"Miercoles",X672=4,"Jueves",X672=5,"Viernes",X672=6,"Sabado",X672=7,"Domingo")</f>
        <v>Viernes</v>
      </c>
      <c r="Z672">
        <f>SUMIF('Cocina'!A:A,Sala[[#This Row],[Número de Orden]],'Cocina'!K:K)</f>
        <v>110</v>
      </c>
      <c r="AA672" s="35">
        <f>(Sala[[#This Row],[Tiempo en mesa]]-Sala[[#This Row],[Tiempo de Preparación (Horas)]])*1440</f>
        <v>-23</v>
      </c>
      <c r="AB672" t="str" cm="1">
        <f t="array" ref="AB67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673" spans="1:28" x14ac:dyDescent="0.3">
      <c r="A673" s="9">
        <v>12</v>
      </c>
      <c r="B673" s="13" t="s">
        <v>227</v>
      </c>
      <c r="C673" s="9">
        <v>6</v>
      </c>
      <c r="D673" s="16">
        <v>45023.058333333334</v>
      </c>
      <c r="E673" s="16">
        <v>45023.160416666666</v>
      </c>
      <c r="F673" s="13" t="s">
        <v>29</v>
      </c>
      <c r="G673" s="13" t="s">
        <v>32</v>
      </c>
      <c r="H673" s="13" t="s">
        <v>1134</v>
      </c>
      <c r="I673" s="14">
        <v>29.19</v>
      </c>
      <c r="J673" s="14">
        <f>IF(Sala[[#This Row],[Orden cobrada (Sin tiempo espera)]]="si",Sala[[#This Row],[Propina]],0)</f>
        <v>29.19</v>
      </c>
      <c r="K673" s="13" t="s">
        <v>11</v>
      </c>
      <c r="L673" s="9">
        <v>672</v>
      </c>
      <c r="M673" s="13" t="s">
        <v>64</v>
      </c>
      <c r="N673" s="13" t="s">
        <v>1020</v>
      </c>
      <c r="O673" s="14">
        <f>SUMIF('Cocina'!A:A,Sala!L673,'Cocina'!M:M)</f>
        <v>157</v>
      </c>
      <c r="P673" s="1">
        <v>45023</v>
      </c>
      <c r="Q673" s="3">
        <v>5.8333333333333334E-2</v>
      </c>
      <c r="R673" s="3">
        <v>0.16041666666666668</v>
      </c>
      <c r="S673" s="3">
        <f>IF(K673="Ocupada",R673-Q673+Datos!$B$2,R673-Q673)</f>
        <v>0.10208333333333335</v>
      </c>
      <c r="T673" s="3">
        <f t="shared" si="42"/>
        <v>0.10208333333333335</v>
      </c>
      <c r="U673" s="3">
        <f>(SUMIF('Cocina'!A:A,Sala!L673,'Cocina'!H:H))/60/24</f>
        <v>5.4166666666666669E-2</v>
      </c>
      <c r="V673" s="3">
        <f t="shared" si="40"/>
        <v>4.7916666666666677E-2</v>
      </c>
      <c r="W673" s="13" t="str">
        <f t="shared" si="43"/>
        <v>Si</v>
      </c>
      <c r="X673" s="9">
        <f t="shared" si="41"/>
        <v>5</v>
      </c>
      <c r="Y673" s="13" t="str" cm="1">
        <f t="array" ref="Y673">_xlfn.IFS(X673=1,"Lunes",X673=2,"Martes",X673=3,"Miercoles",X673=4,"Jueves",X673=5,"Viernes",X673=6,"Sabado",X673=7,"Domingo")</f>
        <v>Viernes</v>
      </c>
      <c r="Z673">
        <f>SUMIF('Cocina'!A:A,Sala[[#This Row],[Número de Orden]],'Cocina'!K:K)</f>
        <v>94</v>
      </c>
      <c r="AA673" s="35">
        <f>(Sala[[#This Row],[Tiempo en mesa]]-Sala[[#This Row],[Tiempo de Preparación (Horas)]])*1440</f>
        <v>69.000000000000014</v>
      </c>
      <c r="AB673" t="str" cm="1">
        <f t="array" ref="AB67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74" spans="1:28" x14ac:dyDescent="0.3">
      <c r="A674" s="9">
        <v>20</v>
      </c>
      <c r="B674" s="13" t="s">
        <v>336</v>
      </c>
      <c r="C674" s="9">
        <v>6</v>
      </c>
      <c r="D674" s="16">
        <v>45023.025694444441</v>
      </c>
      <c r="E674" s="16">
        <v>45023.119444444441</v>
      </c>
      <c r="F674" s="13" t="s">
        <v>25</v>
      </c>
      <c r="G674" s="13" t="s">
        <v>10</v>
      </c>
      <c r="H674" s="13" t="s">
        <v>1134</v>
      </c>
      <c r="I674" s="14">
        <v>36.5</v>
      </c>
      <c r="J674" s="14">
        <f>IF(Sala[[#This Row],[Orden cobrada (Sin tiempo espera)]]="si",Sala[[#This Row],[Propina]],0)</f>
        <v>36.5</v>
      </c>
      <c r="K674" s="13" t="s">
        <v>11</v>
      </c>
      <c r="L674" s="9">
        <v>673</v>
      </c>
      <c r="M674" s="13" t="s">
        <v>36</v>
      </c>
      <c r="N674" s="13" t="s">
        <v>1021</v>
      </c>
      <c r="O674" s="14">
        <f>SUMIF('Cocina'!A:A,Sala!L674,'Cocina'!M:M)</f>
        <v>265</v>
      </c>
      <c r="P674" s="1">
        <v>45023</v>
      </c>
      <c r="Q674" s="3">
        <v>2.5694444444444443E-2</v>
      </c>
      <c r="R674" s="3">
        <v>0.11944444444444445</v>
      </c>
      <c r="S674" s="3">
        <f>IF(K674="Ocupada",R674-Q674+Datos!$B$2,R674-Q674)</f>
        <v>9.375E-2</v>
      </c>
      <c r="T674" s="3">
        <f t="shared" si="42"/>
        <v>9.375E-2</v>
      </c>
      <c r="U674" s="3">
        <f>(SUMIF('Cocina'!A:A,Sala!L674,'Cocina'!H:H))/60/24</f>
        <v>6.458333333333334E-2</v>
      </c>
      <c r="V674" s="3">
        <f t="shared" si="40"/>
        <v>2.916666666666666E-2</v>
      </c>
      <c r="W674" s="13" t="str">
        <f t="shared" si="43"/>
        <v>Si</v>
      </c>
      <c r="X674" s="9">
        <f t="shared" si="41"/>
        <v>5</v>
      </c>
      <c r="Y674" s="13" t="str" cm="1">
        <f t="array" ref="Y674">_xlfn.IFS(X674=1,"Lunes",X674=2,"Martes",X674=3,"Miercoles",X674=4,"Jueves",X674=5,"Viernes",X674=6,"Sabado",X674=7,"Domingo")</f>
        <v>Viernes</v>
      </c>
      <c r="Z674">
        <f>SUMIF('Cocina'!A:A,Sala[[#This Row],[Número de Orden]],'Cocina'!K:K)</f>
        <v>161</v>
      </c>
      <c r="AA674" s="35">
        <f>(Sala[[#This Row],[Tiempo en mesa]]-Sala[[#This Row],[Tiempo de Preparación (Horas)]])*1440</f>
        <v>41.999999999999993</v>
      </c>
      <c r="AB674" t="str" cm="1">
        <f t="array" ref="AB67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75" spans="1:28" x14ac:dyDescent="0.3">
      <c r="A675" s="9">
        <v>1</v>
      </c>
      <c r="B675" s="13" t="s">
        <v>1022</v>
      </c>
      <c r="C675" s="9">
        <v>3</v>
      </c>
      <c r="D675" s="16">
        <v>45023.002083333333</v>
      </c>
      <c r="E675" s="16">
        <v>45023.0625</v>
      </c>
      <c r="F675" s="13" t="s">
        <v>25</v>
      </c>
      <c r="G675" s="13" t="s">
        <v>32</v>
      </c>
      <c r="H675" s="13" t="s">
        <v>1134</v>
      </c>
      <c r="I675" s="14">
        <v>41.29</v>
      </c>
      <c r="J675" s="14">
        <f>IF(Sala[[#This Row],[Orden cobrada (Sin tiempo espera)]]="si",Sala[[#This Row],[Propina]],0)</f>
        <v>41.29</v>
      </c>
      <c r="K675" s="13" t="s">
        <v>21</v>
      </c>
      <c r="L675" s="9">
        <v>674</v>
      </c>
      <c r="M675" s="13" t="s">
        <v>26</v>
      </c>
      <c r="N675" s="13" t="s">
        <v>1023</v>
      </c>
      <c r="O675" s="14">
        <f>SUMIF('Cocina'!A:A,Sala!L675,'Cocina'!M:M)</f>
        <v>207</v>
      </c>
      <c r="P675" s="1">
        <v>45023</v>
      </c>
      <c r="Q675" s="3">
        <v>2.0833333333333333E-3</v>
      </c>
      <c r="R675" s="3">
        <v>6.25E-2</v>
      </c>
      <c r="S675" s="3">
        <f>IF(K675="Ocupada",R675-Q675+Datos!$B$2,R675-Q675)</f>
        <v>6.0416666666666667E-2</v>
      </c>
      <c r="T675" s="3">
        <f t="shared" si="42"/>
        <v>6.0416666666666667E-2</v>
      </c>
      <c r="U675" s="3">
        <f>(SUMIF('Cocina'!A:A,Sala!L675,'Cocina'!H:H))/60/24</f>
        <v>4.5138888888888888E-2</v>
      </c>
      <c r="V675" s="3">
        <f t="shared" si="40"/>
        <v>1.5277777777777779E-2</v>
      </c>
      <c r="W675" s="13" t="str">
        <f t="shared" si="43"/>
        <v>Si</v>
      </c>
      <c r="X675" s="9">
        <f t="shared" si="41"/>
        <v>5</v>
      </c>
      <c r="Y675" s="13" t="str" cm="1">
        <f t="array" ref="Y675">_xlfn.IFS(X675=1,"Lunes",X675=2,"Martes",X675=3,"Miercoles",X675=4,"Jueves",X675=5,"Viernes",X675=6,"Sabado",X675=7,"Domingo")</f>
        <v>Viernes</v>
      </c>
      <c r="Z675">
        <f>SUMIF('Cocina'!A:A,Sala[[#This Row],[Número de Orden]],'Cocina'!K:K)</f>
        <v>123</v>
      </c>
      <c r="AA675" s="35">
        <f>(Sala[[#This Row],[Tiempo en mesa]]-Sala[[#This Row],[Tiempo de Preparación (Horas)]])*1440</f>
        <v>22</v>
      </c>
      <c r="AB675" t="str" cm="1">
        <f t="array" ref="AB67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76" spans="1:28" x14ac:dyDescent="0.3">
      <c r="A676" s="9">
        <v>5</v>
      </c>
      <c r="B676" s="13" t="s">
        <v>1024</v>
      </c>
      <c r="C676" s="9">
        <v>2</v>
      </c>
      <c r="D676" s="16">
        <v>45023.037499999999</v>
      </c>
      <c r="E676" s="16">
        <v>45023.189583333333</v>
      </c>
      <c r="F676" s="13" t="s">
        <v>20</v>
      </c>
      <c r="G676" s="13" t="s">
        <v>32</v>
      </c>
      <c r="H676" s="13" t="s">
        <v>16</v>
      </c>
      <c r="I676" s="14">
        <v>30.74</v>
      </c>
      <c r="J676" s="14">
        <f>IF(Sala[[#This Row],[Orden cobrada (Sin tiempo espera)]]="si",Sala[[#This Row],[Propina]],0)</f>
        <v>30.74</v>
      </c>
      <c r="K676" s="13" t="s">
        <v>11</v>
      </c>
      <c r="L676" s="9">
        <v>675</v>
      </c>
      <c r="M676" s="13" t="s">
        <v>59</v>
      </c>
      <c r="N676" s="13" t="s">
        <v>1025</v>
      </c>
      <c r="O676" s="14">
        <f>SUMIF('Cocina'!A:A,Sala!L676,'Cocina'!M:M)</f>
        <v>193</v>
      </c>
      <c r="P676" s="1">
        <v>45023</v>
      </c>
      <c r="Q676" s="3">
        <v>3.7499999999999999E-2</v>
      </c>
      <c r="R676" s="3">
        <v>0.18958333333333333</v>
      </c>
      <c r="S676" s="3">
        <f>IF(K676="Ocupada",R676-Q676+Datos!$B$2,R676-Q676)</f>
        <v>0.15208333333333332</v>
      </c>
      <c r="T676" s="3">
        <f t="shared" si="42"/>
        <v>0.15208333333333332</v>
      </c>
      <c r="U676" s="3">
        <f>(SUMIF('Cocina'!A:A,Sala!L676,'Cocina'!H:H))/60/24</f>
        <v>8.4027777777777771E-2</v>
      </c>
      <c r="V676" s="3">
        <f t="shared" si="40"/>
        <v>6.805555555555555E-2</v>
      </c>
      <c r="W676" s="13" t="str">
        <f t="shared" si="43"/>
        <v>Si</v>
      </c>
      <c r="X676" s="9">
        <f t="shared" si="41"/>
        <v>5</v>
      </c>
      <c r="Y676" s="13" t="str" cm="1">
        <f t="array" ref="Y676">_xlfn.IFS(X676=1,"Lunes",X676=2,"Martes",X676=3,"Miercoles",X676=4,"Jueves",X676=5,"Viernes",X676=6,"Sabado",X676=7,"Domingo")</f>
        <v>Viernes</v>
      </c>
      <c r="Z676">
        <f>SUMIF('Cocina'!A:A,Sala[[#This Row],[Número de Orden]],'Cocina'!K:K)</f>
        <v>117</v>
      </c>
      <c r="AA676" s="35">
        <f>(Sala[[#This Row],[Tiempo en mesa]]-Sala[[#This Row],[Tiempo de Preparación (Horas)]])*1440</f>
        <v>97.999999999999986</v>
      </c>
      <c r="AB676" t="str" cm="1">
        <f t="array" ref="AB67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77" spans="1:28" x14ac:dyDescent="0.3">
      <c r="A677" s="9">
        <v>7</v>
      </c>
      <c r="B677" s="13" t="s">
        <v>435</v>
      </c>
      <c r="C677" s="9">
        <v>6</v>
      </c>
      <c r="D677" s="16">
        <v>45023.019444444442</v>
      </c>
      <c r="E677" s="16">
        <v>45023.15625</v>
      </c>
      <c r="F677" s="13" t="s">
        <v>9</v>
      </c>
      <c r="G677" s="13" t="s">
        <v>10</v>
      </c>
      <c r="H677" s="13" t="s">
        <v>1134</v>
      </c>
      <c r="I677" s="14">
        <v>41.6</v>
      </c>
      <c r="J677" s="14">
        <f>IF(Sala[[#This Row],[Orden cobrada (Sin tiempo espera)]]="si",Sala[[#This Row],[Propina]],0)</f>
        <v>41.6</v>
      </c>
      <c r="K677" s="13" t="s">
        <v>35</v>
      </c>
      <c r="L677" s="9">
        <v>676</v>
      </c>
      <c r="M677" s="13" t="s">
        <v>59</v>
      </c>
      <c r="N677" s="13" t="s">
        <v>1026</v>
      </c>
      <c r="O677" s="14">
        <f>SUMIF('Cocina'!A:A,Sala!L677,'Cocina'!M:M)</f>
        <v>124</v>
      </c>
      <c r="P677" s="1">
        <v>45023</v>
      </c>
      <c r="Q677" s="3">
        <v>1.9444444444444445E-2</v>
      </c>
      <c r="R677" s="3">
        <v>0.15625</v>
      </c>
      <c r="S677" s="3">
        <f>IF(K677="Ocupada",R677-Q677+Datos!$B$2,R677-Q677)</f>
        <v>0.14722222222222223</v>
      </c>
      <c r="T677" s="3">
        <f t="shared" si="42"/>
        <v>0.13680555555555557</v>
      </c>
      <c r="U677" s="3">
        <f>(SUMIF('Cocina'!A:A,Sala!L677,'Cocina'!H:H))/60/24</f>
        <v>8.4027777777777771E-2</v>
      </c>
      <c r="V677" s="3">
        <f t="shared" si="40"/>
        <v>6.3194444444444456E-2</v>
      </c>
      <c r="W677" s="13" t="str">
        <f t="shared" si="43"/>
        <v>Si</v>
      </c>
      <c r="X677" s="9">
        <f t="shared" si="41"/>
        <v>5</v>
      </c>
      <c r="Y677" s="13" t="str" cm="1">
        <f t="array" ref="Y677">_xlfn.IFS(X677=1,"Lunes",X677=2,"Martes",X677=3,"Miercoles",X677=4,"Jueves",X677=5,"Viernes",X677=6,"Sabado",X677=7,"Domingo")</f>
        <v>Viernes</v>
      </c>
      <c r="Z677">
        <f>SUMIF('Cocina'!A:A,Sala[[#This Row],[Número de Orden]],'Cocina'!K:K)</f>
        <v>75</v>
      </c>
      <c r="AA677" s="35">
        <f>(Sala[[#This Row],[Tiempo en mesa]]-Sala[[#This Row],[Tiempo de Preparación (Horas)]])*1440</f>
        <v>76.000000000000028</v>
      </c>
      <c r="AB677" t="str" cm="1">
        <f t="array" ref="AB67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78" spans="1:28" x14ac:dyDescent="0.3">
      <c r="A678" s="9">
        <v>14</v>
      </c>
      <c r="B678" s="13" t="s">
        <v>391</v>
      </c>
      <c r="C678" s="9">
        <v>6</v>
      </c>
      <c r="D678" s="16">
        <v>45023.023611111108</v>
      </c>
      <c r="E678" s="16">
        <v>45023.109027777777</v>
      </c>
      <c r="F678" s="13" t="s">
        <v>20</v>
      </c>
      <c r="G678" s="13" t="s">
        <v>10</v>
      </c>
      <c r="H678" s="13" t="s">
        <v>1134</v>
      </c>
      <c r="I678" s="14">
        <v>12.57</v>
      </c>
      <c r="J678" s="14">
        <f>IF(Sala[[#This Row],[Orden cobrada (Sin tiempo espera)]]="si",Sala[[#This Row],[Propina]],0)</f>
        <v>0</v>
      </c>
      <c r="K678" s="13" t="s">
        <v>35</v>
      </c>
      <c r="L678" s="9">
        <v>677</v>
      </c>
      <c r="M678" s="13" t="s">
        <v>41</v>
      </c>
      <c r="N678" s="13" t="s">
        <v>1027</v>
      </c>
      <c r="O678" s="14">
        <f>SUMIF('Cocina'!A:A,Sala!L678,'Cocina'!M:M)</f>
        <v>144</v>
      </c>
      <c r="P678" s="1">
        <v>45023</v>
      </c>
      <c r="Q678" s="3">
        <v>2.361111111111111E-2</v>
      </c>
      <c r="R678" s="3">
        <v>0.10902777777777778</v>
      </c>
      <c r="S678" s="3">
        <f>IF(K678="Ocupada",R678-Q678+Datos!$B$2,R678-Q678)</f>
        <v>9.583333333333334E-2</v>
      </c>
      <c r="T678" s="3">
        <f t="shared" si="42"/>
        <v>8.5416666666666669E-2</v>
      </c>
      <c r="U678" s="3">
        <f>(SUMIF('Cocina'!A:A,Sala!L678,'Cocina'!H:H))/60/24</f>
        <v>0.10277777777777779</v>
      </c>
      <c r="V678" s="3">
        <f t="shared" si="40"/>
        <v>0</v>
      </c>
      <c r="W678" s="13" t="str">
        <f t="shared" si="43"/>
        <v>No</v>
      </c>
      <c r="X678" s="9">
        <f t="shared" si="41"/>
        <v>5</v>
      </c>
      <c r="Y678" s="13" t="str" cm="1">
        <f t="array" ref="Y678">_xlfn.IFS(X678=1,"Lunes",X678=2,"Martes",X678=3,"Miercoles",X678=4,"Jueves",X678=5,"Viernes",X678=6,"Sabado",X678=7,"Domingo")</f>
        <v>Viernes</v>
      </c>
      <c r="Z678">
        <f>SUMIF('Cocina'!A:A,Sala[[#This Row],[Número de Orden]],'Cocina'!K:K)</f>
        <v>86</v>
      </c>
      <c r="AA678" s="35">
        <f>(Sala[[#This Row],[Tiempo en mesa]]-Sala[[#This Row],[Tiempo de Preparación (Horas)]])*1440</f>
        <v>-25.000000000000011</v>
      </c>
      <c r="AB678" t="str" cm="1">
        <f t="array" ref="AB67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679" spans="1:28" x14ac:dyDescent="0.3">
      <c r="A679" s="9">
        <v>19</v>
      </c>
      <c r="B679" s="13" t="s">
        <v>1002</v>
      </c>
      <c r="C679" s="9">
        <v>1</v>
      </c>
      <c r="D679" s="16">
        <v>45023.125694444447</v>
      </c>
      <c r="E679" s="16">
        <v>45023.223611111112</v>
      </c>
      <c r="F679" s="13" t="s">
        <v>9</v>
      </c>
      <c r="G679" s="13" t="s">
        <v>10</v>
      </c>
      <c r="H679" s="13" t="s">
        <v>1134</v>
      </c>
      <c r="I679" s="14">
        <v>26.76</v>
      </c>
      <c r="J679" s="14">
        <f>IF(Sala[[#This Row],[Orden cobrada (Sin tiempo espera)]]="si",Sala[[#This Row],[Propina]],0)</f>
        <v>26.76</v>
      </c>
      <c r="K679" s="13" t="s">
        <v>35</v>
      </c>
      <c r="L679" s="9">
        <v>678</v>
      </c>
      <c r="M679" s="13" t="s">
        <v>64</v>
      </c>
      <c r="N679" s="13" t="s">
        <v>1028</v>
      </c>
      <c r="O679" s="14">
        <f>SUMIF('Cocina'!A:A,Sala!L679,'Cocina'!M:M)</f>
        <v>204</v>
      </c>
      <c r="P679" s="1">
        <v>45023</v>
      </c>
      <c r="Q679" s="3">
        <v>0.12569444444444444</v>
      </c>
      <c r="R679" s="3">
        <v>0.22361111111111112</v>
      </c>
      <c r="S679" s="3">
        <f>IF(K679="Ocupada",R679-Q679+Datos!$B$2,R679-Q679)</f>
        <v>0.10833333333333335</v>
      </c>
      <c r="T679" s="3">
        <f t="shared" si="42"/>
        <v>9.791666666666668E-2</v>
      </c>
      <c r="U679" s="3">
        <f>(SUMIF('Cocina'!A:A,Sala!L679,'Cocina'!H:H))/60/24</f>
        <v>8.4027777777777771E-2</v>
      </c>
      <c r="V679" s="3">
        <f t="shared" si="40"/>
        <v>2.430555555555558E-2</v>
      </c>
      <c r="W679" s="13" t="str">
        <f t="shared" si="43"/>
        <v>Si</v>
      </c>
      <c r="X679" s="9">
        <f t="shared" si="41"/>
        <v>5</v>
      </c>
      <c r="Y679" s="13" t="str" cm="1">
        <f t="array" ref="Y679">_xlfn.IFS(X679=1,"Lunes",X679=2,"Martes",X679=3,"Miercoles",X679=4,"Jueves",X679=5,"Viernes",X679=6,"Sabado",X679=7,"Domingo")</f>
        <v>Viernes</v>
      </c>
      <c r="Z679">
        <f>SUMIF('Cocina'!A:A,Sala[[#This Row],[Número de Orden]],'Cocina'!K:K)</f>
        <v>120</v>
      </c>
      <c r="AA679" s="35">
        <f>(Sala[[#This Row],[Tiempo en mesa]]-Sala[[#This Row],[Tiempo de Preparación (Horas)]])*1440</f>
        <v>20.000000000000028</v>
      </c>
      <c r="AB679" t="str" cm="1">
        <f t="array" ref="AB67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0" spans="1:28" x14ac:dyDescent="0.3">
      <c r="A680" s="9">
        <v>9</v>
      </c>
      <c r="B680" s="13" t="s">
        <v>275</v>
      </c>
      <c r="C680" s="9">
        <v>4</v>
      </c>
      <c r="D680" s="16">
        <v>45023.001388888886</v>
      </c>
      <c r="E680" s="16">
        <v>45023.127083333333</v>
      </c>
      <c r="F680" s="13" t="s">
        <v>20</v>
      </c>
      <c r="G680" s="13" t="s">
        <v>10</v>
      </c>
      <c r="H680" s="13" t="s">
        <v>1134</v>
      </c>
      <c r="I680" s="14">
        <v>36.43</v>
      </c>
      <c r="J680" s="14">
        <f>IF(Sala[[#This Row],[Orden cobrada (Sin tiempo espera)]]="si",Sala[[#This Row],[Propina]],0)</f>
        <v>36.43</v>
      </c>
      <c r="K680" s="13" t="s">
        <v>35</v>
      </c>
      <c r="L680" s="9">
        <v>679</v>
      </c>
      <c r="M680" s="13" t="s">
        <v>64</v>
      </c>
      <c r="N680" s="13" t="s">
        <v>1029</v>
      </c>
      <c r="O680" s="14">
        <f>SUMIF('Cocina'!A:A,Sala!L680,'Cocina'!M:M)</f>
        <v>199</v>
      </c>
      <c r="P680" s="1">
        <v>45023</v>
      </c>
      <c r="Q680" s="3">
        <v>1.3888888888888889E-3</v>
      </c>
      <c r="R680" s="3">
        <v>0.12708333333333333</v>
      </c>
      <c r="S680" s="3">
        <f>IF(K680="Ocupada",R680-Q680+Datos!$B$2,R680-Q680)</f>
        <v>0.1361111111111111</v>
      </c>
      <c r="T680" s="3">
        <f t="shared" si="42"/>
        <v>0.12569444444444444</v>
      </c>
      <c r="U680" s="3">
        <f>(SUMIF('Cocina'!A:A,Sala!L680,'Cocina'!H:H))/60/24</f>
        <v>7.3611111111111113E-2</v>
      </c>
      <c r="V680" s="3">
        <f t="shared" si="40"/>
        <v>6.2499999999999986E-2</v>
      </c>
      <c r="W680" s="13" t="str">
        <f t="shared" si="43"/>
        <v>Si</v>
      </c>
      <c r="X680" s="9">
        <f t="shared" si="41"/>
        <v>5</v>
      </c>
      <c r="Y680" s="13" t="str" cm="1">
        <f t="array" ref="Y680">_xlfn.IFS(X680=1,"Lunes",X680=2,"Martes",X680=3,"Miercoles",X680=4,"Jueves",X680=5,"Viernes",X680=6,"Sabado",X680=7,"Domingo")</f>
        <v>Viernes</v>
      </c>
      <c r="Z680">
        <f>SUMIF('Cocina'!A:A,Sala[[#This Row],[Número de Orden]],'Cocina'!K:K)</f>
        <v>118</v>
      </c>
      <c r="AA680" s="35">
        <f>(Sala[[#This Row],[Tiempo en mesa]]-Sala[[#This Row],[Tiempo de Preparación (Horas)]])*1440</f>
        <v>75</v>
      </c>
      <c r="AB680" t="str" cm="1">
        <f t="array" ref="AB68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1" spans="1:28" x14ac:dyDescent="0.3">
      <c r="A681" s="9">
        <v>5</v>
      </c>
      <c r="B681" s="13" t="s">
        <v>1030</v>
      </c>
      <c r="C681" s="9">
        <v>4</v>
      </c>
      <c r="D681" s="16">
        <v>45023.057638888888</v>
      </c>
      <c r="E681" s="16">
        <v>45023.222222222219</v>
      </c>
      <c r="F681" s="13" t="s">
        <v>9</v>
      </c>
      <c r="G681" s="13" t="s">
        <v>10</v>
      </c>
      <c r="H681" s="13" t="s">
        <v>16</v>
      </c>
      <c r="I681" s="14">
        <v>12.06</v>
      </c>
      <c r="J681" s="14">
        <f>IF(Sala[[#This Row],[Orden cobrada (Sin tiempo espera)]]="si",Sala[[#This Row],[Propina]],0)</f>
        <v>12.06</v>
      </c>
      <c r="K681" s="13" t="s">
        <v>11</v>
      </c>
      <c r="L681" s="9">
        <v>680</v>
      </c>
      <c r="M681" s="13" t="s">
        <v>26</v>
      </c>
      <c r="N681" s="13" t="s">
        <v>1031</v>
      </c>
      <c r="O681" s="14">
        <f>SUMIF('Cocina'!A:A,Sala!L681,'Cocina'!M:M)</f>
        <v>162</v>
      </c>
      <c r="P681" s="1">
        <v>45023</v>
      </c>
      <c r="Q681" s="3">
        <v>5.7638888888888892E-2</v>
      </c>
      <c r="R681" s="3">
        <v>0.22222222222222221</v>
      </c>
      <c r="S681" s="3">
        <f>IF(K681="Ocupada",R681-Q681+Datos!$B$2,R681-Q681)</f>
        <v>0.1645833333333333</v>
      </c>
      <c r="T681" s="3">
        <f t="shared" si="42"/>
        <v>0.1645833333333333</v>
      </c>
      <c r="U681" s="3">
        <f>(SUMIF('Cocina'!A:A,Sala!L681,'Cocina'!H:H))/60/24</f>
        <v>7.7083333333333337E-2</v>
      </c>
      <c r="V681" s="3">
        <f t="shared" si="40"/>
        <v>8.7499999999999967E-2</v>
      </c>
      <c r="W681" s="13" t="str">
        <f t="shared" si="43"/>
        <v>Si</v>
      </c>
      <c r="X681" s="9">
        <f t="shared" si="41"/>
        <v>5</v>
      </c>
      <c r="Y681" s="13" t="str" cm="1">
        <f t="array" ref="Y681">_xlfn.IFS(X681=1,"Lunes",X681=2,"Martes",X681=3,"Miercoles",X681=4,"Jueves",X681=5,"Viernes",X681=6,"Sabado",X681=7,"Domingo")</f>
        <v>Viernes</v>
      </c>
      <c r="Z681">
        <f>SUMIF('Cocina'!A:A,Sala[[#This Row],[Número de Orden]],'Cocina'!K:K)</f>
        <v>96</v>
      </c>
      <c r="AA681" s="35">
        <f>(Sala[[#This Row],[Tiempo en mesa]]-Sala[[#This Row],[Tiempo de Preparación (Horas)]])*1440</f>
        <v>125.99999999999996</v>
      </c>
      <c r="AB681" t="str" cm="1">
        <f t="array" ref="AB68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2" spans="1:28" x14ac:dyDescent="0.3">
      <c r="A682" s="9">
        <v>2</v>
      </c>
      <c r="B682" s="13" t="s">
        <v>211</v>
      </c>
      <c r="C682" s="9">
        <v>4</v>
      </c>
      <c r="D682" s="16">
        <v>45023.12222222222</v>
      </c>
      <c r="E682" s="16">
        <v>45023.284722222219</v>
      </c>
      <c r="F682" s="13" t="s">
        <v>29</v>
      </c>
      <c r="G682" s="13" t="s">
        <v>10</v>
      </c>
      <c r="H682" s="13" t="s">
        <v>1136</v>
      </c>
      <c r="I682" s="14">
        <v>37.07</v>
      </c>
      <c r="J682" s="14">
        <f>IF(Sala[[#This Row],[Orden cobrada (Sin tiempo espera)]]="si",Sala[[#This Row],[Propina]],0)</f>
        <v>37.07</v>
      </c>
      <c r="K682" s="13" t="s">
        <v>21</v>
      </c>
      <c r="L682" s="9">
        <v>681</v>
      </c>
      <c r="M682" s="13" t="s">
        <v>26</v>
      </c>
      <c r="N682" s="13" t="s">
        <v>1032</v>
      </c>
      <c r="O682" s="14">
        <f>SUMIF('Cocina'!A:A,Sala!L682,'Cocina'!M:M)</f>
        <v>75</v>
      </c>
      <c r="P682" s="1">
        <v>45023</v>
      </c>
      <c r="Q682" s="3">
        <v>0.12222222222222222</v>
      </c>
      <c r="R682" s="3">
        <v>0.28472222222222221</v>
      </c>
      <c r="S682" s="3">
        <f>IF(K682="Ocupada",R682-Q682+Datos!$B$2,R682-Q682)</f>
        <v>0.16249999999999998</v>
      </c>
      <c r="T682" s="3">
        <f t="shared" si="42"/>
        <v>0.16249999999999998</v>
      </c>
      <c r="U682" s="3">
        <f>(SUMIF('Cocina'!A:A,Sala!L682,'Cocina'!H:H))/60/24</f>
        <v>4.5138888888888888E-2</v>
      </c>
      <c r="V682" s="3">
        <f t="shared" si="40"/>
        <v>0.11736111111111108</v>
      </c>
      <c r="W682" s="13" t="str">
        <f t="shared" si="43"/>
        <v>Si</v>
      </c>
      <c r="X682" s="9">
        <f t="shared" si="41"/>
        <v>5</v>
      </c>
      <c r="Y682" s="13" t="str" cm="1">
        <f t="array" ref="Y682">_xlfn.IFS(X682=1,"Lunes",X682=2,"Martes",X682=3,"Miercoles",X682=4,"Jueves",X682=5,"Viernes",X682=6,"Sabado",X682=7,"Domingo")</f>
        <v>Viernes</v>
      </c>
      <c r="Z682">
        <f>SUMIF('Cocina'!A:A,Sala[[#This Row],[Número de Orden]],'Cocina'!K:K)</f>
        <v>46</v>
      </c>
      <c r="AA682" s="35">
        <f>(Sala[[#This Row],[Tiempo en mesa]]-Sala[[#This Row],[Tiempo de Preparación (Horas)]])*1440</f>
        <v>168.99999999999997</v>
      </c>
      <c r="AB682" t="str" cm="1">
        <f t="array" ref="AB68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3" spans="1:28" x14ac:dyDescent="0.3">
      <c r="A683" s="9">
        <v>1</v>
      </c>
      <c r="B683" s="13" t="s">
        <v>198</v>
      </c>
      <c r="C683" s="9">
        <v>5</v>
      </c>
      <c r="D683" s="16">
        <v>45023.05972222222</v>
      </c>
      <c r="E683" s="16">
        <v>45023.170138888891</v>
      </c>
      <c r="F683" s="13" t="s">
        <v>25</v>
      </c>
      <c r="G683" s="13" t="s">
        <v>15</v>
      </c>
      <c r="H683" s="13" t="s">
        <v>1134</v>
      </c>
      <c r="I683" s="14">
        <v>21.04</v>
      </c>
      <c r="J683" s="14">
        <f>IF(Sala[[#This Row],[Orden cobrada (Sin tiempo espera)]]="si",Sala[[#This Row],[Propina]],0)</f>
        <v>21.04</v>
      </c>
      <c r="K683" s="13" t="s">
        <v>35</v>
      </c>
      <c r="L683" s="9">
        <v>682</v>
      </c>
      <c r="M683" s="13" t="s">
        <v>36</v>
      </c>
      <c r="N683" s="13" t="s">
        <v>331</v>
      </c>
      <c r="O683" s="14">
        <f>SUMIF('Cocina'!A:A,Sala!L683,'Cocina'!M:M)</f>
        <v>23</v>
      </c>
      <c r="P683" s="1">
        <v>45023</v>
      </c>
      <c r="Q683" s="3">
        <v>5.9722222222222225E-2</v>
      </c>
      <c r="R683" s="3">
        <v>0.1701388888888889</v>
      </c>
      <c r="S683" s="3">
        <f>IF(K683="Ocupada",R683-Q683+Datos!$B$2,R683-Q683)</f>
        <v>0.12083333333333333</v>
      </c>
      <c r="T683" s="3">
        <f t="shared" si="42"/>
        <v>0.11041666666666666</v>
      </c>
      <c r="U683" s="3">
        <f>(SUMIF('Cocina'!A:A,Sala!L683,'Cocina'!H:H))/60/24</f>
        <v>2.9861111111111113E-2</v>
      </c>
      <c r="V683" s="3">
        <f t="shared" si="40"/>
        <v>9.0972222222222218E-2</v>
      </c>
      <c r="W683" s="13" t="str">
        <f t="shared" si="43"/>
        <v>Si</v>
      </c>
      <c r="X683" s="9">
        <f t="shared" si="41"/>
        <v>5</v>
      </c>
      <c r="Y683" s="13" t="str" cm="1">
        <f t="array" ref="Y683">_xlfn.IFS(X683=1,"Lunes",X683=2,"Martes",X683=3,"Miercoles",X683=4,"Jueves",X683=5,"Viernes",X683=6,"Sabado",X683=7,"Domingo")</f>
        <v>Viernes</v>
      </c>
      <c r="Z683">
        <f>SUMIF('Cocina'!A:A,Sala[[#This Row],[Número de Orden]],'Cocina'!K:K)</f>
        <v>14</v>
      </c>
      <c r="AA683" s="35">
        <f>(Sala[[#This Row],[Tiempo en mesa]]-Sala[[#This Row],[Tiempo de Preparación (Horas)]])*1440</f>
        <v>115.99999999999999</v>
      </c>
      <c r="AB683" t="str" cm="1">
        <f t="array" ref="AB68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4" spans="1:28" x14ac:dyDescent="0.3">
      <c r="A684" s="9">
        <v>2</v>
      </c>
      <c r="B684" s="13" t="s">
        <v>1033</v>
      </c>
      <c r="C684" s="9">
        <v>6</v>
      </c>
      <c r="D684" s="16">
        <v>45023.163888888892</v>
      </c>
      <c r="E684" s="16">
        <v>45023.265277777777</v>
      </c>
      <c r="F684" s="13" t="s">
        <v>25</v>
      </c>
      <c r="G684" s="13" t="s">
        <v>10</v>
      </c>
      <c r="H684" s="13" t="s">
        <v>1134</v>
      </c>
      <c r="I684" s="14">
        <v>40.42</v>
      </c>
      <c r="J684" s="14">
        <f>IF(Sala[[#This Row],[Orden cobrada (Sin tiempo espera)]]="si",Sala[[#This Row],[Propina]],0)</f>
        <v>40.42</v>
      </c>
      <c r="K684" s="13" t="s">
        <v>35</v>
      </c>
      <c r="L684" s="9">
        <v>683</v>
      </c>
      <c r="M684" s="13" t="s">
        <v>17</v>
      </c>
      <c r="N684" s="13" t="s">
        <v>1034</v>
      </c>
      <c r="O684" s="14">
        <f>SUMIF('Cocina'!A:A,Sala!L684,'Cocina'!M:M)</f>
        <v>164</v>
      </c>
      <c r="P684" s="1">
        <v>45023</v>
      </c>
      <c r="Q684" s="3">
        <v>0.16388888888888889</v>
      </c>
      <c r="R684" s="3">
        <v>0.26527777777777778</v>
      </c>
      <c r="S684" s="3">
        <f>IF(K684="Ocupada",R684-Q684+Datos!$B$2,R684-Q684)</f>
        <v>0.11180555555555556</v>
      </c>
      <c r="T684" s="3">
        <f t="shared" si="42"/>
        <v>0.10138888888888889</v>
      </c>
      <c r="U684" s="3">
        <f>(SUMIF('Cocina'!A:A,Sala!L684,'Cocina'!H:H))/60/24</f>
        <v>5.6944444444444443E-2</v>
      </c>
      <c r="V684" s="3">
        <f t="shared" si="40"/>
        <v>5.4861111111111117E-2</v>
      </c>
      <c r="W684" s="13" t="str">
        <f t="shared" si="43"/>
        <v>Si</v>
      </c>
      <c r="X684" s="9">
        <f t="shared" si="41"/>
        <v>5</v>
      </c>
      <c r="Y684" s="13" t="str" cm="1">
        <f t="array" ref="Y684">_xlfn.IFS(X684=1,"Lunes",X684=2,"Martes",X684=3,"Miercoles",X684=4,"Jueves",X684=5,"Viernes",X684=6,"Sabado",X684=7,"Domingo")</f>
        <v>Viernes</v>
      </c>
      <c r="Z684">
        <f>SUMIF('Cocina'!A:A,Sala[[#This Row],[Número de Orden]],'Cocina'!K:K)</f>
        <v>100</v>
      </c>
      <c r="AA684" s="35">
        <f>(Sala[[#This Row],[Tiempo en mesa]]-Sala[[#This Row],[Tiempo de Preparación (Horas)]])*1440</f>
        <v>64</v>
      </c>
      <c r="AB684" t="str" cm="1">
        <f t="array" ref="AB68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5" spans="1:28" x14ac:dyDescent="0.3">
      <c r="A685" s="9">
        <v>10</v>
      </c>
      <c r="B685" s="13" t="s">
        <v>1035</v>
      </c>
      <c r="C685" s="9">
        <v>6</v>
      </c>
      <c r="D685" s="16">
        <v>45023.145138888889</v>
      </c>
      <c r="E685" s="16">
        <v>45023.194444444445</v>
      </c>
      <c r="F685" s="13" t="s">
        <v>29</v>
      </c>
      <c r="G685" s="13" t="s">
        <v>32</v>
      </c>
      <c r="H685" s="13" t="s">
        <v>1134</v>
      </c>
      <c r="I685" s="14">
        <v>48.15</v>
      </c>
      <c r="J685" s="14">
        <f>IF(Sala[[#This Row],[Orden cobrada (Sin tiempo espera)]]="si",Sala[[#This Row],[Propina]],0)</f>
        <v>0</v>
      </c>
      <c r="K685" s="13" t="s">
        <v>35</v>
      </c>
      <c r="L685" s="9">
        <v>684</v>
      </c>
      <c r="M685" s="13" t="s">
        <v>64</v>
      </c>
      <c r="N685" s="13" t="s">
        <v>1036</v>
      </c>
      <c r="O685" s="14">
        <f>SUMIF('Cocina'!A:A,Sala!L685,'Cocina'!M:M)</f>
        <v>180</v>
      </c>
      <c r="P685" s="1">
        <v>45023</v>
      </c>
      <c r="Q685" s="3">
        <v>0.1451388888888889</v>
      </c>
      <c r="R685" s="3">
        <v>0.19444444444444445</v>
      </c>
      <c r="S685" s="3">
        <f>IF(K685="Ocupada",R685-Q685+Datos!$B$2,R685-Q685)</f>
        <v>5.9722222222222211E-2</v>
      </c>
      <c r="T685" s="3">
        <f t="shared" si="42"/>
        <v>4.9305555555555547E-2</v>
      </c>
      <c r="U685" s="3">
        <f>(SUMIF('Cocina'!A:A,Sala!L685,'Cocina'!H:H))/60/24</f>
        <v>7.6388888888888881E-2</v>
      </c>
      <c r="V685" s="3">
        <f t="shared" si="40"/>
        <v>0</v>
      </c>
      <c r="W685" s="13" t="str">
        <f t="shared" si="43"/>
        <v>No</v>
      </c>
      <c r="X685" s="9">
        <f t="shared" si="41"/>
        <v>5</v>
      </c>
      <c r="Y685" s="13" t="str" cm="1">
        <f t="array" ref="Y685">_xlfn.IFS(X685=1,"Lunes",X685=2,"Martes",X685=3,"Miercoles",X685=4,"Jueves",X685=5,"Viernes",X685=6,"Sabado",X685=7,"Domingo")</f>
        <v>Viernes</v>
      </c>
      <c r="Z685">
        <f>SUMIF('Cocina'!A:A,Sala[[#This Row],[Número de Orden]],'Cocina'!K:K)</f>
        <v>107</v>
      </c>
      <c r="AA685" s="35">
        <f>(Sala[[#This Row],[Tiempo en mesa]]-Sala[[#This Row],[Tiempo de Preparación (Horas)]])*1440</f>
        <v>-39</v>
      </c>
      <c r="AB685" t="str" cm="1">
        <f t="array" ref="AB68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686" spans="1:28" x14ac:dyDescent="0.3">
      <c r="A686" s="9">
        <v>5</v>
      </c>
      <c r="B686" s="13" t="s">
        <v>336</v>
      </c>
      <c r="C686" s="9">
        <v>5</v>
      </c>
      <c r="D686" s="16">
        <v>45023.019444444442</v>
      </c>
      <c r="E686" s="16">
        <v>45023.071527777778</v>
      </c>
      <c r="F686" s="13" t="s">
        <v>20</v>
      </c>
      <c r="G686" s="13" t="s">
        <v>10</v>
      </c>
      <c r="H686" s="13" t="s">
        <v>1136</v>
      </c>
      <c r="I686" s="14">
        <v>19.89</v>
      </c>
      <c r="J686" s="14">
        <f>IF(Sala[[#This Row],[Orden cobrada (Sin tiempo espera)]]="si",Sala[[#This Row],[Propina]],0)</f>
        <v>19.89</v>
      </c>
      <c r="K686" s="13" t="s">
        <v>21</v>
      </c>
      <c r="L686" s="9">
        <v>685</v>
      </c>
      <c r="M686" s="13" t="s">
        <v>1137</v>
      </c>
      <c r="N686" s="13" t="s">
        <v>170</v>
      </c>
      <c r="O686" s="14">
        <f>SUMIF('Cocina'!A:A,Sala!L686,'Cocina'!M:M)</f>
        <v>54</v>
      </c>
      <c r="P686" s="1">
        <v>45023</v>
      </c>
      <c r="Q686" s="3">
        <v>1.9444444444444445E-2</v>
      </c>
      <c r="R686" s="3">
        <v>7.1527777777777773E-2</v>
      </c>
      <c r="S686" s="3">
        <f>IF(K686="Ocupada",R686-Q686+Datos!$B$2,R686-Q686)</f>
        <v>5.2083333333333329E-2</v>
      </c>
      <c r="T686" s="3">
        <f t="shared" si="42"/>
        <v>5.2083333333333329E-2</v>
      </c>
      <c r="U686" s="3">
        <f>(SUMIF('Cocina'!A:A,Sala!L686,'Cocina'!H:H))/60/24</f>
        <v>1.1805555555555555E-2</v>
      </c>
      <c r="V686" s="3">
        <f t="shared" si="40"/>
        <v>4.0277777777777773E-2</v>
      </c>
      <c r="W686" s="13" t="str">
        <f t="shared" si="43"/>
        <v>Si</v>
      </c>
      <c r="X686" s="9">
        <f t="shared" si="41"/>
        <v>5</v>
      </c>
      <c r="Y686" s="13" t="str" cm="1">
        <f t="array" ref="Y686">_xlfn.IFS(X686=1,"Lunes",X686=2,"Martes",X686=3,"Miercoles",X686=4,"Jueves",X686=5,"Viernes",X686=6,"Sabado",X686=7,"Domingo")</f>
        <v>Viernes</v>
      </c>
      <c r="Z686">
        <f>SUMIF('Cocina'!A:A,Sala[[#This Row],[Número de Orden]],'Cocina'!K:K)</f>
        <v>32</v>
      </c>
      <c r="AA686" s="35">
        <f>(Sala[[#This Row],[Tiempo en mesa]]-Sala[[#This Row],[Tiempo de Preparación (Horas)]])*1440</f>
        <v>57.999999999999993</v>
      </c>
      <c r="AB686" t="str" cm="1">
        <f t="array" ref="AB68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7" spans="1:28" x14ac:dyDescent="0.3">
      <c r="A687" s="9">
        <v>10</v>
      </c>
      <c r="B687" s="13" t="s">
        <v>920</v>
      </c>
      <c r="C687" s="9">
        <v>6</v>
      </c>
      <c r="D687" s="16">
        <v>45023.05</v>
      </c>
      <c r="E687" s="16">
        <v>45023.152083333334</v>
      </c>
      <c r="F687" s="13" t="s">
        <v>14</v>
      </c>
      <c r="G687" s="13" t="s">
        <v>10</v>
      </c>
      <c r="H687" s="13" t="s">
        <v>16</v>
      </c>
      <c r="I687" s="14">
        <v>15.83</v>
      </c>
      <c r="J687" s="14">
        <f>IF(Sala[[#This Row],[Orden cobrada (Sin tiempo espera)]]="si",Sala[[#This Row],[Propina]],0)</f>
        <v>15.83</v>
      </c>
      <c r="K687" s="13" t="s">
        <v>11</v>
      </c>
      <c r="L687" s="9">
        <v>686</v>
      </c>
      <c r="M687" s="13" t="s">
        <v>26</v>
      </c>
      <c r="N687" s="13" t="s">
        <v>1037</v>
      </c>
      <c r="O687" s="14">
        <f>SUMIF('Cocina'!A:A,Sala!L687,'Cocina'!M:M)</f>
        <v>102</v>
      </c>
      <c r="P687" s="1">
        <v>45023</v>
      </c>
      <c r="Q687" s="3">
        <v>0.05</v>
      </c>
      <c r="R687" s="3">
        <v>0.15208333333333332</v>
      </c>
      <c r="S687" s="3">
        <f>IF(K687="Ocupada",R687-Q687+Datos!$B$2,R687-Q687)</f>
        <v>0.10208333333333332</v>
      </c>
      <c r="T687" s="3">
        <f t="shared" si="42"/>
        <v>0.10208333333333332</v>
      </c>
      <c r="U687" s="3">
        <f>(SUMIF('Cocina'!A:A,Sala!L687,'Cocina'!H:H))/60/24</f>
        <v>4.027777777777778E-2</v>
      </c>
      <c r="V687" s="3">
        <f t="shared" si="40"/>
        <v>6.1805555555555537E-2</v>
      </c>
      <c r="W687" s="13" t="str">
        <f t="shared" si="43"/>
        <v>Si</v>
      </c>
      <c r="X687" s="9">
        <f t="shared" si="41"/>
        <v>5</v>
      </c>
      <c r="Y687" s="13" t="str" cm="1">
        <f t="array" ref="Y687">_xlfn.IFS(X687=1,"Lunes",X687=2,"Martes",X687=3,"Miercoles",X687=4,"Jueves",X687=5,"Viernes",X687=6,"Sabado",X687=7,"Domingo")</f>
        <v>Viernes</v>
      </c>
      <c r="Z687">
        <f>SUMIF('Cocina'!A:A,Sala[[#This Row],[Número de Orden]],'Cocina'!K:K)</f>
        <v>62</v>
      </c>
      <c r="AA687" s="35">
        <f>(Sala[[#This Row],[Tiempo en mesa]]-Sala[[#This Row],[Tiempo de Preparación (Horas)]])*1440</f>
        <v>88.999999999999972</v>
      </c>
      <c r="AB687" t="str" cm="1">
        <f t="array" ref="AB68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8" spans="1:28" x14ac:dyDescent="0.3">
      <c r="A688" s="9">
        <v>2</v>
      </c>
      <c r="B688" s="13" t="s">
        <v>804</v>
      </c>
      <c r="C688" s="9">
        <v>6</v>
      </c>
      <c r="D688" s="16">
        <v>45023.07916666667</v>
      </c>
      <c r="E688" s="16">
        <v>45023.23541666667</v>
      </c>
      <c r="F688" s="13" t="s">
        <v>29</v>
      </c>
      <c r="G688" s="13" t="s">
        <v>10</v>
      </c>
      <c r="H688" s="13" t="s">
        <v>16</v>
      </c>
      <c r="I688" s="14">
        <v>10.53</v>
      </c>
      <c r="J688" s="14">
        <f>IF(Sala[[#This Row],[Orden cobrada (Sin tiempo espera)]]="si",Sala[[#This Row],[Propina]],0)</f>
        <v>10.53</v>
      </c>
      <c r="K688" s="13" t="s">
        <v>21</v>
      </c>
      <c r="L688" s="9">
        <v>687</v>
      </c>
      <c r="M688" s="13" t="s">
        <v>1137</v>
      </c>
      <c r="N688" s="13" t="s">
        <v>106</v>
      </c>
      <c r="O688" s="14">
        <f>SUMIF('Cocina'!A:A,Sala!L688,'Cocina'!M:M)</f>
        <v>72</v>
      </c>
      <c r="P688" s="1">
        <v>45023</v>
      </c>
      <c r="Q688" s="3">
        <v>7.9166666666666663E-2</v>
      </c>
      <c r="R688" s="3">
        <v>0.23541666666666666</v>
      </c>
      <c r="S688" s="3">
        <f>IF(K688="Ocupada",R688-Q688+Datos!$B$2,R688-Q688)</f>
        <v>0.15625</v>
      </c>
      <c r="T688" s="3">
        <f t="shared" si="42"/>
        <v>0.15625</v>
      </c>
      <c r="U688" s="3">
        <f>(SUMIF('Cocina'!A:A,Sala!L688,'Cocina'!H:H))/60/24</f>
        <v>2.013888888888889E-2</v>
      </c>
      <c r="V688" s="3">
        <f t="shared" si="40"/>
        <v>0.1361111111111111</v>
      </c>
      <c r="W688" s="13" t="str">
        <f t="shared" si="43"/>
        <v>Si</v>
      </c>
      <c r="X688" s="9">
        <f t="shared" si="41"/>
        <v>5</v>
      </c>
      <c r="Y688" s="13" t="str" cm="1">
        <f t="array" ref="Y688">_xlfn.IFS(X688=1,"Lunes",X688=2,"Martes",X688=3,"Miercoles",X688=4,"Jueves",X688=5,"Viernes",X688=6,"Sabado",X688=7,"Domingo")</f>
        <v>Viernes</v>
      </c>
      <c r="Z688">
        <f>SUMIF('Cocina'!A:A,Sala[[#This Row],[Número de Orden]],'Cocina'!K:K)</f>
        <v>44</v>
      </c>
      <c r="AA688" s="35">
        <f>(Sala[[#This Row],[Tiempo en mesa]]-Sala[[#This Row],[Tiempo de Preparación (Horas)]])*1440</f>
        <v>195.99999999999997</v>
      </c>
      <c r="AB688" t="str" cm="1">
        <f t="array" ref="AB68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89" spans="1:28" x14ac:dyDescent="0.3">
      <c r="A689" s="9">
        <v>3</v>
      </c>
      <c r="B689" s="13" t="s">
        <v>1038</v>
      </c>
      <c r="C689" s="9">
        <v>1</v>
      </c>
      <c r="D689" s="16">
        <v>45023.143055555556</v>
      </c>
      <c r="E689" s="16">
        <v>45023.210416666669</v>
      </c>
      <c r="F689" s="13" t="s">
        <v>14</v>
      </c>
      <c r="G689" s="13" t="s">
        <v>10</v>
      </c>
      <c r="H689" s="13" t="s">
        <v>1134</v>
      </c>
      <c r="I689" s="14">
        <v>48.7</v>
      </c>
      <c r="J689" s="14">
        <f>IF(Sala[[#This Row],[Orden cobrada (Sin tiempo espera)]]="si",Sala[[#This Row],[Propina]],0)</f>
        <v>48.7</v>
      </c>
      <c r="K689" s="13" t="s">
        <v>35</v>
      </c>
      <c r="L689" s="9">
        <v>688</v>
      </c>
      <c r="M689" s="13" t="s">
        <v>83</v>
      </c>
      <c r="N689" s="13" t="s">
        <v>51</v>
      </c>
      <c r="O689" s="14">
        <f>SUMIF('Cocina'!A:A,Sala!L689,'Cocina'!M:M)</f>
        <v>29</v>
      </c>
      <c r="P689" s="1">
        <v>45023</v>
      </c>
      <c r="Q689" s="3">
        <v>0.14305555555555555</v>
      </c>
      <c r="R689" s="3">
        <v>0.21041666666666667</v>
      </c>
      <c r="S689" s="3">
        <f>IF(K689="Ocupada",R689-Q689+Datos!$B$2,R689-Q689)</f>
        <v>7.7777777777777793E-2</v>
      </c>
      <c r="T689" s="3">
        <f t="shared" si="42"/>
        <v>6.7361111111111122E-2</v>
      </c>
      <c r="U689" s="3">
        <f>(SUMIF('Cocina'!A:A,Sala!L689,'Cocina'!H:H))/60/24</f>
        <v>9.7222222222222224E-3</v>
      </c>
      <c r="V689" s="3">
        <f t="shared" si="40"/>
        <v>6.8055555555555564E-2</v>
      </c>
      <c r="W689" s="13" t="str">
        <f t="shared" si="43"/>
        <v>Si</v>
      </c>
      <c r="X689" s="9">
        <f t="shared" si="41"/>
        <v>5</v>
      </c>
      <c r="Y689" s="13" t="str" cm="1">
        <f t="array" ref="Y689">_xlfn.IFS(X689=1,"Lunes",X689=2,"Martes",X689=3,"Miercoles",X689=4,"Jueves",X689=5,"Viernes",X689=6,"Sabado",X689=7,"Domingo")</f>
        <v>Viernes</v>
      </c>
      <c r="Z689">
        <f>SUMIF('Cocina'!A:A,Sala[[#This Row],[Número de Orden]],'Cocina'!K:K)</f>
        <v>17</v>
      </c>
      <c r="AA689" s="35">
        <f>(Sala[[#This Row],[Tiempo en mesa]]-Sala[[#This Row],[Tiempo de Preparación (Horas)]])*1440</f>
        <v>83.000000000000014</v>
      </c>
      <c r="AB689" t="str" cm="1">
        <f t="array" ref="AB68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0" spans="1:28" x14ac:dyDescent="0.3">
      <c r="A690" s="9">
        <v>14</v>
      </c>
      <c r="B690" s="13" t="s">
        <v>1039</v>
      </c>
      <c r="C690" s="9">
        <v>1</v>
      </c>
      <c r="D690" s="16">
        <v>45023.025000000001</v>
      </c>
      <c r="E690" s="16">
        <v>45023.098611111112</v>
      </c>
      <c r="F690" s="13" t="s">
        <v>14</v>
      </c>
      <c r="G690" s="13" t="s">
        <v>10</v>
      </c>
      <c r="H690" s="13" t="s">
        <v>1134</v>
      </c>
      <c r="I690" s="14">
        <v>10.25</v>
      </c>
      <c r="J690" s="14">
        <f>IF(Sala[[#This Row],[Orden cobrada (Sin tiempo espera)]]="si",Sala[[#This Row],[Propina]],0)</f>
        <v>10.25</v>
      </c>
      <c r="K690" s="13" t="s">
        <v>35</v>
      </c>
      <c r="L690" s="9">
        <v>689</v>
      </c>
      <c r="M690" s="13" t="s">
        <v>26</v>
      </c>
      <c r="N690" s="13" t="s">
        <v>1040</v>
      </c>
      <c r="O690" s="14">
        <f>SUMIF('Cocina'!A:A,Sala!L690,'Cocina'!M:M)</f>
        <v>165</v>
      </c>
      <c r="P690" s="1">
        <v>45023</v>
      </c>
      <c r="Q690" s="3">
        <v>2.5000000000000001E-2</v>
      </c>
      <c r="R690" s="3">
        <v>9.8611111111111108E-2</v>
      </c>
      <c r="S690" s="3">
        <f>IF(K690="Ocupada",R690-Q690+Datos!$B$2,R690-Q690)</f>
        <v>8.4027777777777771E-2</v>
      </c>
      <c r="T690" s="3">
        <f t="shared" si="42"/>
        <v>7.3611111111111099E-2</v>
      </c>
      <c r="U690" s="3">
        <f>(SUMIF('Cocina'!A:A,Sala!L690,'Cocina'!H:H))/60/24</f>
        <v>2.013888888888889E-2</v>
      </c>
      <c r="V690" s="3">
        <f t="shared" si="40"/>
        <v>6.3888888888888884E-2</v>
      </c>
      <c r="W690" s="13" t="str">
        <f t="shared" si="43"/>
        <v>Si</v>
      </c>
      <c r="X690" s="9">
        <f t="shared" si="41"/>
        <v>5</v>
      </c>
      <c r="Y690" s="13" t="str" cm="1">
        <f t="array" ref="Y690">_xlfn.IFS(X690=1,"Lunes",X690=2,"Martes",X690=3,"Miercoles",X690=4,"Jueves",X690=5,"Viernes",X690=6,"Sabado",X690=7,"Domingo")</f>
        <v>Viernes</v>
      </c>
      <c r="Z690">
        <f>SUMIF('Cocina'!A:A,Sala[[#This Row],[Número de Orden]],'Cocina'!K:K)</f>
        <v>100</v>
      </c>
      <c r="AA690" s="35">
        <f>(Sala[[#This Row],[Tiempo en mesa]]-Sala[[#This Row],[Tiempo de Preparación (Horas)]])*1440</f>
        <v>76.999999999999986</v>
      </c>
      <c r="AB690" t="str" cm="1">
        <f t="array" ref="AB69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1" spans="1:28" x14ac:dyDescent="0.3">
      <c r="A691" s="9">
        <v>15</v>
      </c>
      <c r="B691" s="13" t="s">
        <v>839</v>
      </c>
      <c r="C691" s="9">
        <v>4</v>
      </c>
      <c r="D691" s="16">
        <v>45023.113194444442</v>
      </c>
      <c r="E691" s="16">
        <v>45023.238194444442</v>
      </c>
      <c r="F691" s="13" t="s">
        <v>25</v>
      </c>
      <c r="G691" s="13" t="s">
        <v>32</v>
      </c>
      <c r="H691" s="13" t="s">
        <v>1136</v>
      </c>
      <c r="I691" s="14">
        <v>37.22</v>
      </c>
      <c r="J691" s="14">
        <f>IF(Sala[[#This Row],[Orden cobrada (Sin tiempo espera)]]="si",Sala[[#This Row],[Propina]],0)</f>
        <v>37.22</v>
      </c>
      <c r="K691" s="13" t="s">
        <v>11</v>
      </c>
      <c r="L691" s="9">
        <v>690</v>
      </c>
      <c r="M691" s="13" t="s">
        <v>1137</v>
      </c>
      <c r="N691" s="13" t="s">
        <v>1041</v>
      </c>
      <c r="O691" s="14">
        <f>SUMIF('Cocina'!A:A,Sala!L691,'Cocina'!M:M)</f>
        <v>191</v>
      </c>
      <c r="P691" s="1">
        <v>45023</v>
      </c>
      <c r="Q691" s="3">
        <v>0.11319444444444444</v>
      </c>
      <c r="R691" s="3">
        <v>0.23819444444444443</v>
      </c>
      <c r="S691" s="3">
        <f>IF(K691="Ocupada",R691-Q691+Datos!$B$2,R691-Q691)</f>
        <v>0.12499999999999999</v>
      </c>
      <c r="T691" s="3">
        <f t="shared" si="42"/>
        <v>0.12499999999999999</v>
      </c>
      <c r="U691" s="3">
        <f>(SUMIF('Cocina'!A:A,Sala!L691,'Cocina'!H:H))/60/24</f>
        <v>9.930555555555555E-2</v>
      </c>
      <c r="V691" s="3">
        <f t="shared" si="40"/>
        <v>2.5694444444444436E-2</v>
      </c>
      <c r="W691" s="13" t="str">
        <f t="shared" si="43"/>
        <v>Si</v>
      </c>
      <c r="X691" s="9">
        <f t="shared" si="41"/>
        <v>5</v>
      </c>
      <c r="Y691" s="13" t="str" cm="1">
        <f t="array" ref="Y691">_xlfn.IFS(X691=1,"Lunes",X691=2,"Martes",X691=3,"Miercoles",X691=4,"Jueves",X691=5,"Viernes",X691=6,"Sabado",X691=7,"Domingo")</f>
        <v>Viernes</v>
      </c>
      <c r="Z691">
        <f>SUMIF('Cocina'!A:A,Sala[[#This Row],[Número de Orden]],'Cocina'!K:K)</f>
        <v>115</v>
      </c>
      <c r="AA691" s="35">
        <f>(Sala[[#This Row],[Tiempo en mesa]]-Sala[[#This Row],[Tiempo de Preparación (Horas)]])*1440</f>
        <v>36.999999999999986</v>
      </c>
      <c r="AB691" t="str" cm="1">
        <f t="array" ref="AB69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2" spans="1:28" x14ac:dyDescent="0.3">
      <c r="A692" s="9">
        <v>19</v>
      </c>
      <c r="B692" s="13" t="s">
        <v>93</v>
      </c>
      <c r="C692" s="9">
        <v>4</v>
      </c>
      <c r="D692" s="16">
        <v>45023.071527777778</v>
      </c>
      <c r="E692" s="16">
        <v>45023.220138888886</v>
      </c>
      <c r="F692" s="13" t="s">
        <v>9</v>
      </c>
      <c r="G692" s="13" t="s">
        <v>32</v>
      </c>
      <c r="H692" s="13" t="s">
        <v>1136</v>
      </c>
      <c r="I692" s="14">
        <v>13.9</v>
      </c>
      <c r="J692" s="14">
        <f>IF(Sala[[#This Row],[Orden cobrada (Sin tiempo espera)]]="si",Sala[[#This Row],[Propina]],0)</f>
        <v>13.9</v>
      </c>
      <c r="K692" s="13" t="s">
        <v>35</v>
      </c>
      <c r="L692" s="9">
        <v>691</v>
      </c>
      <c r="M692" s="13" t="s">
        <v>17</v>
      </c>
      <c r="N692" s="13" t="s">
        <v>335</v>
      </c>
      <c r="O692" s="14">
        <f>SUMIF('Cocina'!A:A,Sala!L692,'Cocina'!M:M)</f>
        <v>66</v>
      </c>
      <c r="P692" s="1">
        <v>45023</v>
      </c>
      <c r="Q692" s="3">
        <v>7.1527777777777773E-2</v>
      </c>
      <c r="R692" s="3">
        <v>0.22013888888888888</v>
      </c>
      <c r="S692" s="3">
        <f>IF(K692="Ocupada",R692-Q692+Datos!$B$2,R692-Q692)</f>
        <v>0.15902777777777777</v>
      </c>
      <c r="T692" s="3">
        <f t="shared" si="42"/>
        <v>0.14861111111111111</v>
      </c>
      <c r="U692" s="3">
        <f>(SUMIF('Cocina'!A:A,Sala!L692,'Cocina'!H:H))/60/24</f>
        <v>2.361111111111111E-2</v>
      </c>
      <c r="V692" s="3">
        <f t="shared" si="40"/>
        <v>0.13541666666666666</v>
      </c>
      <c r="W692" s="13" t="str">
        <f t="shared" si="43"/>
        <v>Si</v>
      </c>
      <c r="X692" s="9">
        <f t="shared" si="41"/>
        <v>5</v>
      </c>
      <c r="Y692" s="13" t="str" cm="1">
        <f t="array" ref="Y692">_xlfn.IFS(X692=1,"Lunes",X692=2,"Martes",X692=3,"Miercoles",X692=4,"Jueves",X692=5,"Viernes",X692=6,"Sabado",X692=7,"Domingo")</f>
        <v>Viernes</v>
      </c>
      <c r="Z692">
        <f>SUMIF('Cocina'!A:A,Sala[[#This Row],[Número de Orden]],'Cocina'!K:K)</f>
        <v>39</v>
      </c>
      <c r="AA692" s="35">
        <f>(Sala[[#This Row],[Tiempo en mesa]]-Sala[[#This Row],[Tiempo de Preparación (Horas)]])*1440</f>
        <v>180</v>
      </c>
      <c r="AB692" t="str" cm="1">
        <f t="array" ref="AB69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3" spans="1:28" x14ac:dyDescent="0.3">
      <c r="A693" s="9">
        <v>9</v>
      </c>
      <c r="B693" s="13" t="s">
        <v>370</v>
      </c>
      <c r="C693" s="9">
        <v>2</v>
      </c>
      <c r="D693" s="16">
        <v>45023.036805555559</v>
      </c>
      <c r="E693" s="16">
        <v>45023.18472222222</v>
      </c>
      <c r="F693" s="13" t="s">
        <v>14</v>
      </c>
      <c r="G693" s="13" t="s">
        <v>32</v>
      </c>
      <c r="H693" s="13" t="s">
        <v>1134</v>
      </c>
      <c r="I693" s="14">
        <v>25.92</v>
      </c>
      <c r="J693" s="14">
        <f>IF(Sala[[#This Row],[Orden cobrada (Sin tiempo espera)]]="si",Sala[[#This Row],[Propina]],0)</f>
        <v>25.92</v>
      </c>
      <c r="K693" s="13" t="s">
        <v>11</v>
      </c>
      <c r="L693" s="9">
        <v>692</v>
      </c>
      <c r="M693" s="13" t="s">
        <v>83</v>
      </c>
      <c r="N693" s="13" t="s">
        <v>1042</v>
      </c>
      <c r="O693" s="14">
        <f>SUMIF('Cocina'!A:A,Sala!L693,'Cocina'!M:M)</f>
        <v>173</v>
      </c>
      <c r="P693" s="1">
        <v>45023</v>
      </c>
      <c r="Q693" s="3">
        <v>3.6805555555555557E-2</v>
      </c>
      <c r="R693" s="3">
        <v>0.18472222222222223</v>
      </c>
      <c r="S693" s="3">
        <f>IF(K693="Ocupada",R693-Q693+Datos!$B$2,R693-Q693)</f>
        <v>0.14791666666666667</v>
      </c>
      <c r="T693" s="3">
        <f t="shared" si="42"/>
        <v>0.14791666666666667</v>
      </c>
      <c r="U693" s="3">
        <f>(SUMIF('Cocina'!A:A,Sala!L693,'Cocina'!H:H))/60/24</f>
        <v>6.9444444444444448E-2</v>
      </c>
      <c r="V693" s="3">
        <f t="shared" si="40"/>
        <v>7.8472222222222221E-2</v>
      </c>
      <c r="W693" s="13" t="str">
        <f t="shared" si="43"/>
        <v>Si</v>
      </c>
      <c r="X693" s="9">
        <f t="shared" si="41"/>
        <v>5</v>
      </c>
      <c r="Y693" s="13" t="str" cm="1">
        <f t="array" ref="Y693">_xlfn.IFS(X693=1,"Lunes",X693=2,"Martes",X693=3,"Miercoles",X693=4,"Jueves",X693=5,"Viernes",X693=6,"Sabado",X693=7,"Domingo")</f>
        <v>Viernes</v>
      </c>
      <c r="Z693">
        <f>SUMIF('Cocina'!A:A,Sala[[#This Row],[Número de Orden]],'Cocina'!K:K)</f>
        <v>103</v>
      </c>
      <c r="AA693" s="35">
        <f>(Sala[[#This Row],[Tiempo en mesa]]-Sala[[#This Row],[Tiempo de Preparación (Horas)]])*1440</f>
        <v>113</v>
      </c>
      <c r="AB693" t="str" cm="1">
        <f t="array" ref="AB69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4" spans="1:28" x14ac:dyDescent="0.3">
      <c r="A694" s="9">
        <v>15</v>
      </c>
      <c r="B694" s="13" t="s">
        <v>672</v>
      </c>
      <c r="C694" s="9">
        <v>4</v>
      </c>
      <c r="D694" s="16">
        <v>45023.155555555553</v>
      </c>
      <c r="E694" s="16">
        <v>45023.313194444447</v>
      </c>
      <c r="F694" s="13" t="s">
        <v>9</v>
      </c>
      <c r="G694" s="13" t="s">
        <v>10</v>
      </c>
      <c r="H694" s="13" t="s">
        <v>1134</v>
      </c>
      <c r="I694" s="14">
        <v>28.31</v>
      </c>
      <c r="J694" s="14">
        <f>IF(Sala[[#This Row],[Orden cobrada (Sin tiempo espera)]]="si",Sala[[#This Row],[Propina]],0)</f>
        <v>28.31</v>
      </c>
      <c r="K694" s="13" t="s">
        <v>21</v>
      </c>
      <c r="L694" s="9">
        <v>693</v>
      </c>
      <c r="M694" s="13" t="s">
        <v>59</v>
      </c>
      <c r="N694" s="13" t="s">
        <v>1043</v>
      </c>
      <c r="O694" s="14">
        <f>SUMIF('Cocina'!A:A,Sala!L694,'Cocina'!M:M)</f>
        <v>78</v>
      </c>
      <c r="P694" s="1">
        <v>45023</v>
      </c>
      <c r="Q694" s="3">
        <v>0.15555555555555556</v>
      </c>
      <c r="R694" s="3">
        <v>0.31319444444444444</v>
      </c>
      <c r="S694" s="3">
        <f>IF(K694="Ocupada",R694-Q694+Datos!$B$2,R694-Q694)</f>
        <v>0.15763888888888888</v>
      </c>
      <c r="T694" s="3">
        <f t="shared" si="42"/>
        <v>0.15763888888888888</v>
      </c>
      <c r="U694" s="3">
        <f>(SUMIF('Cocina'!A:A,Sala!L694,'Cocina'!H:H))/60/24</f>
        <v>3.0555555555555555E-2</v>
      </c>
      <c r="V694" s="3">
        <f t="shared" si="40"/>
        <v>0.12708333333333333</v>
      </c>
      <c r="W694" s="13" t="str">
        <f t="shared" si="43"/>
        <v>Si</v>
      </c>
      <c r="X694" s="9">
        <f t="shared" si="41"/>
        <v>5</v>
      </c>
      <c r="Y694" s="13" t="str" cm="1">
        <f t="array" ref="Y694">_xlfn.IFS(X694=1,"Lunes",X694=2,"Martes",X694=3,"Miercoles",X694=4,"Jueves",X694=5,"Viernes",X694=6,"Sabado",X694=7,"Domingo")</f>
        <v>Viernes</v>
      </c>
      <c r="Z694">
        <f>SUMIF('Cocina'!A:A,Sala[[#This Row],[Número de Orden]],'Cocina'!K:K)</f>
        <v>48</v>
      </c>
      <c r="AA694" s="35">
        <f>(Sala[[#This Row],[Tiempo en mesa]]-Sala[[#This Row],[Tiempo de Preparación (Horas)]])*1440</f>
        <v>183</v>
      </c>
      <c r="AB694" t="str" cm="1">
        <f t="array" ref="AB69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5" spans="1:28" x14ac:dyDescent="0.3">
      <c r="A695" s="9">
        <v>5</v>
      </c>
      <c r="B695" s="13" t="s">
        <v>70</v>
      </c>
      <c r="C695" s="9">
        <v>4</v>
      </c>
      <c r="D695" s="16">
        <v>45023.07708333333</v>
      </c>
      <c r="E695" s="16">
        <v>45023.217361111114</v>
      </c>
      <c r="F695" s="13" t="s">
        <v>20</v>
      </c>
      <c r="G695" s="13" t="s">
        <v>10</v>
      </c>
      <c r="H695" s="13" t="s">
        <v>1134</v>
      </c>
      <c r="I695" s="14">
        <v>23.66</v>
      </c>
      <c r="J695" s="14">
        <f>IF(Sala[[#This Row],[Orden cobrada (Sin tiempo espera)]]="si",Sala[[#This Row],[Propina]],0)</f>
        <v>23.66</v>
      </c>
      <c r="K695" s="13" t="s">
        <v>21</v>
      </c>
      <c r="L695" s="9">
        <v>694</v>
      </c>
      <c r="M695" s="13" t="s">
        <v>36</v>
      </c>
      <c r="N695" s="13" t="s">
        <v>1044</v>
      </c>
      <c r="O695" s="14">
        <f>SUMIF('Cocina'!A:A,Sala!L695,'Cocina'!M:M)</f>
        <v>157</v>
      </c>
      <c r="P695" s="1">
        <v>45023</v>
      </c>
      <c r="Q695" s="3">
        <v>7.7083333333333337E-2</v>
      </c>
      <c r="R695" s="3">
        <v>0.21736111111111112</v>
      </c>
      <c r="S695" s="3">
        <f>IF(K695="Ocupada",R695-Q695+Datos!$B$2,R695-Q695)</f>
        <v>0.14027777777777778</v>
      </c>
      <c r="T695" s="3">
        <f t="shared" si="42"/>
        <v>0.14027777777777778</v>
      </c>
      <c r="U695" s="3">
        <f>(SUMIF('Cocina'!A:A,Sala!L695,'Cocina'!H:H))/60/24</f>
        <v>8.8888888888888892E-2</v>
      </c>
      <c r="V695" s="3">
        <f t="shared" si="40"/>
        <v>5.1388888888888887E-2</v>
      </c>
      <c r="W695" s="13" t="str">
        <f t="shared" si="43"/>
        <v>Si</v>
      </c>
      <c r="X695" s="9">
        <f t="shared" si="41"/>
        <v>5</v>
      </c>
      <c r="Y695" s="13" t="str" cm="1">
        <f t="array" ref="Y695">_xlfn.IFS(X695=1,"Lunes",X695=2,"Martes",X695=3,"Miercoles",X695=4,"Jueves",X695=5,"Viernes",X695=6,"Sabado",X695=7,"Domingo")</f>
        <v>Viernes</v>
      </c>
      <c r="Z695">
        <f>SUMIF('Cocina'!A:A,Sala[[#This Row],[Número de Orden]],'Cocina'!K:K)</f>
        <v>94</v>
      </c>
      <c r="AA695" s="35">
        <f>(Sala[[#This Row],[Tiempo en mesa]]-Sala[[#This Row],[Tiempo de Preparación (Horas)]])*1440</f>
        <v>74</v>
      </c>
      <c r="AB695" t="str" cm="1">
        <f t="array" ref="AB69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6" spans="1:28" x14ac:dyDescent="0.3">
      <c r="A696" s="9">
        <v>9</v>
      </c>
      <c r="B696" s="13" t="s">
        <v>530</v>
      </c>
      <c r="C696" s="9">
        <v>1</v>
      </c>
      <c r="D696" s="16">
        <v>45023.084722222222</v>
      </c>
      <c r="E696" s="16">
        <v>45023.230555555558</v>
      </c>
      <c r="F696" s="13" t="s">
        <v>9</v>
      </c>
      <c r="G696" s="13" t="s">
        <v>10</v>
      </c>
      <c r="H696" s="13" t="s">
        <v>1134</v>
      </c>
      <c r="I696" s="14">
        <v>18.23</v>
      </c>
      <c r="J696" s="14">
        <f>IF(Sala[[#This Row],[Orden cobrada (Sin tiempo espera)]]="si",Sala[[#This Row],[Propina]],0)</f>
        <v>18.23</v>
      </c>
      <c r="K696" s="13" t="s">
        <v>35</v>
      </c>
      <c r="L696" s="9">
        <v>695</v>
      </c>
      <c r="M696" s="13" t="s">
        <v>36</v>
      </c>
      <c r="N696" s="13" t="s">
        <v>47</v>
      </c>
      <c r="O696" s="14">
        <f>SUMIF('Cocina'!A:A,Sala!L696,'Cocina'!M:M)</f>
        <v>116</v>
      </c>
      <c r="P696" s="1">
        <v>45023</v>
      </c>
      <c r="Q696" s="3">
        <v>8.4722222222222227E-2</v>
      </c>
      <c r="R696" s="3">
        <v>0.23055555555555557</v>
      </c>
      <c r="S696" s="3">
        <f>IF(K696="Ocupada",R696-Q696+Datos!$B$2,R696-Q696)</f>
        <v>0.15625</v>
      </c>
      <c r="T696" s="3">
        <f t="shared" si="42"/>
        <v>0.14583333333333334</v>
      </c>
      <c r="U696" s="3">
        <f>(SUMIF('Cocina'!A:A,Sala!L696,'Cocina'!H:H))/60/24</f>
        <v>2.5694444444444447E-2</v>
      </c>
      <c r="V696" s="3">
        <f t="shared" si="40"/>
        <v>0.13055555555555556</v>
      </c>
      <c r="W696" s="13" t="str">
        <f t="shared" si="43"/>
        <v>Si</v>
      </c>
      <c r="X696" s="9">
        <f t="shared" si="41"/>
        <v>5</v>
      </c>
      <c r="Y696" s="13" t="str" cm="1">
        <f t="array" ref="Y696">_xlfn.IFS(X696=1,"Lunes",X696=2,"Martes",X696=3,"Miercoles",X696=4,"Jueves",X696=5,"Viernes",X696=6,"Sabado",X696=7,"Domingo")</f>
        <v>Viernes</v>
      </c>
      <c r="Z696">
        <f>SUMIF('Cocina'!A:A,Sala[[#This Row],[Número de Orden]],'Cocina'!K:K)</f>
        <v>68</v>
      </c>
      <c r="AA696" s="35">
        <f>(Sala[[#This Row],[Tiempo en mesa]]-Sala[[#This Row],[Tiempo de Preparación (Horas)]])*1440</f>
        <v>173</v>
      </c>
      <c r="AB696" t="str" cm="1">
        <f t="array" ref="AB69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7" spans="1:28" x14ac:dyDescent="0.3">
      <c r="A697" s="9">
        <v>2</v>
      </c>
      <c r="B697" s="13" t="s">
        <v>340</v>
      </c>
      <c r="C697" s="9">
        <v>6</v>
      </c>
      <c r="D697" s="16">
        <v>45023.094444444447</v>
      </c>
      <c r="E697" s="16">
        <v>45023.257638888892</v>
      </c>
      <c r="F697" s="13" t="s">
        <v>14</v>
      </c>
      <c r="G697" s="13" t="s">
        <v>32</v>
      </c>
      <c r="H697" s="13" t="s">
        <v>1134</v>
      </c>
      <c r="I697" s="14">
        <v>18.760000000000002</v>
      </c>
      <c r="J697" s="14">
        <f>IF(Sala[[#This Row],[Orden cobrada (Sin tiempo espera)]]="si",Sala[[#This Row],[Propina]],0)</f>
        <v>18.760000000000002</v>
      </c>
      <c r="K697" s="13" t="s">
        <v>35</v>
      </c>
      <c r="L697" s="9">
        <v>696</v>
      </c>
      <c r="M697" s="13" t="s">
        <v>1135</v>
      </c>
      <c r="N697" s="13" t="s">
        <v>331</v>
      </c>
      <c r="O697" s="14">
        <f>SUMIF('Cocina'!A:A,Sala!L697,'Cocina'!M:M)</f>
        <v>46</v>
      </c>
      <c r="P697" s="1">
        <v>45023</v>
      </c>
      <c r="Q697" s="3">
        <v>9.4444444444444442E-2</v>
      </c>
      <c r="R697" s="3">
        <v>0.25763888888888886</v>
      </c>
      <c r="S697" s="3">
        <f>IF(K697="Ocupada",R697-Q697+Datos!$B$2,R697-Q697)</f>
        <v>0.17361111111111108</v>
      </c>
      <c r="T697" s="3">
        <f t="shared" si="42"/>
        <v>0.16319444444444442</v>
      </c>
      <c r="U697" s="3">
        <f>(SUMIF('Cocina'!A:A,Sala!L697,'Cocina'!H:H))/60/24</f>
        <v>1.5972222222222224E-2</v>
      </c>
      <c r="V697" s="3">
        <f t="shared" si="40"/>
        <v>0.15763888888888886</v>
      </c>
      <c r="W697" s="13" t="str">
        <f t="shared" si="43"/>
        <v>Si</v>
      </c>
      <c r="X697" s="9">
        <f t="shared" si="41"/>
        <v>5</v>
      </c>
      <c r="Y697" s="13" t="str" cm="1">
        <f t="array" ref="Y697">_xlfn.IFS(X697=1,"Lunes",X697=2,"Martes",X697=3,"Miercoles",X697=4,"Jueves",X697=5,"Viernes",X697=6,"Sabado",X697=7,"Domingo")</f>
        <v>Viernes</v>
      </c>
      <c r="Z697">
        <f>SUMIF('Cocina'!A:A,Sala[[#This Row],[Número de Orden]],'Cocina'!K:K)</f>
        <v>28</v>
      </c>
      <c r="AA697" s="35">
        <f>(Sala[[#This Row],[Tiempo en mesa]]-Sala[[#This Row],[Tiempo de Preparación (Horas)]])*1440</f>
        <v>211.99999999999997</v>
      </c>
      <c r="AB697" t="str" cm="1">
        <f t="array" ref="AB69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8" spans="1:28" x14ac:dyDescent="0.3">
      <c r="A698" s="9">
        <v>4</v>
      </c>
      <c r="B698" s="13" t="s">
        <v>1045</v>
      </c>
      <c r="C698" s="9">
        <v>1</v>
      </c>
      <c r="D698" s="16">
        <v>45023.158333333333</v>
      </c>
      <c r="E698" s="16">
        <v>45023.279166666667</v>
      </c>
      <c r="F698" s="13" t="s">
        <v>20</v>
      </c>
      <c r="G698" s="13" t="s">
        <v>10</v>
      </c>
      <c r="H698" s="13" t="s">
        <v>1134</v>
      </c>
      <c r="I698" s="14">
        <v>34.35</v>
      </c>
      <c r="J698" s="14">
        <f>IF(Sala[[#This Row],[Orden cobrada (Sin tiempo espera)]]="si",Sala[[#This Row],[Propina]],0)</f>
        <v>34.35</v>
      </c>
      <c r="K698" s="13" t="s">
        <v>11</v>
      </c>
      <c r="L698" s="9">
        <v>697</v>
      </c>
      <c r="M698" s="13" t="s">
        <v>44</v>
      </c>
      <c r="N698" s="13" t="s">
        <v>1046</v>
      </c>
      <c r="O698" s="14">
        <f>SUMIF('Cocina'!A:A,Sala!L698,'Cocina'!M:M)</f>
        <v>199</v>
      </c>
      <c r="P698" s="1">
        <v>45023</v>
      </c>
      <c r="Q698" s="3">
        <v>0.15833333333333333</v>
      </c>
      <c r="R698" s="3">
        <v>0.27916666666666667</v>
      </c>
      <c r="S698" s="3">
        <f>IF(K698="Ocupada",R698-Q698+Datos!$B$2,R698-Q698)</f>
        <v>0.12083333333333335</v>
      </c>
      <c r="T698" s="3">
        <f t="shared" si="42"/>
        <v>0.12083333333333335</v>
      </c>
      <c r="U698" s="3">
        <f>(SUMIF('Cocina'!A:A,Sala!L698,'Cocina'!H:H))/60/24</f>
        <v>7.4305555555555555E-2</v>
      </c>
      <c r="V698" s="3">
        <f t="shared" si="40"/>
        <v>4.6527777777777793E-2</v>
      </c>
      <c r="W698" s="13" t="str">
        <f t="shared" si="43"/>
        <v>Si</v>
      </c>
      <c r="X698" s="9">
        <f t="shared" si="41"/>
        <v>5</v>
      </c>
      <c r="Y698" s="13" t="str" cm="1">
        <f t="array" ref="Y698">_xlfn.IFS(X698=1,"Lunes",X698=2,"Martes",X698=3,"Miercoles",X698=4,"Jueves",X698=5,"Viernes",X698=6,"Sabado",X698=7,"Domingo")</f>
        <v>Viernes</v>
      </c>
      <c r="Z698">
        <f>SUMIF('Cocina'!A:A,Sala[[#This Row],[Número de Orden]],'Cocina'!K:K)</f>
        <v>120</v>
      </c>
      <c r="AA698" s="35">
        <f>(Sala[[#This Row],[Tiempo en mesa]]-Sala[[#This Row],[Tiempo de Preparación (Horas)]])*1440</f>
        <v>67.000000000000028</v>
      </c>
      <c r="AB698" t="str" cm="1">
        <f t="array" ref="AB69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699" spans="1:28" x14ac:dyDescent="0.3">
      <c r="A699" s="9">
        <v>19</v>
      </c>
      <c r="B699" s="13" t="s">
        <v>316</v>
      </c>
      <c r="C699" s="9">
        <v>4</v>
      </c>
      <c r="D699" s="16">
        <v>45023.104166666664</v>
      </c>
      <c r="E699" s="16">
        <v>45023.267361111109</v>
      </c>
      <c r="F699" s="13" t="s">
        <v>14</v>
      </c>
      <c r="G699" s="13" t="s">
        <v>32</v>
      </c>
      <c r="H699" s="13" t="s">
        <v>1134</v>
      </c>
      <c r="I699" s="14">
        <v>39.89</v>
      </c>
      <c r="J699" s="14">
        <f>IF(Sala[[#This Row],[Orden cobrada (Sin tiempo espera)]]="si",Sala[[#This Row],[Propina]],0)</f>
        <v>39.89</v>
      </c>
      <c r="K699" s="13" t="s">
        <v>21</v>
      </c>
      <c r="L699" s="9">
        <v>698</v>
      </c>
      <c r="M699" s="13" t="s">
        <v>41</v>
      </c>
      <c r="N699" s="13" t="s">
        <v>1047</v>
      </c>
      <c r="O699" s="14">
        <f>SUMIF('Cocina'!A:A,Sala!L699,'Cocina'!M:M)</f>
        <v>185</v>
      </c>
      <c r="P699" s="1">
        <v>45023</v>
      </c>
      <c r="Q699" s="3">
        <v>0.10416666666666667</v>
      </c>
      <c r="R699" s="3">
        <v>0.2673611111111111</v>
      </c>
      <c r="S699" s="3">
        <f>IF(K699="Ocupada",R699-Q699+Datos!$B$2,R699-Q699)</f>
        <v>0.16319444444444442</v>
      </c>
      <c r="T699" s="3">
        <f t="shared" si="42"/>
        <v>0.16319444444444442</v>
      </c>
      <c r="U699" s="3">
        <f>(SUMIF('Cocina'!A:A,Sala!L699,'Cocina'!H:H))/60/24</f>
        <v>7.013888888888889E-2</v>
      </c>
      <c r="V699" s="3">
        <f t="shared" si="40"/>
        <v>9.305555555555553E-2</v>
      </c>
      <c r="W699" s="13" t="str">
        <f t="shared" si="43"/>
        <v>Si</v>
      </c>
      <c r="X699" s="9">
        <f t="shared" si="41"/>
        <v>5</v>
      </c>
      <c r="Y699" s="13" t="str" cm="1">
        <f t="array" ref="Y699">_xlfn.IFS(X699=1,"Lunes",X699=2,"Martes",X699=3,"Miercoles",X699=4,"Jueves",X699=5,"Viernes",X699=6,"Sabado",X699=7,"Domingo")</f>
        <v>Viernes</v>
      </c>
      <c r="Z699">
        <f>SUMIF('Cocina'!A:A,Sala[[#This Row],[Número de Orden]],'Cocina'!K:K)</f>
        <v>112</v>
      </c>
      <c r="AA699" s="35">
        <f>(Sala[[#This Row],[Tiempo en mesa]]-Sala[[#This Row],[Tiempo de Preparación (Horas)]])*1440</f>
        <v>133.99999999999997</v>
      </c>
      <c r="AB699" t="str" cm="1">
        <f t="array" ref="AB69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0" spans="1:28" x14ac:dyDescent="0.3">
      <c r="A700" s="9">
        <v>8</v>
      </c>
      <c r="B700" s="13" t="s">
        <v>734</v>
      </c>
      <c r="C700" s="9">
        <v>6</v>
      </c>
      <c r="D700" s="16">
        <v>45023.065972222219</v>
      </c>
      <c r="E700" s="16">
        <v>45023.12222222222</v>
      </c>
      <c r="F700" s="13" t="s">
        <v>20</v>
      </c>
      <c r="G700" s="13" t="s">
        <v>10</v>
      </c>
      <c r="H700" s="13" t="s">
        <v>1134</v>
      </c>
      <c r="I700" s="14">
        <v>38.44</v>
      </c>
      <c r="J700" s="14">
        <f>IF(Sala[[#This Row],[Orden cobrada (Sin tiempo espera)]]="si",Sala[[#This Row],[Propina]],0)</f>
        <v>38.44</v>
      </c>
      <c r="K700" s="13" t="s">
        <v>11</v>
      </c>
      <c r="L700" s="9">
        <v>699</v>
      </c>
      <c r="M700" s="13" t="s">
        <v>1137</v>
      </c>
      <c r="N700" s="13" t="s">
        <v>51</v>
      </c>
      <c r="O700" s="14">
        <f>SUMIF('Cocina'!A:A,Sala!L700,'Cocina'!M:M)</f>
        <v>58</v>
      </c>
      <c r="P700" s="1">
        <v>45023</v>
      </c>
      <c r="Q700" s="3">
        <v>6.5972222222222224E-2</v>
      </c>
      <c r="R700" s="3">
        <v>0.12222222222222222</v>
      </c>
      <c r="S700" s="3">
        <f>IF(K700="Ocupada",R700-Q700+Datos!$B$2,R700-Q700)</f>
        <v>5.6249999999999994E-2</v>
      </c>
      <c r="T700" s="3">
        <f t="shared" si="42"/>
        <v>5.6249999999999994E-2</v>
      </c>
      <c r="U700" s="3">
        <f>(SUMIF('Cocina'!A:A,Sala!L700,'Cocina'!H:H))/60/24</f>
        <v>7.6388888888888886E-3</v>
      </c>
      <c r="V700" s="3">
        <f t="shared" si="40"/>
        <v>4.8611111111111105E-2</v>
      </c>
      <c r="W700" s="13" t="str">
        <f t="shared" si="43"/>
        <v>Si</v>
      </c>
      <c r="X700" s="9">
        <f t="shared" si="41"/>
        <v>5</v>
      </c>
      <c r="Y700" s="13" t="str" cm="1">
        <f t="array" ref="Y700">_xlfn.IFS(X700=1,"Lunes",X700=2,"Martes",X700=3,"Miercoles",X700=4,"Jueves",X700=5,"Viernes",X700=6,"Sabado",X700=7,"Domingo")</f>
        <v>Viernes</v>
      </c>
      <c r="Z700">
        <f>SUMIF('Cocina'!A:A,Sala[[#This Row],[Número de Orden]],'Cocina'!K:K)</f>
        <v>34</v>
      </c>
      <c r="AA700" s="35">
        <f>(Sala[[#This Row],[Tiempo en mesa]]-Sala[[#This Row],[Tiempo de Preparación (Horas)]])*1440</f>
        <v>69.999999999999986</v>
      </c>
      <c r="AB700" t="str" cm="1">
        <f t="array" ref="AB70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1" spans="1:28" x14ac:dyDescent="0.3">
      <c r="A701" s="9">
        <v>8</v>
      </c>
      <c r="B701" s="13" t="s">
        <v>1048</v>
      </c>
      <c r="C701" s="9">
        <v>2</v>
      </c>
      <c r="D701" s="16">
        <v>45023.015972222223</v>
      </c>
      <c r="E701" s="16">
        <v>45023.118055555555</v>
      </c>
      <c r="F701" s="13" t="s">
        <v>20</v>
      </c>
      <c r="G701" s="13" t="s">
        <v>10</v>
      </c>
      <c r="H701" s="13" t="s">
        <v>1134</v>
      </c>
      <c r="I701" s="14">
        <v>21.66</v>
      </c>
      <c r="J701" s="14">
        <f>IF(Sala[[#This Row],[Orden cobrada (Sin tiempo espera)]]="si",Sala[[#This Row],[Propina]],0)</f>
        <v>21.66</v>
      </c>
      <c r="K701" s="13" t="s">
        <v>11</v>
      </c>
      <c r="L701" s="9">
        <v>700</v>
      </c>
      <c r="M701" s="13" t="s">
        <v>83</v>
      </c>
      <c r="N701" s="13" t="s">
        <v>858</v>
      </c>
      <c r="O701" s="14">
        <f>SUMIF('Cocina'!A:A,Sala!L701,'Cocina'!M:M)</f>
        <v>234</v>
      </c>
      <c r="P701" s="1">
        <v>45023</v>
      </c>
      <c r="Q701" s="3">
        <v>1.5972222222222221E-2</v>
      </c>
      <c r="R701" s="3">
        <v>0.11805555555555555</v>
      </c>
      <c r="S701" s="3">
        <f>IF(K701="Ocupada",R701-Q701+Datos!$B$2,R701-Q701)</f>
        <v>0.10208333333333333</v>
      </c>
      <c r="T701" s="3">
        <f t="shared" si="42"/>
        <v>0.10208333333333333</v>
      </c>
      <c r="U701" s="3">
        <f>(SUMIF('Cocina'!A:A,Sala!L701,'Cocina'!H:H))/60/24</f>
        <v>5.9722222222222225E-2</v>
      </c>
      <c r="V701" s="3">
        <f t="shared" si="40"/>
        <v>4.2361111111111106E-2</v>
      </c>
      <c r="W701" s="13" t="str">
        <f t="shared" si="43"/>
        <v>Si</v>
      </c>
      <c r="X701" s="9">
        <f t="shared" si="41"/>
        <v>5</v>
      </c>
      <c r="Y701" s="13" t="str" cm="1">
        <f t="array" ref="Y701">_xlfn.IFS(X701=1,"Lunes",X701=2,"Martes",X701=3,"Miercoles",X701=4,"Jueves",X701=5,"Viernes",X701=6,"Sabado",X701=7,"Domingo")</f>
        <v>Viernes</v>
      </c>
      <c r="Z701">
        <f>SUMIF('Cocina'!A:A,Sala[[#This Row],[Número de Orden]],'Cocina'!K:K)</f>
        <v>137</v>
      </c>
      <c r="AA701" s="35">
        <f>(Sala[[#This Row],[Tiempo en mesa]]-Sala[[#This Row],[Tiempo de Preparación (Horas)]])*1440</f>
        <v>60.999999999999993</v>
      </c>
      <c r="AB701" t="str" cm="1">
        <f t="array" ref="AB70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2" spans="1:28" x14ac:dyDescent="0.3">
      <c r="A702" s="9">
        <v>19</v>
      </c>
      <c r="B702" s="13" t="s">
        <v>1049</v>
      </c>
      <c r="C702" s="9">
        <v>5</v>
      </c>
      <c r="D702" s="16">
        <v>45023.138888888891</v>
      </c>
      <c r="E702" s="16">
        <v>45023.239583333336</v>
      </c>
      <c r="F702" s="13" t="s">
        <v>29</v>
      </c>
      <c r="G702" s="13" t="s">
        <v>10</v>
      </c>
      <c r="H702" s="13" t="s">
        <v>1134</v>
      </c>
      <c r="I702" s="14">
        <v>39.83</v>
      </c>
      <c r="J702" s="14">
        <f>IF(Sala[[#This Row],[Orden cobrada (Sin tiempo espera)]]="si",Sala[[#This Row],[Propina]],0)</f>
        <v>39.83</v>
      </c>
      <c r="K702" s="13" t="s">
        <v>21</v>
      </c>
      <c r="L702" s="9">
        <v>701</v>
      </c>
      <c r="M702" s="13" t="s">
        <v>41</v>
      </c>
      <c r="N702" s="13" t="s">
        <v>1050</v>
      </c>
      <c r="O702" s="14">
        <f>SUMIF('Cocina'!A:A,Sala!L702,'Cocina'!M:M)</f>
        <v>102</v>
      </c>
      <c r="P702" s="1">
        <v>45023</v>
      </c>
      <c r="Q702" s="3">
        <v>0.1388888888888889</v>
      </c>
      <c r="R702" s="3">
        <v>0.23958333333333334</v>
      </c>
      <c r="S702" s="3">
        <f>IF(K702="Ocupada",R702-Q702+Datos!$B$2,R702-Q702)</f>
        <v>0.10069444444444445</v>
      </c>
      <c r="T702" s="3">
        <f t="shared" si="42"/>
        <v>0.10069444444444445</v>
      </c>
      <c r="U702" s="3">
        <f>(SUMIF('Cocina'!A:A,Sala!L702,'Cocina'!H:H))/60/24</f>
        <v>6.7361111111111108E-2</v>
      </c>
      <c r="V702" s="3">
        <f t="shared" si="40"/>
        <v>3.333333333333334E-2</v>
      </c>
      <c r="W702" s="13" t="str">
        <f t="shared" si="43"/>
        <v>Si</v>
      </c>
      <c r="X702" s="9">
        <f t="shared" si="41"/>
        <v>5</v>
      </c>
      <c r="Y702" s="13" t="str" cm="1">
        <f t="array" ref="Y702">_xlfn.IFS(X702=1,"Lunes",X702=2,"Martes",X702=3,"Miercoles",X702=4,"Jueves",X702=5,"Viernes",X702=6,"Sabado",X702=7,"Domingo")</f>
        <v>Viernes</v>
      </c>
      <c r="Z702">
        <f>SUMIF('Cocina'!A:A,Sala[[#This Row],[Número de Orden]],'Cocina'!K:K)</f>
        <v>60</v>
      </c>
      <c r="AA702" s="35">
        <f>(Sala[[#This Row],[Tiempo en mesa]]-Sala[[#This Row],[Tiempo de Preparación (Horas)]])*1440</f>
        <v>48.000000000000007</v>
      </c>
      <c r="AB702" t="str" cm="1">
        <f t="array" ref="AB70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3" spans="1:28" x14ac:dyDescent="0.3">
      <c r="A703" s="9">
        <v>13</v>
      </c>
      <c r="B703" s="13" t="s">
        <v>1051</v>
      </c>
      <c r="C703" s="9">
        <v>2</v>
      </c>
      <c r="D703" s="16">
        <v>45023.104166666664</v>
      </c>
      <c r="E703" s="16">
        <v>45023.21875</v>
      </c>
      <c r="F703" s="13" t="s">
        <v>9</v>
      </c>
      <c r="G703" s="13" t="s">
        <v>32</v>
      </c>
      <c r="H703" s="13" t="s">
        <v>1134</v>
      </c>
      <c r="I703" s="14">
        <v>47.07</v>
      </c>
      <c r="J703" s="14">
        <f>IF(Sala[[#This Row],[Orden cobrada (Sin tiempo espera)]]="si",Sala[[#This Row],[Propina]],0)</f>
        <v>47.07</v>
      </c>
      <c r="K703" s="13" t="s">
        <v>21</v>
      </c>
      <c r="L703" s="9">
        <v>702</v>
      </c>
      <c r="M703" s="13" t="s">
        <v>22</v>
      </c>
      <c r="N703" s="13" t="s">
        <v>1052</v>
      </c>
      <c r="O703" s="14">
        <f>SUMIF('Cocina'!A:A,Sala!L703,'Cocina'!M:M)</f>
        <v>195</v>
      </c>
      <c r="P703" s="1">
        <v>45023</v>
      </c>
      <c r="Q703" s="3">
        <v>0.10416666666666667</v>
      </c>
      <c r="R703" s="3">
        <v>0.21875</v>
      </c>
      <c r="S703" s="3">
        <f>IF(K703="Ocupada",R703-Q703+Datos!$B$2,R703-Q703)</f>
        <v>0.11458333333333333</v>
      </c>
      <c r="T703" s="3">
        <f t="shared" si="42"/>
        <v>0.11458333333333333</v>
      </c>
      <c r="U703" s="3">
        <f>(SUMIF('Cocina'!A:A,Sala!L703,'Cocina'!H:H))/60/24</f>
        <v>0.1076388888888889</v>
      </c>
      <c r="V703" s="3">
        <f t="shared" si="40"/>
        <v>6.9444444444444337E-3</v>
      </c>
      <c r="W703" s="13" t="str">
        <f t="shared" si="43"/>
        <v>Si</v>
      </c>
      <c r="X703" s="9">
        <f t="shared" si="41"/>
        <v>5</v>
      </c>
      <c r="Y703" s="13" t="str" cm="1">
        <f t="array" ref="Y703">_xlfn.IFS(X703=1,"Lunes",X703=2,"Martes",X703=3,"Miercoles",X703=4,"Jueves",X703=5,"Viernes",X703=6,"Sabado",X703=7,"Domingo")</f>
        <v>Viernes</v>
      </c>
      <c r="Z703">
        <f>SUMIF('Cocina'!A:A,Sala[[#This Row],[Número de Orden]],'Cocina'!K:K)</f>
        <v>113</v>
      </c>
      <c r="AA703" s="35">
        <f>(Sala[[#This Row],[Tiempo en mesa]]-Sala[[#This Row],[Tiempo de Preparación (Horas)]])*1440</f>
        <v>9.999999999999984</v>
      </c>
      <c r="AB703" t="str" cm="1">
        <f t="array" ref="AB70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4" spans="1:28" x14ac:dyDescent="0.3">
      <c r="A704" s="9">
        <v>9</v>
      </c>
      <c r="B704" s="13" t="s">
        <v>1053</v>
      </c>
      <c r="C704" s="9">
        <v>5</v>
      </c>
      <c r="D704" s="16">
        <v>45023.011805555558</v>
      </c>
      <c r="E704" s="16">
        <v>45023.09652777778</v>
      </c>
      <c r="F704" s="13" t="s">
        <v>14</v>
      </c>
      <c r="G704" s="13" t="s">
        <v>10</v>
      </c>
      <c r="H704" s="13" t="s">
        <v>1134</v>
      </c>
      <c r="I704" s="14">
        <v>22.24</v>
      </c>
      <c r="J704" s="14">
        <f>IF(Sala[[#This Row],[Orden cobrada (Sin tiempo espera)]]="si",Sala[[#This Row],[Propina]],0)</f>
        <v>22.24</v>
      </c>
      <c r="K704" s="13" t="s">
        <v>35</v>
      </c>
      <c r="L704" s="9">
        <v>703</v>
      </c>
      <c r="M704" s="13" t="s">
        <v>36</v>
      </c>
      <c r="N704" s="13" t="s">
        <v>102</v>
      </c>
      <c r="O704" s="14">
        <f>SUMIF('Cocina'!A:A,Sala!L704,'Cocina'!M:M)</f>
        <v>63</v>
      </c>
      <c r="P704" s="1">
        <v>45023</v>
      </c>
      <c r="Q704" s="3">
        <v>1.1805555555555555E-2</v>
      </c>
      <c r="R704" s="3">
        <v>9.6527777777777782E-2</v>
      </c>
      <c r="S704" s="3">
        <f>IF(K704="Ocupada",R704-Q704+Datos!$B$2,R704-Q704)</f>
        <v>9.5138888888888898E-2</v>
      </c>
      <c r="T704" s="3">
        <f t="shared" si="42"/>
        <v>8.4722222222222227E-2</v>
      </c>
      <c r="U704" s="3">
        <f>(SUMIF('Cocina'!A:A,Sala!L704,'Cocina'!H:H))/60/24</f>
        <v>2.013888888888889E-2</v>
      </c>
      <c r="V704" s="3">
        <f t="shared" si="40"/>
        <v>7.5000000000000011E-2</v>
      </c>
      <c r="W704" s="13" t="str">
        <f t="shared" si="43"/>
        <v>Si</v>
      </c>
      <c r="X704" s="9">
        <f t="shared" si="41"/>
        <v>5</v>
      </c>
      <c r="Y704" s="13" t="str" cm="1">
        <f t="array" ref="Y704">_xlfn.IFS(X704=1,"Lunes",X704=2,"Martes",X704=3,"Miercoles",X704=4,"Jueves",X704=5,"Viernes",X704=6,"Sabado",X704=7,"Domingo")</f>
        <v>Viernes</v>
      </c>
      <c r="Z704">
        <f>SUMIF('Cocina'!A:A,Sala[[#This Row],[Número de Orden]],'Cocina'!K:K)</f>
        <v>39</v>
      </c>
      <c r="AA704" s="35">
        <f>(Sala[[#This Row],[Tiempo en mesa]]-Sala[[#This Row],[Tiempo de Preparación (Horas)]])*1440</f>
        <v>93.000000000000014</v>
      </c>
      <c r="AB704" t="str" cm="1">
        <f t="array" ref="AB70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5" spans="1:28" x14ac:dyDescent="0.3">
      <c r="A705" s="9">
        <v>13</v>
      </c>
      <c r="B705" s="13" t="s">
        <v>1054</v>
      </c>
      <c r="C705" s="9">
        <v>6</v>
      </c>
      <c r="D705" s="16">
        <v>45023.069444444445</v>
      </c>
      <c r="E705" s="16">
        <v>45023.186805555553</v>
      </c>
      <c r="F705" s="13" t="s">
        <v>20</v>
      </c>
      <c r="G705" s="13" t="s">
        <v>32</v>
      </c>
      <c r="H705" s="13" t="s">
        <v>1134</v>
      </c>
      <c r="I705" s="14">
        <v>33.29</v>
      </c>
      <c r="J705" s="14">
        <f>IF(Sala[[#This Row],[Orden cobrada (Sin tiempo espera)]]="si",Sala[[#This Row],[Propina]],0)</f>
        <v>33.29</v>
      </c>
      <c r="K705" s="13" t="s">
        <v>11</v>
      </c>
      <c r="L705" s="9">
        <v>704</v>
      </c>
      <c r="M705" s="13" t="s">
        <v>41</v>
      </c>
      <c r="N705" s="13" t="s">
        <v>117</v>
      </c>
      <c r="O705" s="14">
        <f>SUMIF('Cocina'!A:A,Sala!L705,'Cocina'!M:M)</f>
        <v>18</v>
      </c>
      <c r="P705" s="1">
        <v>45023</v>
      </c>
      <c r="Q705" s="3">
        <v>6.9444444444444448E-2</v>
      </c>
      <c r="R705" s="3">
        <v>0.18680555555555556</v>
      </c>
      <c r="S705" s="3">
        <f>IF(K705="Ocupada",R705-Q705+Datos!$B$2,R705-Q705)</f>
        <v>0.11736111111111111</v>
      </c>
      <c r="T705" s="3">
        <f t="shared" si="42"/>
        <v>0.11736111111111111</v>
      </c>
      <c r="U705" s="3">
        <f>(SUMIF('Cocina'!A:A,Sala!L705,'Cocina'!H:H))/60/24</f>
        <v>2.6388888888888889E-2</v>
      </c>
      <c r="V705" s="3">
        <f t="shared" si="40"/>
        <v>9.0972222222222218E-2</v>
      </c>
      <c r="W705" s="13" t="str">
        <f t="shared" si="43"/>
        <v>Si</v>
      </c>
      <c r="X705" s="9">
        <f t="shared" si="41"/>
        <v>5</v>
      </c>
      <c r="Y705" s="13" t="str" cm="1">
        <f t="array" ref="Y705">_xlfn.IFS(X705=1,"Lunes",X705=2,"Martes",X705=3,"Miercoles",X705=4,"Jueves",X705=5,"Viernes",X705=6,"Sabado",X705=7,"Domingo")</f>
        <v>Viernes</v>
      </c>
      <c r="Z705">
        <f>SUMIF('Cocina'!A:A,Sala[[#This Row],[Número de Orden]],'Cocina'!K:K)</f>
        <v>10</v>
      </c>
      <c r="AA705" s="35">
        <f>(Sala[[#This Row],[Tiempo en mesa]]-Sala[[#This Row],[Tiempo de Preparación (Horas)]])*1440</f>
        <v>131</v>
      </c>
      <c r="AB705" t="str" cm="1">
        <f t="array" ref="AB70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6" spans="1:28" x14ac:dyDescent="0.3">
      <c r="A706" s="9">
        <v>12</v>
      </c>
      <c r="B706" s="13" t="s">
        <v>906</v>
      </c>
      <c r="C706" s="9">
        <v>3</v>
      </c>
      <c r="D706" s="16">
        <v>45023.074999999997</v>
      </c>
      <c r="E706" s="16">
        <v>45023.120138888888</v>
      </c>
      <c r="F706" s="13" t="s">
        <v>20</v>
      </c>
      <c r="G706" s="13" t="s">
        <v>10</v>
      </c>
      <c r="H706" s="13" t="s">
        <v>1134</v>
      </c>
      <c r="I706" s="14">
        <v>43.07</v>
      </c>
      <c r="J706" s="14">
        <f>IF(Sala[[#This Row],[Orden cobrada (Sin tiempo espera)]]="si",Sala[[#This Row],[Propina]],0)</f>
        <v>43.07</v>
      </c>
      <c r="K706" s="13" t="s">
        <v>21</v>
      </c>
      <c r="L706" s="9">
        <v>705</v>
      </c>
      <c r="M706" s="13" t="s">
        <v>36</v>
      </c>
      <c r="N706" s="13" t="s">
        <v>516</v>
      </c>
      <c r="O706" s="14">
        <f>SUMIF('Cocina'!A:A,Sala!L706,'Cocina'!M:M)</f>
        <v>112</v>
      </c>
      <c r="P706" s="1">
        <v>45023</v>
      </c>
      <c r="Q706" s="3">
        <v>7.4999999999999997E-2</v>
      </c>
      <c r="R706" s="3">
        <v>0.12013888888888889</v>
      </c>
      <c r="S706" s="3">
        <f>IF(K706="Ocupada",R706-Q706+Datos!$B$2,R706-Q706)</f>
        <v>4.5138888888888895E-2</v>
      </c>
      <c r="T706" s="3">
        <f t="shared" si="42"/>
        <v>4.5138888888888895E-2</v>
      </c>
      <c r="U706" s="3">
        <f>(SUMIF('Cocina'!A:A,Sala!L706,'Cocina'!H:H))/60/24</f>
        <v>2.2916666666666669E-2</v>
      </c>
      <c r="V706" s="3">
        <f t="shared" ref="V706:V768" si="44">IF(U706&gt;T706,0,S706-U706)</f>
        <v>2.2222222222222227E-2</v>
      </c>
      <c r="W706" s="13" t="str">
        <f t="shared" si="43"/>
        <v>Si</v>
      </c>
      <c r="X706" s="9">
        <f t="shared" si="41"/>
        <v>5</v>
      </c>
      <c r="Y706" s="13" t="str" cm="1">
        <f t="array" ref="Y706">_xlfn.IFS(X706=1,"Lunes",X706=2,"Martes",X706=3,"Miercoles",X706=4,"Jueves",X706=5,"Viernes",X706=6,"Sabado",X706=7,"Domingo")</f>
        <v>Viernes</v>
      </c>
      <c r="Z706">
        <f>SUMIF('Cocina'!A:A,Sala[[#This Row],[Número de Orden]],'Cocina'!K:K)</f>
        <v>66</v>
      </c>
      <c r="AA706" s="35">
        <f>(Sala[[#This Row],[Tiempo en mesa]]-Sala[[#This Row],[Tiempo de Preparación (Horas)]])*1440</f>
        <v>32.000000000000007</v>
      </c>
      <c r="AB706" t="str" cm="1">
        <f t="array" ref="AB70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7" spans="1:28" x14ac:dyDescent="0.3">
      <c r="A707" s="9">
        <v>20</v>
      </c>
      <c r="B707" s="13" t="s">
        <v>1055</v>
      </c>
      <c r="C707" s="9">
        <v>6</v>
      </c>
      <c r="D707" s="16">
        <v>45023.051388888889</v>
      </c>
      <c r="E707" s="16">
        <v>45023.20416666667</v>
      </c>
      <c r="F707" s="13" t="s">
        <v>14</v>
      </c>
      <c r="G707" s="13" t="s">
        <v>10</v>
      </c>
      <c r="H707" s="13" t="s">
        <v>1134</v>
      </c>
      <c r="I707" s="14">
        <v>44.45</v>
      </c>
      <c r="J707" s="14">
        <f>IF(Sala[[#This Row],[Orden cobrada (Sin tiempo espera)]]="si",Sala[[#This Row],[Propina]],0)</f>
        <v>44.45</v>
      </c>
      <c r="K707" s="13" t="s">
        <v>35</v>
      </c>
      <c r="L707" s="9">
        <v>706</v>
      </c>
      <c r="M707" s="13" t="s">
        <v>83</v>
      </c>
      <c r="N707" s="13" t="s">
        <v>117</v>
      </c>
      <c r="O707" s="14">
        <f>SUMIF('Cocina'!A:A,Sala!L707,'Cocina'!M:M)</f>
        <v>54</v>
      </c>
      <c r="P707" s="1">
        <v>45023</v>
      </c>
      <c r="Q707" s="3">
        <v>5.1388888888888887E-2</v>
      </c>
      <c r="R707" s="3">
        <v>0.20416666666666666</v>
      </c>
      <c r="S707" s="3">
        <f>IF(K707="Ocupada",R707-Q707+Datos!$B$2,R707-Q707)</f>
        <v>0.16319444444444445</v>
      </c>
      <c r="T707" s="3">
        <f t="shared" ref="T707:T768" si="45">R707-Q707</f>
        <v>0.15277777777777779</v>
      </c>
      <c r="U707" s="3">
        <f>(SUMIF('Cocina'!A:A,Sala!L707,'Cocina'!H:H))/60/24</f>
        <v>2.2916666666666669E-2</v>
      </c>
      <c r="V707" s="3">
        <f t="shared" si="44"/>
        <v>0.14027777777777778</v>
      </c>
      <c r="W707" s="13" t="str">
        <f t="shared" ref="W707:W768" si="46">IF(V707=0,"No","Si")</f>
        <v>Si</v>
      </c>
      <c r="X707" s="9">
        <f t="shared" ref="X707:X768" si="47">WEEKDAY(P707,2)</f>
        <v>5</v>
      </c>
      <c r="Y707" s="13" t="str" cm="1">
        <f t="array" ref="Y707">_xlfn.IFS(X707=1,"Lunes",X707=2,"Martes",X707=3,"Miercoles",X707=4,"Jueves",X707=5,"Viernes",X707=6,"Sabado",X707=7,"Domingo")</f>
        <v>Viernes</v>
      </c>
      <c r="Z707">
        <f>SUMIF('Cocina'!A:A,Sala[[#This Row],[Número de Orden]],'Cocina'!K:K)</f>
        <v>30</v>
      </c>
      <c r="AA707" s="35">
        <f>(Sala[[#This Row],[Tiempo en mesa]]-Sala[[#This Row],[Tiempo de Preparación (Horas)]])*1440</f>
        <v>187.00000000000003</v>
      </c>
      <c r="AB707" t="str" cm="1">
        <f t="array" ref="AB70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8" spans="1:28" x14ac:dyDescent="0.3">
      <c r="A708" s="9">
        <v>15</v>
      </c>
      <c r="B708" s="13" t="s">
        <v>1056</v>
      </c>
      <c r="C708" s="9">
        <v>1</v>
      </c>
      <c r="D708" s="16">
        <v>45023.128472222219</v>
      </c>
      <c r="E708" s="16">
        <v>45023.224305555559</v>
      </c>
      <c r="F708" s="13" t="s">
        <v>20</v>
      </c>
      <c r="G708" s="13" t="s">
        <v>15</v>
      </c>
      <c r="H708" s="13" t="s">
        <v>1134</v>
      </c>
      <c r="I708" s="14">
        <v>40.39</v>
      </c>
      <c r="J708" s="14">
        <f>IF(Sala[[#This Row],[Orden cobrada (Sin tiempo espera)]]="si",Sala[[#This Row],[Propina]],0)</f>
        <v>40.39</v>
      </c>
      <c r="K708" s="13" t="s">
        <v>11</v>
      </c>
      <c r="L708" s="9">
        <v>707</v>
      </c>
      <c r="M708" s="13" t="s">
        <v>44</v>
      </c>
      <c r="N708" s="13" t="s">
        <v>1057</v>
      </c>
      <c r="O708" s="14">
        <f>SUMIF('Cocina'!A:A,Sala!L708,'Cocina'!M:M)</f>
        <v>185</v>
      </c>
      <c r="P708" s="1">
        <v>45023</v>
      </c>
      <c r="Q708" s="3">
        <v>0.12847222222222221</v>
      </c>
      <c r="R708" s="3">
        <v>0.22430555555555556</v>
      </c>
      <c r="S708" s="3">
        <f>IF(K708="Ocupada",R708-Q708+Datos!$B$2,R708-Q708)</f>
        <v>9.5833333333333354E-2</v>
      </c>
      <c r="T708" s="3">
        <f t="shared" si="45"/>
        <v>9.5833333333333354E-2</v>
      </c>
      <c r="U708" s="3">
        <f>(SUMIF('Cocina'!A:A,Sala!L708,'Cocina'!H:H))/60/24</f>
        <v>9.5138888888888884E-2</v>
      </c>
      <c r="V708" s="3">
        <f t="shared" si="44"/>
        <v>6.9444444444446973E-4</v>
      </c>
      <c r="W708" s="13" t="str">
        <f t="shared" si="46"/>
        <v>Si</v>
      </c>
      <c r="X708" s="9">
        <f t="shared" si="47"/>
        <v>5</v>
      </c>
      <c r="Y708" s="13" t="str" cm="1">
        <f t="array" ref="Y708">_xlfn.IFS(X708=1,"Lunes",X708=2,"Martes",X708=3,"Miercoles",X708=4,"Jueves",X708=5,"Viernes",X708=6,"Sabado",X708=7,"Domingo")</f>
        <v>Viernes</v>
      </c>
      <c r="Z708">
        <f>SUMIF('Cocina'!A:A,Sala[[#This Row],[Número de Orden]],'Cocina'!K:K)</f>
        <v>112</v>
      </c>
      <c r="AA708" s="35">
        <f>(Sala[[#This Row],[Tiempo en mesa]]-Sala[[#This Row],[Tiempo de Preparación (Horas)]])*1440</f>
        <v>1.0000000000000364</v>
      </c>
      <c r="AB708" t="str" cm="1">
        <f t="array" ref="AB70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09" spans="1:28" x14ac:dyDescent="0.3">
      <c r="A709" s="9">
        <v>5</v>
      </c>
      <c r="B709" s="13" t="s">
        <v>1058</v>
      </c>
      <c r="C709" s="9">
        <v>2</v>
      </c>
      <c r="D709" s="16">
        <v>45023.15</v>
      </c>
      <c r="E709" s="16">
        <v>45023.308333333334</v>
      </c>
      <c r="F709" s="13" t="s">
        <v>9</v>
      </c>
      <c r="G709" s="13" t="s">
        <v>32</v>
      </c>
      <c r="H709" s="13" t="s">
        <v>1134</v>
      </c>
      <c r="I709" s="14">
        <v>41.8</v>
      </c>
      <c r="J709" s="14">
        <f>IF(Sala[[#This Row],[Orden cobrada (Sin tiempo espera)]]="si",Sala[[#This Row],[Propina]],0)</f>
        <v>41.8</v>
      </c>
      <c r="K709" s="13" t="s">
        <v>35</v>
      </c>
      <c r="L709" s="9">
        <v>708</v>
      </c>
      <c r="M709" s="13" t="s">
        <v>1137</v>
      </c>
      <c r="N709" s="13" t="s">
        <v>170</v>
      </c>
      <c r="O709" s="14">
        <f>SUMIF('Cocina'!A:A,Sala!L709,'Cocina'!M:M)</f>
        <v>54</v>
      </c>
      <c r="P709" s="1">
        <v>45023</v>
      </c>
      <c r="Q709" s="3">
        <v>0.15</v>
      </c>
      <c r="R709" s="3">
        <v>0.30833333333333335</v>
      </c>
      <c r="S709" s="3">
        <f>IF(K709="Ocupada",R709-Q709+Datos!$B$2,R709-Q709)</f>
        <v>0.16875000000000001</v>
      </c>
      <c r="T709" s="3">
        <f t="shared" si="45"/>
        <v>0.15833333333333335</v>
      </c>
      <c r="U709" s="3">
        <f>(SUMIF('Cocina'!A:A,Sala!L709,'Cocina'!H:H))/60/24</f>
        <v>1.6666666666666666E-2</v>
      </c>
      <c r="V709" s="3">
        <f t="shared" si="44"/>
        <v>0.15208333333333335</v>
      </c>
      <c r="W709" s="13" t="str">
        <f t="shared" si="46"/>
        <v>Si</v>
      </c>
      <c r="X709" s="9">
        <f t="shared" si="47"/>
        <v>5</v>
      </c>
      <c r="Y709" s="13" t="str" cm="1">
        <f t="array" ref="Y709">_xlfn.IFS(X709=1,"Lunes",X709=2,"Martes",X709=3,"Miercoles",X709=4,"Jueves",X709=5,"Viernes",X709=6,"Sabado",X709=7,"Domingo")</f>
        <v>Viernes</v>
      </c>
      <c r="Z709">
        <f>SUMIF('Cocina'!A:A,Sala[[#This Row],[Número de Orden]],'Cocina'!K:K)</f>
        <v>32</v>
      </c>
      <c r="AA709" s="35">
        <f>(Sala[[#This Row],[Tiempo en mesa]]-Sala[[#This Row],[Tiempo de Preparación (Horas)]])*1440</f>
        <v>204.00000000000003</v>
      </c>
      <c r="AB709" t="str" cm="1">
        <f t="array" ref="AB70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0" spans="1:28" x14ac:dyDescent="0.3">
      <c r="A710" s="9">
        <v>8</v>
      </c>
      <c r="B710" s="13" t="s">
        <v>912</v>
      </c>
      <c r="C710" s="9">
        <v>4</v>
      </c>
      <c r="D710" s="16">
        <v>45023.079861111109</v>
      </c>
      <c r="E710" s="16">
        <v>45023.152777777781</v>
      </c>
      <c r="F710" s="13" t="s">
        <v>20</v>
      </c>
      <c r="G710" s="13" t="s">
        <v>10</v>
      </c>
      <c r="H710" s="13" t="s">
        <v>16</v>
      </c>
      <c r="I710" s="14">
        <v>26.15</v>
      </c>
      <c r="J710" s="14">
        <f>IF(Sala[[#This Row],[Orden cobrada (Sin tiempo espera)]]="si",Sala[[#This Row],[Propina]],0)</f>
        <v>26.15</v>
      </c>
      <c r="K710" s="13" t="s">
        <v>35</v>
      </c>
      <c r="L710" s="9">
        <v>709</v>
      </c>
      <c r="M710" s="13" t="s">
        <v>59</v>
      </c>
      <c r="N710" s="13" t="s">
        <v>1059</v>
      </c>
      <c r="O710" s="14">
        <f>SUMIF('Cocina'!A:A,Sala!L710,'Cocina'!M:M)</f>
        <v>193</v>
      </c>
      <c r="P710" s="1">
        <v>45023</v>
      </c>
      <c r="Q710" s="3">
        <v>7.9861111111111105E-2</v>
      </c>
      <c r="R710" s="3">
        <v>0.15277777777777779</v>
      </c>
      <c r="S710" s="3">
        <f>IF(K710="Ocupada",R710-Q710+Datos!$B$2,R710-Q710)</f>
        <v>8.3333333333333356E-2</v>
      </c>
      <c r="T710" s="3">
        <f t="shared" si="45"/>
        <v>7.2916666666666685E-2</v>
      </c>
      <c r="U710" s="3">
        <f>(SUMIF('Cocina'!A:A,Sala!L710,'Cocina'!H:H))/60/24</f>
        <v>6.805555555555555E-2</v>
      </c>
      <c r="V710" s="3">
        <f t="shared" si="44"/>
        <v>1.5277777777777807E-2</v>
      </c>
      <c r="W710" s="13" t="str">
        <f t="shared" si="46"/>
        <v>Si</v>
      </c>
      <c r="X710" s="9">
        <f t="shared" si="47"/>
        <v>5</v>
      </c>
      <c r="Y710" s="13" t="str" cm="1">
        <f t="array" ref="Y710">_xlfn.IFS(X710=1,"Lunes",X710=2,"Martes",X710=3,"Miercoles",X710=4,"Jueves",X710=5,"Viernes",X710=6,"Sabado",X710=7,"Domingo")</f>
        <v>Viernes</v>
      </c>
      <c r="Z710">
        <f>SUMIF('Cocina'!A:A,Sala[[#This Row],[Número de Orden]],'Cocina'!K:K)</f>
        <v>117</v>
      </c>
      <c r="AA710" s="35">
        <f>(Sala[[#This Row],[Tiempo en mesa]]-Sala[[#This Row],[Tiempo de Preparación (Horas)]])*1440</f>
        <v>7.0000000000000355</v>
      </c>
      <c r="AB710" t="str" cm="1">
        <f t="array" ref="AB71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1" spans="1:28" x14ac:dyDescent="0.3">
      <c r="A711" s="9">
        <v>18</v>
      </c>
      <c r="B711" s="13" t="s">
        <v>1060</v>
      </c>
      <c r="C711" s="9">
        <v>1</v>
      </c>
      <c r="D711" s="16">
        <v>45023.102777777778</v>
      </c>
      <c r="E711" s="16">
        <v>45023.151388888888</v>
      </c>
      <c r="F711" s="13" t="s">
        <v>25</v>
      </c>
      <c r="G711" s="13" t="s">
        <v>10</v>
      </c>
      <c r="H711" s="13" t="s">
        <v>1134</v>
      </c>
      <c r="I711" s="14">
        <v>28.43</v>
      </c>
      <c r="J711" s="14">
        <f>IF(Sala[[#This Row],[Orden cobrada (Sin tiempo espera)]]="si",Sala[[#This Row],[Propina]],0)</f>
        <v>0</v>
      </c>
      <c r="K711" s="13" t="s">
        <v>35</v>
      </c>
      <c r="L711" s="9">
        <v>710</v>
      </c>
      <c r="M711" s="13" t="s">
        <v>1137</v>
      </c>
      <c r="N711" s="13" t="s">
        <v>1061</v>
      </c>
      <c r="O711" s="14">
        <f>SUMIF('Cocina'!A:A,Sala!L711,'Cocina'!M:M)</f>
        <v>138</v>
      </c>
      <c r="P711" s="1">
        <v>45023</v>
      </c>
      <c r="Q711" s="3">
        <v>0.10277777777777777</v>
      </c>
      <c r="R711" s="3">
        <v>0.15138888888888888</v>
      </c>
      <c r="S711" s="3">
        <f>IF(K711="Ocupada",R711-Q711+Datos!$B$2,R711-Q711)</f>
        <v>5.9027777777777769E-2</v>
      </c>
      <c r="T711" s="3">
        <f t="shared" si="45"/>
        <v>4.8611111111111105E-2</v>
      </c>
      <c r="U711" s="3">
        <f>(SUMIF('Cocina'!A:A,Sala!L711,'Cocina'!H:H))/60/24</f>
        <v>9.7222222222222224E-2</v>
      </c>
      <c r="V711" s="3">
        <f t="shared" si="44"/>
        <v>0</v>
      </c>
      <c r="W711" s="13" t="str">
        <f t="shared" si="46"/>
        <v>No</v>
      </c>
      <c r="X711" s="9">
        <f t="shared" si="47"/>
        <v>5</v>
      </c>
      <c r="Y711" s="13" t="str" cm="1">
        <f t="array" ref="Y711">_xlfn.IFS(X711=1,"Lunes",X711=2,"Martes",X711=3,"Miercoles",X711=4,"Jueves",X711=5,"Viernes",X711=6,"Sabado",X711=7,"Domingo")</f>
        <v>Viernes</v>
      </c>
      <c r="Z711">
        <f>SUMIF('Cocina'!A:A,Sala[[#This Row],[Número de Orden]],'Cocina'!K:K)</f>
        <v>81</v>
      </c>
      <c r="AA711" s="35">
        <f>(Sala[[#This Row],[Tiempo en mesa]]-Sala[[#This Row],[Tiempo de Preparación (Horas)]])*1440</f>
        <v>-70.000000000000014</v>
      </c>
      <c r="AB711" t="str" cm="1">
        <f t="array" ref="AB71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712" spans="1:28" x14ac:dyDescent="0.3">
      <c r="A712" s="9">
        <v>20</v>
      </c>
      <c r="B712" s="13" t="s">
        <v>91</v>
      </c>
      <c r="C712" s="9">
        <v>6</v>
      </c>
      <c r="D712" s="16">
        <v>45023.07708333333</v>
      </c>
      <c r="E712" s="16">
        <v>45023.220833333333</v>
      </c>
      <c r="F712" s="13" t="s">
        <v>14</v>
      </c>
      <c r="G712" s="13" t="s">
        <v>10</v>
      </c>
      <c r="H712" s="13" t="s">
        <v>1136</v>
      </c>
      <c r="I712" s="14">
        <v>49.74</v>
      </c>
      <c r="J712" s="14">
        <f>IF(Sala[[#This Row],[Orden cobrada (Sin tiempo espera)]]="si",Sala[[#This Row],[Propina]],0)</f>
        <v>49.74</v>
      </c>
      <c r="K712" s="13" t="s">
        <v>35</v>
      </c>
      <c r="L712" s="9">
        <v>711</v>
      </c>
      <c r="M712" s="13" t="s">
        <v>44</v>
      </c>
      <c r="N712" s="13" t="s">
        <v>650</v>
      </c>
      <c r="O712" s="14">
        <f>SUMIF('Cocina'!A:A,Sala!L712,'Cocina'!M:M)</f>
        <v>166</v>
      </c>
      <c r="P712" s="1">
        <v>45023</v>
      </c>
      <c r="Q712" s="3">
        <v>7.7083333333333337E-2</v>
      </c>
      <c r="R712" s="3">
        <v>0.22083333333333333</v>
      </c>
      <c r="S712" s="3">
        <f>IF(K712="Ocupada",R712-Q712+Datos!$B$2,R712-Q712)</f>
        <v>0.15416666666666665</v>
      </c>
      <c r="T712" s="3">
        <f t="shared" si="45"/>
        <v>0.14374999999999999</v>
      </c>
      <c r="U712" s="3">
        <f>(SUMIF('Cocina'!A:A,Sala!L712,'Cocina'!H:H))/60/24</f>
        <v>4.0972222222222222E-2</v>
      </c>
      <c r="V712" s="3">
        <f t="shared" si="44"/>
        <v>0.11319444444444443</v>
      </c>
      <c r="W712" s="13" t="str">
        <f t="shared" si="46"/>
        <v>Si</v>
      </c>
      <c r="X712" s="9">
        <f t="shared" si="47"/>
        <v>5</v>
      </c>
      <c r="Y712" s="13" t="str" cm="1">
        <f t="array" ref="Y712">_xlfn.IFS(X712=1,"Lunes",X712=2,"Martes",X712=3,"Miercoles",X712=4,"Jueves",X712=5,"Viernes",X712=6,"Sabado",X712=7,"Domingo")</f>
        <v>Viernes</v>
      </c>
      <c r="Z712">
        <f>SUMIF('Cocina'!A:A,Sala[[#This Row],[Número de Orden]],'Cocina'!K:K)</f>
        <v>98</v>
      </c>
      <c r="AA712" s="35">
        <f>(Sala[[#This Row],[Tiempo en mesa]]-Sala[[#This Row],[Tiempo de Preparación (Horas)]])*1440</f>
        <v>148</v>
      </c>
      <c r="AB712" t="str" cm="1">
        <f t="array" ref="AB71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3" spans="1:28" x14ac:dyDescent="0.3">
      <c r="A713" s="9">
        <v>10</v>
      </c>
      <c r="B713" s="13" t="s">
        <v>1062</v>
      </c>
      <c r="C713" s="9">
        <v>5</v>
      </c>
      <c r="D713" s="16">
        <v>45023.004166666666</v>
      </c>
      <c r="E713" s="16">
        <v>45023.102083333331</v>
      </c>
      <c r="F713" s="13" t="s">
        <v>20</v>
      </c>
      <c r="G713" s="13" t="s">
        <v>15</v>
      </c>
      <c r="H713" s="13" t="s">
        <v>16</v>
      </c>
      <c r="I713" s="14">
        <v>42.21</v>
      </c>
      <c r="J713" s="14">
        <f>IF(Sala[[#This Row],[Orden cobrada (Sin tiempo espera)]]="si",Sala[[#This Row],[Propina]],0)</f>
        <v>42.21</v>
      </c>
      <c r="K713" s="13" t="s">
        <v>11</v>
      </c>
      <c r="L713" s="9">
        <v>712</v>
      </c>
      <c r="M713" s="13" t="s">
        <v>1135</v>
      </c>
      <c r="N713" s="13" t="s">
        <v>259</v>
      </c>
      <c r="O713" s="14">
        <f>SUMIF('Cocina'!A:A,Sala!L713,'Cocina'!M:M)</f>
        <v>48</v>
      </c>
      <c r="P713" s="1">
        <v>45023</v>
      </c>
      <c r="Q713" s="3">
        <v>4.1666666666666666E-3</v>
      </c>
      <c r="R713" s="3">
        <v>0.10208333333333333</v>
      </c>
      <c r="S713" s="3">
        <f>IF(K713="Ocupada",R713-Q713+Datos!$B$2,R713-Q713)</f>
        <v>9.7916666666666666E-2</v>
      </c>
      <c r="T713" s="3">
        <f t="shared" si="45"/>
        <v>9.7916666666666666E-2</v>
      </c>
      <c r="U713" s="3">
        <f>(SUMIF('Cocina'!A:A,Sala!L713,'Cocina'!H:H))/60/24</f>
        <v>3.4027777777777775E-2</v>
      </c>
      <c r="V713" s="3">
        <f t="shared" si="44"/>
        <v>6.3888888888888884E-2</v>
      </c>
      <c r="W713" s="13" t="str">
        <f t="shared" si="46"/>
        <v>Si</v>
      </c>
      <c r="X713" s="9">
        <f t="shared" si="47"/>
        <v>5</v>
      </c>
      <c r="Y713" s="13" t="str" cm="1">
        <f t="array" ref="Y713">_xlfn.IFS(X713=1,"Lunes",X713=2,"Martes",X713=3,"Miercoles",X713=4,"Jueves",X713=5,"Viernes",X713=6,"Sabado",X713=7,"Domingo")</f>
        <v>Viernes</v>
      </c>
      <c r="Z713">
        <f>SUMIF('Cocina'!A:A,Sala[[#This Row],[Número de Orden]],'Cocina'!K:K)</f>
        <v>28</v>
      </c>
      <c r="AA713" s="35">
        <f>(Sala[[#This Row],[Tiempo en mesa]]-Sala[[#This Row],[Tiempo de Preparación (Horas)]])*1440</f>
        <v>92</v>
      </c>
      <c r="AB713" t="str" cm="1">
        <f t="array" ref="AB71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4" spans="1:28" x14ac:dyDescent="0.3">
      <c r="A714" s="9">
        <v>6</v>
      </c>
      <c r="B714" s="13" t="s">
        <v>1063</v>
      </c>
      <c r="C714" s="9">
        <v>4</v>
      </c>
      <c r="D714" s="16">
        <v>45023.010416666664</v>
      </c>
      <c r="E714" s="16">
        <v>45023.119444444441</v>
      </c>
      <c r="F714" s="13" t="s">
        <v>14</v>
      </c>
      <c r="G714" s="13" t="s">
        <v>32</v>
      </c>
      <c r="H714" s="13" t="s">
        <v>1134</v>
      </c>
      <c r="I714" s="14">
        <v>35.11</v>
      </c>
      <c r="J714" s="14">
        <f>IF(Sala[[#This Row],[Orden cobrada (Sin tiempo espera)]]="si",Sala[[#This Row],[Propina]],0)</f>
        <v>35.11</v>
      </c>
      <c r="K714" s="13" t="s">
        <v>21</v>
      </c>
      <c r="L714" s="9">
        <v>713</v>
      </c>
      <c r="M714" s="13" t="s">
        <v>44</v>
      </c>
      <c r="N714" s="13" t="s">
        <v>1064</v>
      </c>
      <c r="O714" s="14">
        <f>SUMIF('Cocina'!A:A,Sala!L714,'Cocina'!M:M)</f>
        <v>360</v>
      </c>
      <c r="P714" s="1">
        <v>45023</v>
      </c>
      <c r="Q714" s="3">
        <v>1.0416666666666666E-2</v>
      </c>
      <c r="R714" s="3">
        <v>0.11944444444444445</v>
      </c>
      <c r="S714" s="3">
        <f>IF(K714="Ocupada",R714-Q714+Datos!$B$2,R714-Q714)</f>
        <v>0.10902777777777778</v>
      </c>
      <c r="T714" s="3">
        <f t="shared" si="45"/>
        <v>0.10902777777777778</v>
      </c>
      <c r="U714" s="3">
        <f>(SUMIF('Cocina'!A:A,Sala!L714,'Cocina'!H:H))/60/24</f>
        <v>8.6805555555555566E-2</v>
      </c>
      <c r="V714" s="3">
        <f t="shared" si="44"/>
        <v>2.2222222222222213E-2</v>
      </c>
      <c r="W714" s="13" t="str">
        <f t="shared" si="46"/>
        <v>Si</v>
      </c>
      <c r="X714" s="9">
        <f t="shared" si="47"/>
        <v>5</v>
      </c>
      <c r="Y714" s="13" t="str" cm="1">
        <f t="array" ref="Y714">_xlfn.IFS(X714=1,"Lunes",X714=2,"Martes",X714=3,"Miercoles",X714=4,"Jueves",X714=5,"Viernes",X714=6,"Sabado",X714=7,"Domingo")</f>
        <v>Viernes</v>
      </c>
      <c r="Z714">
        <f>SUMIF('Cocina'!A:A,Sala[[#This Row],[Número de Orden]],'Cocina'!K:K)</f>
        <v>213</v>
      </c>
      <c r="AA714" s="35">
        <f>(Sala[[#This Row],[Tiempo en mesa]]-Sala[[#This Row],[Tiempo de Preparación (Horas)]])*1440</f>
        <v>31.999999999999986</v>
      </c>
      <c r="AB714" t="str" cm="1">
        <f t="array" ref="AB71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5" spans="1:28" x14ac:dyDescent="0.3">
      <c r="A715" s="9">
        <v>19</v>
      </c>
      <c r="B715" s="13" t="s">
        <v>479</v>
      </c>
      <c r="C715" s="9">
        <v>2</v>
      </c>
      <c r="D715" s="16">
        <v>45023.097916666666</v>
      </c>
      <c r="E715" s="16">
        <v>45023.170138888891</v>
      </c>
      <c r="F715" s="13" t="s">
        <v>25</v>
      </c>
      <c r="G715" s="13" t="s">
        <v>10</v>
      </c>
      <c r="H715" s="13" t="s">
        <v>1134</v>
      </c>
      <c r="I715" s="14">
        <v>10.69</v>
      </c>
      <c r="J715" s="14">
        <f>IF(Sala[[#This Row],[Orden cobrada (Sin tiempo espera)]]="si",Sala[[#This Row],[Propina]],0)</f>
        <v>10.69</v>
      </c>
      <c r="K715" s="13" t="s">
        <v>21</v>
      </c>
      <c r="L715" s="9">
        <v>714</v>
      </c>
      <c r="M715" s="13" t="s">
        <v>17</v>
      </c>
      <c r="N715" s="13" t="s">
        <v>1065</v>
      </c>
      <c r="O715" s="14">
        <f>SUMIF('Cocina'!A:A,Sala!L715,'Cocina'!M:M)</f>
        <v>225</v>
      </c>
      <c r="P715" s="1">
        <v>45023</v>
      </c>
      <c r="Q715" s="3">
        <v>9.7916666666666666E-2</v>
      </c>
      <c r="R715" s="3">
        <v>0.1701388888888889</v>
      </c>
      <c r="S715" s="3">
        <f>IF(K715="Ocupada",R715-Q715+Datos!$B$2,R715-Q715)</f>
        <v>7.2222222222222229E-2</v>
      </c>
      <c r="T715" s="3">
        <f t="shared" si="45"/>
        <v>7.2222222222222229E-2</v>
      </c>
      <c r="U715" s="3">
        <f>(SUMIF('Cocina'!A:A,Sala!L715,'Cocina'!H:H))/60/24</f>
        <v>4.3750000000000004E-2</v>
      </c>
      <c r="V715" s="3">
        <f t="shared" si="44"/>
        <v>2.8472222222222225E-2</v>
      </c>
      <c r="W715" s="13" t="str">
        <f t="shared" si="46"/>
        <v>Si</v>
      </c>
      <c r="X715" s="9">
        <f t="shared" si="47"/>
        <v>5</v>
      </c>
      <c r="Y715" s="13" t="str" cm="1">
        <f t="array" ref="Y715">_xlfn.IFS(X715=1,"Lunes",X715=2,"Martes",X715=3,"Miercoles",X715=4,"Jueves",X715=5,"Viernes",X715=6,"Sabado",X715=7,"Domingo")</f>
        <v>Viernes</v>
      </c>
      <c r="Z715">
        <f>SUMIF('Cocina'!A:A,Sala[[#This Row],[Número de Orden]],'Cocina'!K:K)</f>
        <v>134</v>
      </c>
      <c r="AA715" s="35">
        <f>(Sala[[#This Row],[Tiempo en mesa]]-Sala[[#This Row],[Tiempo de Preparación (Horas)]])*1440</f>
        <v>41.000000000000007</v>
      </c>
      <c r="AB715" t="str" cm="1">
        <f t="array" ref="AB71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6" spans="1:28" x14ac:dyDescent="0.3">
      <c r="A716" s="9">
        <v>12</v>
      </c>
      <c r="B716" s="13" t="s">
        <v>1066</v>
      </c>
      <c r="C716" s="9">
        <v>6</v>
      </c>
      <c r="D716" s="16">
        <v>45023.072916666664</v>
      </c>
      <c r="E716" s="16">
        <v>45023.177083333336</v>
      </c>
      <c r="F716" s="13" t="s">
        <v>9</v>
      </c>
      <c r="G716" s="13" t="s">
        <v>10</v>
      </c>
      <c r="H716" s="13" t="s">
        <v>1136</v>
      </c>
      <c r="I716" s="14">
        <v>39.909999999999997</v>
      </c>
      <c r="J716" s="14">
        <f>IF(Sala[[#This Row],[Orden cobrada (Sin tiempo espera)]]="si",Sala[[#This Row],[Propina]],0)</f>
        <v>39.909999999999997</v>
      </c>
      <c r="K716" s="13" t="s">
        <v>35</v>
      </c>
      <c r="L716" s="9">
        <v>715</v>
      </c>
      <c r="M716" s="13" t="s">
        <v>1135</v>
      </c>
      <c r="N716" s="13" t="s">
        <v>1067</v>
      </c>
      <c r="O716" s="14">
        <f>SUMIF('Cocina'!A:A,Sala!L716,'Cocina'!M:M)</f>
        <v>246</v>
      </c>
      <c r="P716" s="1">
        <v>45023</v>
      </c>
      <c r="Q716" s="3">
        <v>7.2916666666666671E-2</v>
      </c>
      <c r="R716" s="3">
        <v>0.17708333333333334</v>
      </c>
      <c r="S716" s="3">
        <f>IF(K716="Ocupada",R716-Q716+Datos!$B$2,R716-Q716)</f>
        <v>0.11458333333333334</v>
      </c>
      <c r="T716" s="3">
        <f t="shared" si="45"/>
        <v>0.10416666666666667</v>
      </c>
      <c r="U716" s="3">
        <f>(SUMIF('Cocina'!A:A,Sala!L716,'Cocina'!H:H))/60/24</f>
        <v>9.4444444444444442E-2</v>
      </c>
      <c r="V716" s="3">
        <f t="shared" si="44"/>
        <v>2.0138888888888901E-2</v>
      </c>
      <c r="W716" s="13" t="str">
        <f t="shared" si="46"/>
        <v>Si</v>
      </c>
      <c r="X716" s="9">
        <f t="shared" si="47"/>
        <v>5</v>
      </c>
      <c r="Y716" s="13" t="str" cm="1">
        <f t="array" ref="Y716">_xlfn.IFS(X716=1,"Lunes",X716=2,"Martes",X716=3,"Miercoles",X716=4,"Jueves",X716=5,"Viernes",X716=6,"Sabado",X716=7,"Domingo")</f>
        <v>Viernes</v>
      </c>
      <c r="Z716">
        <f>SUMIF('Cocina'!A:A,Sala[[#This Row],[Número de Orden]],'Cocina'!K:K)</f>
        <v>145</v>
      </c>
      <c r="AA716" s="35">
        <f>(Sala[[#This Row],[Tiempo en mesa]]-Sala[[#This Row],[Tiempo de Preparación (Horas)]])*1440</f>
        <v>14.000000000000011</v>
      </c>
      <c r="AB716" t="str" cm="1">
        <f t="array" ref="AB71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7" spans="1:28" x14ac:dyDescent="0.3">
      <c r="A717" s="9">
        <v>12</v>
      </c>
      <c r="B717" s="13" t="s">
        <v>611</v>
      </c>
      <c r="C717" s="9">
        <v>4</v>
      </c>
      <c r="D717" s="16">
        <v>45023.074305555558</v>
      </c>
      <c r="E717" s="16">
        <v>45023.197222222225</v>
      </c>
      <c r="F717" s="13" t="s">
        <v>20</v>
      </c>
      <c r="G717" s="13" t="s">
        <v>32</v>
      </c>
      <c r="H717" s="13" t="s">
        <v>1134</v>
      </c>
      <c r="I717" s="14">
        <v>44.73</v>
      </c>
      <c r="J717" s="14">
        <f>IF(Sala[[#This Row],[Orden cobrada (Sin tiempo espera)]]="si",Sala[[#This Row],[Propina]],0)</f>
        <v>44.73</v>
      </c>
      <c r="K717" s="13" t="s">
        <v>35</v>
      </c>
      <c r="L717" s="9">
        <v>716</v>
      </c>
      <c r="M717" s="13" t="s">
        <v>22</v>
      </c>
      <c r="N717" s="13" t="s">
        <v>1068</v>
      </c>
      <c r="O717" s="14">
        <f>SUMIF('Cocina'!A:A,Sala!L717,'Cocina'!M:M)</f>
        <v>231</v>
      </c>
      <c r="P717" s="1">
        <v>45023</v>
      </c>
      <c r="Q717" s="3">
        <v>7.4305555555555555E-2</v>
      </c>
      <c r="R717" s="3">
        <v>0.19722222222222222</v>
      </c>
      <c r="S717" s="3">
        <f>IF(K717="Ocupada",R717-Q717+Datos!$B$2,R717-Q717)</f>
        <v>0.13333333333333333</v>
      </c>
      <c r="T717" s="3">
        <f t="shared" si="45"/>
        <v>0.12291666666666666</v>
      </c>
      <c r="U717" s="3">
        <f>(SUMIF('Cocina'!A:A,Sala!L717,'Cocina'!H:H))/60/24</f>
        <v>6.25E-2</v>
      </c>
      <c r="V717" s="3">
        <f t="shared" si="44"/>
        <v>7.0833333333333331E-2</v>
      </c>
      <c r="W717" s="13" t="str">
        <f t="shared" si="46"/>
        <v>Si</v>
      </c>
      <c r="X717" s="9">
        <f t="shared" si="47"/>
        <v>5</v>
      </c>
      <c r="Y717" s="13" t="str" cm="1">
        <f t="array" ref="Y717">_xlfn.IFS(X717=1,"Lunes",X717=2,"Martes",X717=3,"Miercoles",X717=4,"Jueves",X717=5,"Viernes",X717=6,"Sabado",X717=7,"Domingo")</f>
        <v>Viernes</v>
      </c>
      <c r="Z717">
        <f>SUMIF('Cocina'!A:A,Sala[[#This Row],[Número de Orden]],'Cocina'!K:K)</f>
        <v>141</v>
      </c>
      <c r="AA717" s="35">
        <f>(Sala[[#This Row],[Tiempo en mesa]]-Sala[[#This Row],[Tiempo de Preparación (Horas)]])*1440</f>
        <v>86.999999999999986</v>
      </c>
      <c r="AB717" t="str" cm="1">
        <f t="array" ref="AB71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8" spans="1:28" x14ac:dyDescent="0.3">
      <c r="A718" s="9">
        <v>8</v>
      </c>
      <c r="B718" s="13" t="s">
        <v>861</v>
      </c>
      <c r="C718" s="9">
        <v>5</v>
      </c>
      <c r="D718" s="16">
        <v>45023.163888888892</v>
      </c>
      <c r="E718" s="16">
        <v>45023.252083333333</v>
      </c>
      <c r="F718" s="13" t="s">
        <v>14</v>
      </c>
      <c r="G718" s="13" t="s">
        <v>10</v>
      </c>
      <c r="H718" s="13" t="s">
        <v>1134</v>
      </c>
      <c r="I718" s="14">
        <v>23.67</v>
      </c>
      <c r="J718" s="14">
        <f>IF(Sala[[#This Row],[Orden cobrada (Sin tiempo espera)]]="si",Sala[[#This Row],[Propina]],0)</f>
        <v>23.67</v>
      </c>
      <c r="K718" s="13" t="s">
        <v>21</v>
      </c>
      <c r="L718" s="9">
        <v>717</v>
      </c>
      <c r="M718" s="13" t="s">
        <v>41</v>
      </c>
      <c r="N718" s="13" t="s">
        <v>1069</v>
      </c>
      <c r="O718" s="14">
        <f>SUMIF('Cocina'!A:A,Sala!L718,'Cocina'!M:M)</f>
        <v>155</v>
      </c>
      <c r="P718" s="1">
        <v>45023</v>
      </c>
      <c r="Q718" s="3">
        <v>0.16388888888888889</v>
      </c>
      <c r="R718" s="3">
        <v>0.25208333333333333</v>
      </c>
      <c r="S718" s="3">
        <f>IF(K718="Ocupada",R718-Q718+Datos!$B$2,R718-Q718)</f>
        <v>8.8194444444444436E-2</v>
      </c>
      <c r="T718" s="3">
        <f t="shared" si="45"/>
        <v>8.8194444444444436E-2</v>
      </c>
      <c r="U718" s="3">
        <f>(SUMIF('Cocina'!A:A,Sala!L718,'Cocina'!H:H))/60/24</f>
        <v>4.9999999999999996E-2</v>
      </c>
      <c r="V718" s="3">
        <f t="shared" si="44"/>
        <v>3.8194444444444441E-2</v>
      </c>
      <c r="W718" s="13" t="str">
        <f t="shared" si="46"/>
        <v>Si</v>
      </c>
      <c r="X718" s="9">
        <f t="shared" si="47"/>
        <v>5</v>
      </c>
      <c r="Y718" s="13" t="str" cm="1">
        <f t="array" ref="Y718">_xlfn.IFS(X718=1,"Lunes",X718=2,"Martes",X718=3,"Miercoles",X718=4,"Jueves",X718=5,"Viernes",X718=6,"Sabado",X718=7,"Domingo")</f>
        <v>Viernes</v>
      </c>
      <c r="Z718">
        <f>SUMIF('Cocina'!A:A,Sala[[#This Row],[Número de Orden]],'Cocina'!K:K)</f>
        <v>92</v>
      </c>
      <c r="AA718" s="35">
        <f>(Sala[[#This Row],[Tiempo en mesa]]-Sala[[#This Row],[Tiempo de Preparación (Horas)]])*1440</f>
        <v>54.999999999999993</v>
      </c>
      <c r="AB718" t="str" cm="1">
        <f t="array" ref="AB71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19" spans="1:28" x14ac:dyDescent="0.3">
      <c r="A719" s="9">
        <v>7</v>
      </c>
      <c r="B719" s="13" t="s">
        <v>574</v>
      </c>
      <c r="C719" s="9">
        <v>6</v>
      </c>
      <c r="D719" s="16">
        <v>45023.137499999997</v>
      </c>
      <c r="E719" s="16">
        <v>45023.29583333333</v>
      </c>
      <c r="F719" s="13" t="s">
        <v>20</v>
      </c>
      <c r="G719" s="13" t="s">
        <v>15</v>
      </c>
      <c r="H719" s="13" t="s">
        <v>1134</v>
      </c>
      <c r="I719" s="14">
        <v>37.21</v>
      </c>
      <c r="J719" s="14">
        <f>IF(Sala[[#This Row],[Orden cobrada (Sin tiempo espera)]]="si",Sala[[#This Row],[Propina]],0)</f>
        <v>37.21</v>
      </c>
      <c r="K719" s="13" t="s">
        <v>21</v>
      </c>
      <c r="L719" s="9">
        <v>718</v>
      </c>
      <c r="M719" s="13" t="s">
        <v>36</v>
      </c>
      <c r="N719" s="13" t="s">
        <v>241</v>
      </c>
      <c r="O719" s="14">
        <f>SUMIF('Cocina'!A:A,Sala!L719,'Cocina'!M:M)</f>
        <v>20</v>
      </c>
      <c r="P719" s="1">
        <v>45023</v>
      </c>
      <c r="Q719" s="3">
        <v>0.13750000000000001</v>
      </c>
      <c r="R719" s="3">
        <v>0.29583333333333334</v>
      </c>
      <c r="S719" s="3">
        <f>IF(K719="Ocupada",R719-Q719+Datos!$B$2,R719-Q719)</f>
        <v>0.15833333333333333</v>
      </c>
      <c r="T719" s="3">
        <f t="shared" si="45"/>
        <v>0.15833333333333333</v>
      </c>
      <c r="U719" s="3">
        <f>(SUMIF('Cocina'!A:A,Sala!L719,'Cocina'!H:H))/60/24</f>
        <v>4.027777777777778E-2</v>
      </c>
      <c r="V719" s="3">
        <f t="shared" si="44"/>
        <v>0.11805555555555555</v>
      </c>
      <c r="W719" s="13" t="str">
        <f t="shared" si="46"/>
        <v>Si</v>
      </c>
      <c r="X719" s="9">
        <f t="shared" si="47"/>
        <v>5</v>
      </c>
      <c r="Y719" s="13" t="str" cm="1">
        <f t="array" ref="Y719">_xlfn.IFS(X719=1,"Lunes",X719=2,"Martes",X719=3,"Miercoles",X719=4,"Jueves",X719=5,"Viernes",X719=6,"Sabado",X719=7,"Domingo")</f>
        <v>Viernes</v>
      </c>
      <c r="Z719">
        <f>SUMIF('Cocina'!A:A,Sala[[#This Row],[Número de Orden]],'Cocina'!K:K)</f>
        <v>12</v>
      </c>
      <c r="AA719" s="35">
        <f>(Sala[[#This Row],[Tiempo en mesa]]-Sala[[#This Row],[Tiempo de Preparación (Horas)]])*1440</f>
        <v>170</v>
      </c>
      <c r="AB719" t="str" cm="1">
        <f t="array" ref="AB71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0" spans="1:28" x14ac:dyDescent="0.3">
      <c r="A720" s="9">
        <v>16</v>
      </c>
      <c r="B720" s="13" t="s">
        <v>1070</v>
      </c>
      <c r="C720" s="9">
        <v>3</v>
      </c>
      <c r="D720" s="16">
        <v>45023.054166666669</v>
      </c>
      <c r="E720" s="16">
        <v>45023.117361111108</v>
      </c>
      <c r="F720" s="13" t="s">
        <v>14</v>
      </c>
      <c r="G720" s="13" t="s">
        <v>10</v>
      </c>
      <c r="H720" s="13" t="s">
        <v>1136</v>
      </c>
      <c r="I720" s="14">
        <v>17.23</v>
      </c>
      <c r="J720" s="14">
        <f>IF(Sala[[#This Row],[Orden cobrada (Sin tiempo espera)]]="si",Sala[[#This Row],[Propina]],0)</f>
        <v>17.23</v>
      </c>
      <c r="K720" s="13" t="s">
        <v>21</v>
      </c>
      <c r="L720" s="9">
        <v>719</v>
      </c>
      <c r="M720" s="13" t="s">
        <v>17</v>
      </c>
      <c r="N720" s="13" t="s">
        <v>1071</v>
      </c>
      <c r="O720" s="14">
        <f>SUMIF('Cocina'!A:A,Sala!L720,'Cocina'!M:M)</f>
        <v>107</v>
      </c>
      <c r="P720" s="1">
        <v>45023</v>
      </c>
      <c r="Q720" s="3">
        <v>5.4166666666666669E-2</v>
      </c>
      <c r="R720" s="3">
        <v>0.11736111111111111</v>
      </c>
      <c r="S720" s="3">
        <f>IF(K720="Ocupada",R720-Q720+Datos!$B$2,R720-Q720)</f>
        <v>6.3194444444444442E-2</v>
      </c>
      <c r="T720" s="3">
        <f t="shared" si="45"/>
        <v>6.3194444444444442E-2</v>
      </c>
      <c r="U720" s="3">
        <f>(SUMIF('Cocina'!A:A,Sala!L720,'Cocina'!H:H))/60/24</f>
        <v>4.8611111111111112E-2</v>
      </c>
      <c r="V720" s="3">
        <f t="shared" si="44"/>
        <v>1.458333333333333E-2</v>
      </c>
      <c r="W720" s="13" t="str">
        <f t="shared" si="46"/>
        <v>Si</v>
      </c>
      <c r="X720" s="9">
        <f t="shared" si="47"/>
        <v>5</v>
      </c>
      <c r="Y720" s="13" t="str" cm="1">
        <f t="array" ref="Y720">_xlfn.IFS(X720=1,"Lunes",X720=2,"Martes",X720=3,"Miercoles",X720=4,"Jueves",X720=5,"Viernes",X720=6,"Sabado",X720=7,"Domingo")</f>
        <v>Viernes</v>
      </c>
      <c r="Z720">
        <f>SUMIF('Cocina'!A:A,Sala[[#This Row],[Número de Orden]],'Cocina'!K:K)</f>
        <v>64</v>
      </c>
      <c r="AA720" s="35">
        <f>(Sala[[#This Row],[Tiempo en mesa]]-Sala[[#This Row],[Tiempo de Preparación (Horas)]])*1440</f>
        <v>20.999999999999996</v>
      </c>
      <c r="AB720" t="str" cm="1">
        <f t="array" ref="AB72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1" spans="1:28" x14ac:dyDescent="0.3">
      <c r="A721" s="9">
        <v>4</v>
      </c>
      <c r="B721" s="13" t="s">
        <v>1072</v>
      </c>
      <c r="C721" s="9">
        <v>5</v>
      </c>
      <c r="D721" s="16">
        <v>45023.092361111114</v>
      </c>
      <c r="E721" s="16">
        <v>45023.240277777775</v>
      </c>
      <c r="F721" s="13" t="s">
        <v>9</v>
      </c>
      <c r="G721" s="13" t="s">
        <v>10</v>
      </c>
      <c r="H721" s="13" t="s">
        <v>1134</v>
      </c>
      <c r="I721" s="14">
        <v>40.28</v>
      </c>
      <c r="J721" s="14">
        <f>IF(Sala[[#This Row],[Orden cobrada (Sin tiempo espera)]]="si",Sala[[#This Row],[Propina]],0)</f>
        <v>40.28</v>
      </c>
      <c r="K721" s="13" t="s">
        <v>11</v>
      </c>
      <c r="L721" s="9">
        <v>720</v>
      </c>
      <c r="M721" s="13" t="s">
        <v>26</v>
      </c>
      <c r="N721" s="13" t="s">
        <v>1073</v>
      </c>
      <c r="O721" s="14">
        <f>SUMIF('Cocina'!A:A,Sala!L721,'Cocina'!M:M)</f>
        <v>168</v>
      </c>
      <c r="P721" s="1">
        <v>45023</v>
      </c>
      <c r="Q721" s="3">
        <v>9.2361111111111116E-2</v>
      </c>
      <c r="R721" s="3">
        <v>0.24027777777777778</v>
      </c>
      <c r="S721" s="3">
        <f>IF(K721="Ocupada",R721-Q721+Datos!$B$2,R721-Q721)</f>
        <v>0.14791666666666667</v>
      </c>
      <c r="T721" s="3">
        <f t="shared" si="45"/>
        <v>0.14791666666666667</v>
      </c>
      <c r="U721" s="3">
        <f>(SUMIF('Cocina'!A:A,Sala!L721,'Cocina'!H:H))/60/24</f>
        <v>9.2361111111111116E-2</v>
      </c>
      <c r="V721" s="3">
        <f t="shared" si="44"/>
        <v>5.5555555555555552E-2</v>
      </c>
      <c r="W721" s="13" t="str">
        <f t="shared" si="46"/>
        <v>Si</v>
      </c>
      <c r="X721" s="9">
        <f t="shared" si="47"/>
        <v>5</v>
      </c>
      <c r="Y721" s="13" t="str" cm="1">
        <f t="array" ref="Y721">_xlfn.IFS(X721=1,"Lunes",X721=2,"Martes",X721=3,"Miercoles",X721=4,"Jueves",X721=5,"Viernes",X721=6,"Sabado",X721=7,"Domingo")</f>
        <v>Viernes</v>
      </c>
      <c r="Z721">
        <f>SUMIF('Cocina'!A:A,Sala[[#This Row],[Número de Orden]],'Cocina'!K:K)</f>
        <v>99</v>
      </c>
      <c r="AA721" s="35">
        <f>(Sala[[#This Row],[Tiempo en mesa]]-Sala[[#This Row],[Tiempo de Preparación (Horas)]])*1440</f>
        <v>80</v>
      </c>
      <c r="AB721" t="str" cm="1">
        <f t="array" ref="AB72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2" spans="1:28" x14ac:dyDescent="0.3">
      <c r="A722" s="9">
        <v>6</v>
      </c>
      <c r="B722" s="13" t="s">
        <v>196</v>
      </c>
      <c r="C722" s="9">
        <v>2</v>
      </c>
      <c r="D722" s="16">
        <v>45023.161805555559</v>
      </c>
      <c r="E722" s="16">
        <v>45023.292361111111</v>
      </c>
      <c r="F722" s="13" t="s">
        <v>20</v>
      </c>
      <c r="G722" s="13" t="s">
        <v>15</v>
      </c>
      <c r="H722" s="13" t="s">
        <v>1134</v>
      </c>
      <c r="I722" s="14">
        <v>47.13</v>
      </c>
      <c r="J722" s="14">
        <f>IF(Sala[[#This Row],[Orden cobrada (Sin tiempo espera)]]="si",Sala[[#This Row],[Propina]],0)</f>
        <v>47.13</v>
      </c>
      <c r="K722" s="13" t="s">
        <v>21</v>
      </c>
      <c r="L722" s="9">
        <v>721</v>
      </c>
      <c r="M722" s="13" t="s">
        <v>26</v>
      </c>
      <c r="N722" s="13" t="s">
        <v>1074</v>
      </c>
      <c r="O722" s="14">
        <f>SUMIF('Cocina'!A:A,Sala!L722,'Cocina'!M:M)</f>
        <v>218</v>
      </c>
      <c r="P722" s="1">
        <v>45023</v>
      </c>
      <c r="Q722" s="3">
        <v>0.16180555555555556</v>
      </c>
      <c r="R722" s="3">
        <v>0.29236111111111113</v>
      </c>
      <c r="S722" s="3">
        <f>IF(K722="Ocupada",R722-Q722+Datos!$B$2,R722-Q722)</f>
        <v>0.13055555555555556</v>
      </c>
      <c r="T722" s="3">
        <f t="shared" si="45"/>
        <v>0.13055555555555556</v>
      </c>
      <c r="U722" s="3">
        <f>(SUMIF('Cocina'!A:A,Sala!L722,'Cocina'!H:H))/60/24</f>
        <v>9.2361111111111116E-2</v>
      </c>
      <c r="V722" s="3">
        <f t="shared" si="44"/>
        <v>3.8194444444444448E-2</v>
      </c>
      <c r="W722" s="13" t="str">
        <f t="shared" si="46"/>
        <v>Si</v>
      </c>
      <c r="X722" s="9">
        <f t="shared" si="47"/>
        <v>5</v>
      </c>
      <c r="Y722" s="13" t="str" cm="1">
        <f t="array" ref="Y722">_xlfn.IFS(X722=1,"Lunes",X722=2,"Martes",X722=3,"Miercoles",X722=4,"Jueves",X722=5,"Viernes",X722=6,"Sabado",X722=7,"Domingo")</f>
        <v>Viernes</v>
      </c>
      <c r="Z722">
        <f>SUMIF('Cocina'!A:A,Sala[[#This Row],[Número de Orden]],'Cocina'!K:K)</f>
        <v>129</v>
      </c>
      <c r="AA722" s="35">
        <f>(Sala[[#This Row],[Tiempo en mesa]]-Sala[[#This Row],[Tiempo de Preparación (Horas)]])*1440</f>
        <v>55.000000000000007</v>
      </c>
      <c r="AB722" t="str" cm="1">
        <f t="array" ref="AB72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3" spans="1:28" x14ac:dyDescent="0.3">
      <c r="A723" s="9">
        <v>13</v>
      </c>
      <c r="B723" s="13" t="s">
        <v>1075</v>
      </c>
      <c r="C723" s="9">
        <v>5</v>
      </c>
      <c r="D723" s="16">
        <v>45023.118750000001</v>
      </c>
      <c r="E723" s="16">
        <v>45023.172222222223</v>
      </c>
      <c r="F723" s="13" t="s">
        <v>20</v>
      </c>
      <c r="G723" s="13" t="s">
        <v>10</v>
      </c>
      <c r="H723" s="13" t="s">
        <v>1134</v>
      </c>
      <c r="I723" s="14">
        <v>20.62</v>
      </c>
      <c r="J723" s="14">
        <f>IF(Sala[[#This Row],[Orden cobrada (Sin tiempo espera)]]="si",Sala[[#This Row],[Propina]],0)</f>
        <v>20.62</v>
      </c>
      <c r="K723" s="13" t="s">
        <v>21</v>
      </c>
      <c r="L723" s="9">
        <v>722</v>
      </c>
      <c r="M723" s="13" t="s">
        <v>59</v>
      </c>
      <c r="N723" s="13" t="s">
        <v>1076</v>
      </c>
      <c r="O723" s="14">
        <f>SUMIF('Cocina'!A:A,Sala!L723,'Cocina'!M:M)</f>
        <v>85</v>
      </c>
      <c r="P723" s="1">
        <v>45023</v>
      </c>
      <c r="Q723" s="3">
        <v>0.11874999999999999</v>
      </c>
      <c r="R723" s="3">
        <v>0.17222222222222222</v>
      </c>
      <c r="S723" s="3">
        <f>IF(K723="Ocupada",R723-Q723+Datos!$B$2,R723-Q723)</f>
        <v>5.3472222222222227E-2</v>
      </c>
      <c r="T723" s="3">
        <f t="shared" si="45"/>
        <v>5.3472222222222227E-2</v>
      </c>
      <c r="U723" s="3">
        <f>(SUMIF('Cocina'!A:A,Sala!L723,'Cocina'!H:H))/60/24</f>
        <v>4.0972222222222222E-2</v>
      </c>
      <c r="V723" s="3">
        <f t="shared" si="44"/>
        <v>1.2500000000000004E-2</v>
      </c>
      <c r="W723" s="13" t="str">
        <f t="shared" si="46"/>
        <v>Si</v>
      </c>
      <c r="X723" s="9">
        <f t="shared" si="47"/>
        <v>5</v>
      </c>
      <c r="Y723" s="13" t="str" cm="1">
        <f t="array" ref="Y723">_xlfn.IFS(X723=1,"Lunes",X723=2,"Martes",X723=3,"Miercoles",X723=4,"Jueves",X723=5,"Viernes",X723=6,"Sabado",X723=7,"Domingo")</f>
        <v>Viernes</v>
      </c>
      <c r="Z723">
        <f>SUMIF('Cocina'!A:A,Sala[[#This Row],[Número de Orden]],'Cocina'!K:K)</f>
        <v>52</v>
      </c>
      <c r="AA723" s="35">
        <f>(Sala[[#This Row],[Tiempo en mesa]]-Sala[[#This Row],[Tiempo de Preparación (Horas)]])*1440</f>
        <v>18.000000000000007</v>
      </c>
      <c r="AB723" t="str" cm="1">
        <f t="array" ref="AB72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4" spans="1:28" x14ac:dyDescent="0.3">
      <c r="A724" s="9">
        <v>12</v>
      </c>
      <c r="B724" s="13" t="s">
        <v>234</v>
      </c>
      <c r="C724" s="9">
        <v>2</v>
      </c>
      <c r="D724" s="16">
        <v>45023.065972222219</v>
      </c>
      <c r="E724" s="16">
        <v>45023.200694444444</v>
      </c>
      <c r="F724" s="13" t="s">
        <v>29</v>
      </c>
      <c r="G724" s="13" t="s">
        <v>15</v>
      </c>
      <c r="H724" s="13" t="s">
        <v>16</v>
      </c>
      <c r="I724" s="14">
        <v>27.79</v>
      </c>
      <c r="J724" s="14">
        <f>IF(Sala[[#This Row],[Orden cobrada (Sin tiempo espera)]]="si",Sala[[#This Row],[Propina]],0)</f>
        <v>27.79</v>
      </c>
      <c r="K724" s="13" t="s">
        <v>21</v>
      </c>
      <c r="L724" s="9">
        <v>723</v>
      </c>
      <c r="M724" s="13" t="s">
        <v>64</v>
      </c>
      <c r="N724" s="13" t="s">
        <v>1077</v>
      </c>
      <c r="O724" s="14">
        <f>SUMIF('Cocina'!A:A,Sala!L724,'Cocina'!M:M)</f>
        <v>126</v>
      </c>
      <c r="P724" s="1">
        <v>45023</v>
      </c>
      <c r="Q724" s="3">
        <v>6.5972222222222224E-2</v>
      </c>
      <c r="R724" s="3">
        <v>0.20069444444444445</v>
      </c>
      <c r="S724" s="3">
        <f>IF(K724="Ocupada",R724-Q724+Datos!$B$2,R724-Q724)</f>
        <v>0.13472222222222224</v>
      </c>
      <c r="T724" s="3">
        <f t="shared" si="45"/>
        <v>0.13472222222222224</v>
      </c>
      <c r="U724" s="3">
        <f>(SUMIF('Cocina'!A:A,Sala!L724,'Cocina'!H:H))/60/24</f>
        <v>2.1527777777777781E-2</v>
      </c>
      <c r="V724" s="3">
        <f t="shared" si="44"/>
        <v>0.11319444444444446</v>
      </c>
      <c r="W724" s="13" t="str">
        <f t="shared" si="46"/>
        <v>Si</v>
      </c>
      <c r="X724" s="9">
        <f t="shared" si="47"/>
        <v>5</v>
      </c>
      <c r="Y724" s="13" t="str" cm="1">
        <f t="array" ref="Y724">_xlfn.IFS(X724=1,"Lunes",X724=2,"Martes",X724=3,"Miercoles",X724=4,"Jueves",X724=5,"Viernes",X724=6,"Sabado",X724=7,"Domingo")</f>
        <v>Viernes</v>
      </c>
      <c r="Z724">
        <f>SUMIF('Cocina'!A:A,Sala[[#This Row],[Número de Orden]],'Cocina'!K:K)</f>
        <v>74</v>
      </c>
      <c r="AA724" s="35">
        <f>(Sala[[#This Row],[Tiempo en mesa]]-Sala[[#This Row],[Tiempo de Preparación (Horas)]])*1440</f>
        <v>163.00000000000003</v>
      </c>
      <c r="AB724" t="str" cm="1">
        <f t="array" ref="AB72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5" spans="1:28" x14ac:dyDescent="0.3">
      <c r="A725" s="9">
        <v>8</v>
      </c>
      <c r="B725" s="13" t="s">
        <v>124</v>
      </c>
      <c r="C725" s="9">
        <v>6</v>
      </c>
      <c r="D725" s="16">
        <v>45023.12222222222</v>
      </c>
      <c r="E725" s="16">
        <v>45023.177083333336</v>
      </c>
      <c r="F725" s="13" t="s">
        <v>25</v>
      </c>
      <c r="G725" s="13" t="s">
        <v>32</v>
      </c>
      <c r="H725" s="13" t="s">
        <v>16</v>
      </c>
      <c r="I725" s="14">
        <v>14.12</v>
      </c>
      <c r="J725" s="14">
        <f>IF(Sala[[#This Row],[Orden cobrada (Sin tiempo espera)]]="si",Sala[[#This Row],[Propina]],0)</f>
        <v>14.12</v>
      </c>
      <c r="K725" s="13" t="s">
        <v>21</v>
      </c>
      <c r="L725" s="9">
        <v>724</v>
      </c>
      <c r="M725" s="13" t="s">
        <v>36</v>
      </c>
      <c r="N725" s="13" t="s">
        <v>335</v>
      </c>
      <c r="O725" s="14">
        <f>SUMIF('Cocina'!A:A,Sala!L725,'Cocina'!M:M)</f>
        <v>66</v>
      </c>
      <c r="P725" s="1">
        <v>45023</v>
      </c>
      <c r="Q725" s="3">
        <v>0.12222222222222222</v>
      </c>
      <c r="R725" s="3">
        <v>0.17708333333333334</v>
      </c>
      <c r="S725" s="3">
        <f>IF(K725="Ocupada",R725-Q725+Datos!$B$2,R725-Q725)</f>
        <v>5.4861111111111124E-2</v>
      </c>
      <c r="T725" s="3">
        <f t="shared" si="45"/>
        <v>5.4861111111111124E-2</v>
      </c>
      <c r="U725" s="3">
        <f>(SUMIF('Cocina'!A:A,Sala!L725,'Cocina'!H:H))/60/24</f>
        <v>3.888888888888889E-2</v>
      </c>
      <c r="V725" s="3">
        <f t="shared" si="44"/>
        <v>1.5972222222222235E-2</v>
      </c>
      <c r="W725" s="13" t="str">
        <f t="shared" si="46"/>
        <v>Si</v>
      </c>
      <c r="X725" s="9">
        <f t="shared" si="47"/>
        <v>5</v>
      </c>
      <c r="Y725" s="13" t="str" cm="1">
        <f t="array" ref="Y725">_xlfn.IFS(X725=1,"Lunes",X725=2,"Martes",X725=3,"Miercoles",X725=4,"Jueves",X725=5,"Viernes",X725=6,"Sabado",X725=7,"Domingo")</f>
        <v>Viernes</v>
      </c>
      <c r="Z725">
        <f>SUMIF('Cocina'!A:A,Sala[[#This Row],[Número de Orden]],'Cocina'!K:K)</f>
        <v>39</v>
      </c>
      <c r="AA725" s="35">
        <f>(Sala[[#This Row],[Tiempo en mesa]]-Sala[[#This Row],[Tiempo de Preparación (Horas)]])*1440</f>
        <v>23.000000000000018</v>
      </c>
      <c r="AB725" t="str" cm="1">
        <f t="array" ref="AB72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6" spans="1:28" x14ac:dyDescent="0.3">
      <c r="A726" s="9">
        <v>10</v>
      </c>
      <c r="B726" s="13" t="s">
        <v>1078</v>
      </c>
      <c r="C726" s="9">
        <v>4</v>
      </c>
      <c r="D726" s="16">
        <v>45023.074999999997</v>
      </c>
      <c r="E726" s="16">
        <v>45023.138888888891</v>
      </c>
      <c r="F726" s="13" t="s">
        <v>29</v>
      </c>
      <c r="G726" s="13" t="s">
        <v>10</v>
      </c>
      <c r="H726" s="13" t="s">
        <v>16</v>
      </c>
      <c r="I726" s="14">
        <v>18.66</v>
      </c>
      <c r="J726" s="14">
        <f>IF(Sala[[#This Row],[Orden cobrada (Sin tiempo espera)]]="si",Sala[[#This Row],[Propina]],0)</f>
        <v>18.66</v>
      </c>
      <c r="K726" s="13" t="s">
        <v>35</v>
      </c>
      <c r="L726" s="9">
        <v>725</v>
      </c>
      <c r="M726" s="13" t="s">
        <v>64</v>
      </c>
      <c r="N726" s="13" t="s">
        <v>1079</v>
      </c>
      <c r="O726" s="14">
        <f>SUMIF('Cocina'!A:A,Sala!L726,'Cocina'!M:M)</f>
        <v>168</v>
      </c>
      <c r="P726" s="1">
        <v>45023</v>
      </c>
      <c r="Q726" s="3">
        <v>7.4999999999999997E-2</v>
      </c>
      <c r="R726" s="3">
        <v>0.1388888888888889</v>
      </c>
      <c r="S726" s="3">
        <f>IF(K726="Ocupada",R726-Q726+Datos!$B$2,R726-Q726)</f>
        <v>7.4305555555555569E-2</v>
      </c>
      <c r="T726" s="3">
        <f t="shared" si="45"/>
        <v>6.3888888888888898E-2</v>
      </c>
      <c r="U726" s="3">
        <f>(SUMIF('Cocina'!A:A,Sala!L726,'Cocina'!H:H))/60/24</f>
        <v>5.9027777777777783E-2</v>
      </c>
      <c r="V726" s="3">
        <f t="shared" si="44"/>
        <v>1.5277777777777786E-2</v>
      </c>
      <c r="W726" s="13" t="str">
        <f t="shared" si="46"/>
        <v>Si</v>
      </c>
      <c r="X726" s="9">
        <f t="shared" si="47"/>
        <v>5</v>
      </c>
      <c r="Y726" s="13" t="str" cm="1">
        <f t="array" ref="Y726">_xlfn.IFS(X726=1,"Lunes",X726=2,"Martes",X726=3,"Miercoles",X726=4,"Jueves",X726=5,"Viernes",X726=6,"Sabado",X726=7,"Domingo")</f>
        <v>Viernes</v>
      </c>
      <c r="Z726">
        <f>SUMIF('Cocina'!A:A,Sala[[#This Row],[Número de Orden]],'Cocina'!K:K)</f>
        <v>99</v>
      </c>
      <c r="AA726" s="35">
        <f>(Sala[[#This Row],[Tiempo en mesa]]-Sala[[#This Row],[Tiempo de Preparación (Horas)]])*1440</f>
        <v>7.0000000000000053</v>
      </c>
      <c r="AB726" t="str" cm="1">
        <f t="array" ref="AB72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7" spans="1:28" x14ac:dyDescent="0.3">
      <c r="A727" s="9">
        <v>11</v>
      </c>
      <c r="B727" s="13" t="s">
        <v>357</v>
      </c>
      <c r="C727" s="9">
        <v>2</v>
      </c>
      <c r="D727" s="16">
        <v>45023.102777777778</v>
      </c>
      <c r="E727" s="16">
        <v>45023.238194444442</v>
      </c>
      <c r="F727" s="13" t="s">
        <v>25</v>
      </c>
      <c r="G727" s="13" t="s">
        <v>15</v>
      </c>
      <c r="H727" s="13" t="s">
        <v>1134</v>
      </c>
      <c r="I727" s="14">
        <v>41.38</v>
      </c>
      <c r="J727" s="14">
        <f>IF(Sala[[#This Row],[Orden cobrada (Sin tiempo espera)]]="si",Sala[[#This Row],[Propina]],0)</f>
        <v>41.38</v>
      </c>
      <c r="K727" s="13" t="s">
        <v>11</v>
      </c>
      <c r="L727" s="9">
        <v>726</v>
      </c>
      <c r="M727" s="13" t="s">
        <v>1137</v>
      </c>
      <c r="N727" s="13" t="s">
        <v>1080</v>
      </c>
      <c r="O727" s="14">
        <f>SUMIF('Cocina'!A:A,Sala!L727,'Cocina'!M:M)</f>
        <v>126</v>
      </c>
      <c r="P727" s="1">
        <v>45023</v>
      </c>
      <c r="Q727" s="3">
        <v>0.10277777777777777</v>
      </c>
      <c r="R727" s="3">
        <v>0.23819444444444443</v>
      </c>
      <c r="S727" s="3">
        <f>IF(K727="Ocupada",R727-Q727+Datos!$B$2,R727-Q727)</f>
        <v>0.13541666666666666</v>
      </c>
      <c r="T727" s="3">
        <f t="shared" si="45"/>
        <v>0.13541666666666666</v>
      </c>
      <c r="U727" s="3">
        <f>(SUMIF('Cocina'!A:A,Sala!L727,'Cocina'!H:H))/60/24</f>
        <v>5.1388888888888894E-2</v>
      </c>
      <c r="V727" s="3">
        <f t="shared" si="44"/>
        <v>8.4027777777777757E-2</v>
      </c>
      <c r="W727" s="13" t="str">
        <f t="shared" si="46"/>
        <v>Si</v>
      </c>
      <c r="X727" s="9">
        <f t="shared" si="47"/>
        <v>5</v>
      </c>
      <c r="Y727" s="13" t="str" cm="1">
        <f t="array" ref="Y727">_xlfn.IFS(X727=1,"Lunes",X727=2,"Martes",X727=3,"Miercoles",X727=4,"Jueves",X727=5,"Viernes",X727=6,"Sabado",X727=7,"Domingo")</f>
        <v>Viernes</v>
      </c>
      <c r="Z727">
        <f>SUMIF('Cocina'!A:A,Sala[[#This Row],[Número de Orden]],'Cocina'!K:K)</f>
        <v>76</v>
      </c>
      <c r="AA727" s="35">
        <f>(Sala[[#This Row],[Tiempo en mesa]]-Sala[[#This Row],[Tiempo de Preparación (Horas)]])*1440</f>
        <v>120.99999999999997</v>
      </c>
      <c r="AB727" t="str" cm="1">
        <f t="array" ref="AB72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8" spans="1:28" x14ac:dyDescent="0.3">
      <c r="A728" s="9">
        <v>17</v>
      </c>
      <c r="B728" s="13" t="s">
        <v>903</v>
      </c>
      <c r="C728" s="9">
        <v>6</v>
      </c>
      <c r="D728" s="16">
        <v>45023.021527777775</v>
      </c>
      <c r="E728" s="16">
        <v>45023.126388888886</v>
      </c>
      <c r="F728" s="13" t="s">
        <v>20</v>
      </c>
      <c r="G728" s="13" t="s">
        <v>32</v>
      </c>
      <c r="H728" s="13" t="s">
        <v>1136</v>
      </c>
      <c r="I728" s="14">
        <v>13.24</v>
      </c>
      <c r="J728" s="14">
        <f>IF(Sala[[#This Row],[Orden cobrada (Sin tiempo espera)]]="si",Sala[[#This Row],[Propina]],0)</f>
        <v>13.24</v>
      </c>
      <c r="K728" s="13" t="s">
        <v>11</v>
      </c>
      <c r="L728" s="9">
        <v>727</v>
      </c>
      <c r="M728" s="13" t="s">
        <v>17</v>
      </c>
      <c r="N728" s="13" t="s">
        <v>241</v>
      </c>
      <c r="O728" s="14">
        <f>SUMIF('Cocina'!A:A,Sala!L728,'Cocina'!M:M)</f>
        <v>40</v>
      </c>
      <c r="P728" s="1">
        <v>45023</v>
      </c>
      <c r="Q728" s="3">
        <v>2.1527777777777778E-2</v>
      </c>
      <c r="R728" s="3">
        <v>0.12638888888888888</v>
      </c>
      <c r="S728" s="3">
        <f>IF(K728="Ocupada",R728-Q728+Datos!$B$2,R728-Q728)</f>
        <v>0.1048611111111111</v>
      </c>
      <c r="T728" s="3">
        <f t="shared" si="45"/>
        <v>0.1048611111111111</v>
      </c>
      <c r="U728" s="3">
        <f>(SUMIF('Cocina'!A:A,Sala!L728,'Cocina'!H:H))/60/24</f>
        <v>1.4583333333333332E-2</v>
      </c>
      <c r="V728" s="3">
        <f t="shared" si="44"/>
        <v>9.0277777777777762E-2</v>
      </c>
      <c r="W728" s="13" t="str">
        <f t="shared" si="46"/>
        <v>Si</v>
      </c>
      <c r="X728" s="9">
        <f t="shared" si="47"/>
        <v>5</v>
      </c>
      <c r="Y728" s="13" t="str" cm="1">
        <f t="array" ref="Y728">_xlfn.IFS(X728=1,"Lunes",X728=2,"Martes",X728=3,"Miercoles",X728=4,"Jueves",X728=5,"Viernes",X728=6,"Sabado",X728=7,"Domingo")</f>
        <v>Viernes</v>
      </c>
      <c r="Z728">
        <f>SUMIF('Cocina'!A:A,Sala[[#This Row],[Número de Orden]],'Cocina'!K:K)</f>
        <v>24</v>
      </c>
      <c r="AA728" s="35">
        <f>(Sala[[#This Row],[Tiempo en mesa]]-Sala[[#This Row],[Tiempo de Preparación (Horas)]])*1440</f>
        <v>129.99999999999997</v>
      </c>
      <c r="AB728" t="str" cm="1">
        <f t="array" ref="AB72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29" spans="1:28" x14ac:dyDescent="0.3">
      <c r="A729" s="9">
        <v>9</v>
      </c>
      <c r="B729" s="13" t="s">
        <v>556</v>
      </c>
      <c r="C729" s="9">
        <v>6</v>
      </c>
      <c r="D729" s="16">
        <v>45023.087500000001</v>
      </c>
      <c r="E729" s="16">
        <v>45023.186805555553</v>
      </c>
      <c r="F729" s="13" t="s">
        <v>14</v>
      </c>
      <c r="G729" s="13" t="s">
        <v>15</v>
      </c>
      <c r="H729" s="13" t="s">
        <v>1136</v>
      </c>
      <c r="I729" s="14">
        <v>34.28</v>
      </c>
      <c r="J729" s="14">
        <f>IF(Sala[[#This Row],[Orden cobrada (Sin tiempo espera)]]="si",Sala[[#This Row],[Propina]],0)</f>
        <v>34.28</v>
      </c>
      <c r="K729" s="13" t="s">
        <v>35</v>
      </c>
      <c r="L729" s="9">
        <v>728</v>
      </c>
      <c r="M729" s="13" t="s">
        <v>83</v>
      </c>
      <c r="N729" s="13" t="s">
        <v>1081</v>
      </c>
      <c r="O729" s="14">
        <f>SUMIF('Cocina'!A:A,Sala!L729,'Cocina'!M:M)</f>
        <v>195</v>
      </c>
      <c r="P729" s="1">
        <v>45023</v>
      </c>
      <c r="Q729" s="3">
        <v>8.7499999999999994E-2</v>
      </c>
      <c r="R729" s="3">
        <v>0.18680555555555556</v>
      </c>
      <c r="S729" s="3">
        <f>IF(K729="Ocupada",R729-Q729+Datos!$B$2,R729-Q729)</f>
        <v>0.10972222222222223</v>
      </c>
      <c r="T729" s="3">
        <f t="shared" si="45"/>
        <v>9.9305555555555564E-2</v>
      </c>
      <c r="U729" s="3">
        <f>(SUMIF('Cocina'!A:A,Sala!L729,'Cocina'!H:H))/60/24</f>
        <v>4.9999999999999996E-2</v>
      </c>
      <c r="V729" s="3">
        <f t="shared" si="44"/>
        <v>5.9722222222222239E-2</v>
      </c>
      <c r="W729" s="13" t="str">
        <f t="shared" si="46"/>
        <v>Si</v>
      </c>
      <c r="X729" s="9">
        <f t="shared" si="47"/>
        <v>5</v>
      </c>
      <c r="Y729" s="13" t="str" cm="1">
        <f t="array" ref="Y729">_xlfn.IFS(X729=1,"Lunes",X729=2,"Martes",X729=3,"Miercoles",X729=4,"Jueves",X729=5,"Viernes",X729=6,"Sabado",X729=7,"Domingo")</f>
        <v>Viernes</v>
      </c>
      <c r="Z729">
        <f>SUMIF('Cocina'!A:A,Sala[[#This Row],[Número de Orden]],'Cocina'!K:K)</f>
        <v>115</v>
      </c>
      <c r="AA729" s="35">
        <f>(Sala[[#This Row],[Tiempo en mesa]]-Sala[[#This Row],[Tiempo de Preparación (Horas)]])*1440</f>
        <v>71.000000000000014</v>
      </c>
      <c r="AB729" t="str" cm="1">
        <f t="array" ref="AB72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0" spans="1:28" x14ac:dyDescent="0.3">
      <c r="A730" s="9">
        <v>20</v>
      </c>
      <c r="B730" s="13" t="s">
        <v>437</v>
      </c>
      <c r="C730" s="9">
        <v>2</v>
      </c>
      <c r="D730" s="16">
        <v>45023.117361111108</v>
      </c>
      <c r="E730" s="16">
        <v>45023.253472222219</v>
      </c>
      <c r="F730" s="13" t="s">
        <v>25</v>
      </c>
      <c r="G730" s="13" t="s">
        <v>15</v>
      </c>
      <c r="H730" s="13" t="s">
        <v>1134</v>
      </c>
      <c r="I730" s="14">
        <v>18.97</v>
      </c>
      <c r="J730" s="14">
        <f>IF(Sala[[#This Row],[Orden cobrada (Sin tiempo espera)]]="si",Sala[[#This Row],[Propina]],0)</f>
        <v>18.97</v>
      </c>
      <c r="K730" s="13" t="s">
        <v>35</v>
      </c>
      <c r="L730" s="9">
        <v>729</v>
      </c>
      <c r="M730" s="13" t="s">
        <v>44</v>
      </c>
      <c r="N730" s="13" t="s">
        <v>916</v>
      </c>
      <c r="O730" s="14">
        <f>SUMIF('Cocina'!A:A,Sala!L730,'Cocina'!M:M)</f>
        <v>128</v>
      </c>
      <c r="P730" s="1">
        <v>45023</v>
      </c>
      <c r="Q730" s="3">
        <v>0.11736111111111111</v>
      </c>
      <c r="R730" s="3">
        <v>0.25347222222222221</v>
      </c>
      <c r="S730" s="3">
        <f>IF(K730="Ocupada",R730-Q730+Datos!$B$2,R730-Q730)</f>
        <v>0.14652777777777776</v>
      </c>
      <c r="T730" s="3">
        <f t="shared" si="45"/>
        <v>0.1361111111111111</v>
      </c>
      <c r="U730" s="3">
        <f>(SUMIF('Cocina'!A:A,Sala!L730,'Cocina'!H:H))/60/24</f>
        <v>4.5138888888888888E-2</v>
      </c>
      <c r="V730" s="3">
        <f t="shared" si="44"/>
        <v>0.10138888888888886</v>
      </c>
      <c r="W730" s="13" t="str">
        <f t="shared" si="46"/>
        <v>Si</v>
      </c>
      <c r="X730" s="9">
        <f t="shared" si="47"/>
        <v>5</v>
      </c>
      <c r="Y730" s="13" t="str" cm="1">
        <f t="array" ref="Y730">_xlfn.IFS(X730=1,"Lunes",X730=2,"Martes",X730=3,"Miercoles",X730=4,"Jueves",X730=5,"Viernes",X730=6,"Sabado",X730=7,"Domingo")</f>
        <v>Viernes</v>
      </c>
      <c r="Z730">
        <f>SUMIF('Cocina'!A:A,Sala[[#This Row],[Número de Orden]],'Cocina'!K:K)</f>
        <v>76</v>
      </c>
      <c r="AA730" s="35">
        <f>(Sala[[#This Row],[Tiempo en mesa]]-Sala[[#This Row],[Tiempo de Preparación (Horas)]])*1440</f>
        <v>130.99999999999997</v>
      </c>
      <c r="AB730" t="str" cm="1">
        <f t="array" ref="AB73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1" spans="1:28" x14ac:dyDescent="0.3">
      <c r="A731" s="9">
        <v>8</v>
      </c>
      <c r="B731" s="13" t="s">
        <v>914</v>
      </c>
      <c r="C731" s="9">
        <v>3</v>
      </c>
      <c r="D731" s="16">
        <v>45023.020138888889</v>
      </c>
      <c r="E731" s="16">
        <v>45023.106249999997</v>
      </c>
      <c r="F731" s="13" t="s">
        <v>9</v>
      </c>
      <c r="G731" s="13" t="s">
        <v>10</v>
      </c>
      <c r="H731" s="13" t="s">
        <v>1134</v>
      </c>
      <c r="I731" s="14">
        <v>15.02</v>
      </c>
      <c r="J731" s="14">
        <f>IF(Sala[[#This Row],[Orden cobrada (Sin tiempo espera)]]="si",Sala[[#This Row],[Propina]],0)</f>
        <v>15.02</v>
      </c>
      <c r="K731" s="13" t="s">
        <v>35</v>
      </c>
      <c r="L731" s="9">
        <v>730</v>
      </c>
      <c r="M731" s="13" t="s">
        <v>1137</v>
      </c>
      <c r="N731" s="13" t="s">
        <v>723</v>
      </c>
      <c r="O731" s="14">
        <f>SUMIF('Cocina'!A:A,Sala!L731,'Cocina'!M:M)</f>
        <v>114</v>
      </c>
      <c r="P731" s="1">
        <v>45023</v>
      </c>
      <c r="Q731" s="3">
        <v>2.013888888888889E-2</v>
      </c>
      <c r="R731" s="3">
        <v>0.10625</v>
      </c>
      <c r="S731" s="3">
        <f>IF(K731="Ocupada",R731-Q731+Datos!$B$2,R731-Q731)</f>
        <v>9.6527777777777782E-2</v>
      </c>
      <c r="T731" s="3">
        <f t="shared" si="45"/>
        <v>8.611111111111111E-2</v>
      </c>
      <c r="U731" s="3">
        <f>(SUMIF('Cocina'!A:A,Sala!L731,'Cocina'!H:H))/60/24</f>
        <v>5.486111111111111E-2</v>
      </c>
      <c r="V731" s="3">
        <f t="shared" si="44"/>
        <v>4.1666666666666671E-2</v>
      </c>
      <c r="W731" s="13" t="str">
        <f t="shared" si="46"/>
        <v>Si</v>
      </c>
      <c r="X731" s="9">
        <f t="shared" si="47"/>
        <v>5</v>
      </c>
      <c r="Y731" s="13" t="str" cm="1">
        <f t="array" ref="Y731">_xlfn.IFS(X731=1,"Lunes",X731=2,"Martes",X731=3,"Miercoles",X731=4,"Jueves",X731=5,"Viernes",X731=6,"Sabado",X731=7,"Domingo")</f>
        <v>Viernes</v>
      </c>
      <c r="Z731">
        <f>SUMIF('Cocina'!A:A,Sala[[#This Row],[Número de Orden]],'Cocina'!K:K)</f>
        <v>68</v>
      </c>
      <c r="AA731" s="35">
        <f>(Sala[[#This Row],[Tiempo en mesa]]-Sala[[#This Row],[Tiempo de Preparación (Horas)]])*1440</f>
        <v>45</v>
      </c>
      <c r="AB731" t="str" cm="1">
        <f t="array" ref="AB73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2" spans="1:28" x14ac:dyDescent="0.3">
      <c r="A732" s="9">
        <v>17</v>
      </c>
      <c r="B732" s="13" t="s">
        <v>683</v>
      </c>
      <c r="C732" s="9">
        <v>3</v>
      </c>
      <c r="D732" s="16">
        <v>45023.136111111111</v>
      </c>
      <c r="E732" s="16">
        <v>45023.267361111109</v>
      </c>
      <c r="F732" s="13" t="s">
        <v>20</v>
      </c>
      <c r="G732" s="13" t="s">
        <v>10</v>
      </c>
      <c r="H732" s="13" t="s">
        <v>1134</v>
      </c>
      <c r="I732" s="14">
        <v>14.35</v>
      </c>
      <c r="J732" s="14">
        <f>IF(Sala[[#This Row],[Orden cobrada (Sin tiempo espera)]]="si",Sala[[#This Row],[Propina]],0)</f>
        <v>14.35</v>
      </c>
      <c r="K732" s="13" t="s">
        <v>11</v>
      </c>
      <c r="L732" s="9">
        <v>731</v>
      </c>
      <c r="M732" s="13" t="s">
        <v>64</v>
      </c>
      <c r="N732" s="13" t="s">
        <v>414</v>
      </c>
      <c r="O732" s="14">
        <f>SUMIF('Cocina'!A:A,Sala!L732,'Cocina'!M:M)</f>
        <v>64</v>
      </c>
      <c r="P732" s="1">
        <v>45023</v>
      </c>
      <c r="Q732" s="3">
        <v>0.1361111111111111</v>
      </c>
      <c r="R732" s="3">
        <v>0.2673611111111111</v>
      </c>
      <c r="S732" s="3">
        <f>IF(K732="Ocupada",R732-Q732+Datos!$B$2,R732-Q732)</f>
        <v>0.13125000000000001</v>
      </c>
      <c r="T732" s="3">
        <f t="shared" si="45"/>
        <v>0.13125000000000001</v>
      </c>
      <c r="U732" s="3">
        <f>(SUMIF('Cocina'!A:A,Sala!L732,'Cocina'!H:H))/60/24</f>
        <v>3.2638888888888891E-2</v>
      </c>
      <c r="V732" s="3">
        <f t="shared" si="44"/>
        <v>9.8611111111111122E-2</v>
      </c>
      <c r="W732" s="13" t="str">
        <f t="shared" si="46"/>
        <v>Si</v>
      </c>
      <c r="X732" s="9">
        <f t="shared" si="47"/>
        <v>5</v>
      </c>
      <c r="Y732" s="13" t="str" cm="1">
        <f t="array" ref="Y732">_xlfn.IFS(X732=1,"Lunes",X732=2,"Martes",X732=3,"Miercoles",X732=4,"Jueves",X732=5,"Viernes",X732=6,"Sabado",X732=7,"Domingo")</f>
        <v>Viernes</v>
      </c>
      <c r="Z732">
        <f>SUMIF('Cocina'!A:A,Sala[[#This Row],[Número de Orden]],'Cocina'!K:K)</f>
        <v>38</v>
      </c>
      <c r="AA732" s="35">
        <f>(Sala[[#This Row],[Tiempo en mesa]]-Sala[[#This Row],[Tiempo de Preparación (Horas)]])*1440</f>
        <v>142.00000000000003</v>
      </c>
      <c r="AB732" t="str" cm="1">
        <f t="array" ref="AB73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3" spans="1:28" x14ac:dyDescent="0.3">
      <c r="A733" s="9">
        <v>12</v>
      </c>
      <c r="B733" s="13" t="s">
        <v>1082</v>
      </c>
      <c r="C733" s="9">
        <v>3</v>
      </c>
      <c r="D733" s="16">
        <v>45023.136805555558</v>
      </c>
      <c r="E733" s="16">
        <v>45023.300694444442</v>
      </c>
      <c r="F733" s="13" t="s">
        <v>29</v>
      </c>
      <c r="G733" s="13" t="s">
        <v>10</v>
      </c>
      <c r="H733" s="13" t="s">
        <v>1134</v>
      </c>
      <c r="I733" s="14">
        <v>43.35</v>
      </c>
      <c r="J733" s="14">
        <f>IF(Sala[[#This Row],[Orden cobrada (Sin tiempo espera)]]="si",Sala[[#This Row],[Propina]],0)</f>
        <v>43.35</v>
      </c>
      <c r="K733" s="13" t="s">
        <v>11</v>
      </c>
      <c r="L733" s="9">
        <v>732</v>
      </c>
      <c r="M733" s="13" t="s">
        <v>22</v>
      </c>
      <c r="N733" s="13" t="s">
        <v>1083</v>
      </c>
      <c r="O733" s="14">
        <f>SUMIF('Cocina'!A:A,Sala!L733,'Cocina'!M:M)</f>
        <v>306</v>
      </c>
      <c r="P733" s="1">
        <v>45023</v>
      </c>
      <c r="Q733" s="3">
        <v>0.13680555555555557</v>
      </c>
      <c r="R733" s="3">
        <v>0.30069444444444443</v>
      </c>
      <c r="S733" s="3">
        <f>IF(K733="Ocupada",R733-Q733+Datos!$B$2,R733-Q733)</f>
        <v>0.16388888888888886</v>
      </c>
      <c r="T733" s="3">
        <f t="shared" si="45"/>
        <v>0.16388888888888886</v>
      </c>
      <c r="U733" s="3">
        <f>(SUMIF('Cocina'!A:A,Sala!L733,'Cocina'!H:H))/60/24</f>
        <v>8.4027777777777771E-2</v>
      </c>
      <c r="V733" s="3">
        <f t="shared" si="44"/>
        <v>7.9861111111111091E-2</v>
      </c>
      <c r="W733" s="13" t="str">
        <f t="shared" si="46"/>
        <v>Si</v>
      </c>
      <c r="X733" s="9">
        <f t="shared" si="47"/>
        <v>5</v>
      </c>
      <c r="Y733" s="13" t="str" cm="1">
        <f t="array" ref="Y733">_xlfn.IFS(X733=1,"Lunes",X733=2,"Martes",X733=3,"Miercoles",X733=4,"Jueves",X733=5,"Viernes",X733=6,"Sabado",X733=7,"Domingo")</f>
        <v>Viernes</v>
      </c>
      <c r="Z733">
        <f>SUMIF('Cocina'!A:A,Sala[[#This Row],[Número de Orden]],'Cocina'!K:K)</f>
        <v>186</v>
      </c>
      <c r="AA733" s="35">
        <f>(Sala[[#This Row],[Tiempo en mesa]]-Sala[[#This Row],[Tiempo de Preparación (Horas)]])*1440</f>
        <v>114.99999999999997</v>
      </c>
      <c r="AB733" t="str" cm="1">
        <f t="array" ref="AB73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4" spans="1:28" x14ac:dyDescent="0.3">
      <c r="A734" s="9">
        <v>14</v>
      </c>
      <c r="B734" s="13" t="s">
        <v>332</v>
      </c>
      <c r="C734" s="9">
        <v>6</v>
      </c>
      <c r="D734" s="16">
        <v>45023.152777777781</v>
      </c>
      <c r="E734" s="16">
        <v>45023.227777777778</v>
      </c>
      <c r="F734" s="13" t="s">
        <v>29</v>
      </c>
      <c r="G734" s="13" t="s">
        <v>32</v>
      </c>
      <c r="H734" s="13" t="s">
        <v>1134</v>
      </c>
      <c r="I734" s="14">
        <v>35.090000000000003</v>
      </c>
      <c r="J734" s="14">
        <f>IF(Sala[[#This Row],[Orden cobrada (Sin tiempo espera)]]="si",Sala[[#This Row],[Propina]],0)</f>
        <v>35.090000000000003</v>
      </c>
      <c r="K734" s="13" t="s">
        <v>21</v>
      </c>
      <c r="L734" s="9">
        <v>733</v>
      </c>
      <c r="M734" s="13" t="s">
        <v>83</v>
      </c>
      <c r="N734" s="13" t="s">
        <v>1084</v>
      </c>
      <c r="O734" s="14">
        <f>SUMIF('Cocina'!A:A,Sala!L734,'Cocina'!M:M)</f>
        <v>186</v>
      </c>
      <c r="P734" s="1">
        <v>45023</v>
      </c>
      <c r="Q734" s="3">
        <v>0.15277777777777779</v>
      </c>
      <c r="R734" s="3">
        <v>0.22777777777777777</v>
      </c>
      <c r="S734" s="3">
        <f>IF(K734="Ocupada",R734-Q734+Datos!$B$2,R734-Q734)</f>
        <v>7.4999999999999983E-2</v>
      </c>
      <c r="T734" s="3">
        <f t="shared" si="45"/>
        <v>7.4999999999999983E-2</v>
      </c>
      <c r="U734" s="3">
        <f>(SUMIF('Cocina'!A:A,Sala!L734,'Cocina'!H:H))/60/24</f>
        <v>5.1388888888888894E-2</v>
      </c>
      <c r="V734" s="3">
        <f t="shared" si="44"/>
        <v>2.361111111111109E-2</v>
      </c>
      <c r="W734" s="13" t="str">
        <f t="shared" si="46"/>
        <v>Si</v>
      </c>
      <c r="X734" s="9">
        <f t="shared" si="47"/>
        <v>5</v>
      </c>
      <c r="Y734" s="13" t="str" cm="1">
        <f t="array" ref="Y734">_xlfn.IFS(X734=1,"Lunes",X734=2,"Martes",X734=3,"Miercoles",X734=4,"Jueves",X734=5,"Viernes",X734=6,"Sabado",X734=7,"Domingo")</f>
        <v>Viernes</v>
      </c>
      <c r="Z734">
        <f>SUMIF('Cocina'!A:A,Sala[[#This Row],[Número de Orden]],'Cocina'!K:K)</f>
        <v>112</v>
      </c>
      <c r="AA734" s="35">
        <f>(Sala[[#This Row],[Tiempo en mesa]]-Sala[[#This Row],[Tiempo de Preparación (Horas)]])*1440</f>
        <v>33.999999999999972</v>
      </c>
      <c r="AB734" t="str" cm="1">
        <f t="array" ref="AB73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5" spans="1:28" x14ac:dyDescent="0.3">
      <c r="A735" s="9">
        <v>14</v>
      </c>
      <c r="B735" s="13" t="s">
        <v>1085</v>
      </c>
      <c r="C735" s="9">
        <v>2</v>
      </c>
      <c r="D735" s="16">
        <v>45023.102083333331</v>
      </c>
      <c r="E735" s="16">
        <v>45023.206250000003</v>
      </c>
      <c r="F735" s="13" t="s">
        <v>20</v>
      </c>
      <c r="G735" s="13" t="s">
        <v>10</v>
      </c>
      <c r="H735" s="13" t="s">
        <v>16</v>
      </c>
      <c r="I735" s="14">
        <v>46.82</v>
      </c>
      <c r="J735" s="14">
        <f>IF(Sala[[#This Row],[Orden cobrada (Sin tiempo espera)]]="si",Sala[[#This Row],[Propina]],0)</f>
        <v>46.82</v>
      </c>
      <c r="K735" s="13" t="s">
        <v>21</v>
      </c>
      <c r="L735" s="9">
        <v>734</v>
      </c>
      <c r="M735" s="13" t="s">
        <v>36</v>
      </c>
      <c r="N735" s="13" t="s">
        <v>1086</v>
      </c>
      <c r="O735" s="14">
        <f>SUMIF('Cocina'!A:A,Sala!L735,'Cocina'!M:M)</f>
        <v>139</v>
      </c>
      <c r="P735" s="1">
        <v>45023</v>
      </c>
      <c r="Q735" s="3">
        <v>0.10208333333333333</v>
      </c>
      <c r="R735" s="3">
        <v>0.20624999999999999</v>
      </c>
      <c r="S735" s="3">
        <f>IF(K735="Ocupada",R735-Q735+Datos!$B$2,R735-Q735)</f>
        <v>0.10416666666666666</v>
      </c>
      <c r="T735" s="3">
        <f t="shared" si="45"/>
        <v>0.10416666666666666</v>
      </c>
      <c r="U735" s="3">
        <f>(SUMIF('Cocina'!A:A,Sala!L735,'Cocina'!H:H))/60/24</f>
        <v>3.6111111111111115E-2</v>
      </c>
      <c r="V735" s="3">
        <f t="shared" si="44"/>
        <v>6.8055555555555536E-2</v>
      </c>
      <c r="W735" s="13" t="str">
        <f t="shared" si="46"/>
        <v>Si</v>
      </c>
      <c r="X735" s="9">
        <f t="shared" si="47"/>
        <v>5</v>
      </c>
      <c r="Y735" s="13" t="str" cm="1">
        <f t="array" ref="Y735">_xlfn.IFS(X735=1,"Lunes",X735=2,"Martes",X735=3,"Miercoles",X735=4,"Jueves",X735=5,"Viernes",X735=6,"Sabado",X735=7,"Domingo")</f>
        <v>Viernes</v>
      </c>
      <c r="Z735">
        <f>SUMIF('Cocina'!A:A,Sala[[#This Row],[Número de Orden]],'Cocina'!K:K)</f>
        <v>82</v>
      </c>
      <c r="AA735" s="35">
        <f>(Sala[[#This Row],[Tiempo en mesa]]-Sala[[#This Row],[Tiempo de Preparación (Horas)]])*1440</f>
        <v>97.999999999999972</v>
      </c>
      <c r="AB735" t="str" cm="1">
        <f t="array" ref="AB73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6" spans="1:28" x14ac:dyDescent="0.3">
      <c r="A736" s="9">
        <v>20</v>
      </c>
      <c r="B736" s="13" t="s">
        <v>572</v>
      </c>
      <c r="C736" s="9">
        <v>4</v>
      </c>
      <c r="D736" s="16">
        <v>45023.077777777777</v>
      </c>
      <c r="E736" s="16">
        <v>45023.157638888886</v>
      </c>
      <c r="F736" s="13" t="s">
        <v>9</v>
      </c>
      <c r="G736" s="13" t="s">
        <v>15</v>
      </c>
      <c r="H736" s="13" t="s">
        <v>1134</v>
      </c>
      <c r="I736" s="14">
        <v>38.43</v>
      </c>
      <c r="J736" s="14">
        <f>IF(Sala[[#This Row],[Orden cobrada (Sin tiempo espera)]]="si",Sala[[#This Row],[Propina]],0)</f>
        <v>38.43</v>
      </c>
      <c r="K736" s="13" t="s">
        <v>21</v>
      </c>
      <c r="L736" s="9">
        <v>735</v>
      </c>
      <c r="M736" s="13" t="s">
        <v>1137</v>
      </c>
      <c r="N736" s="13" t="s">
        <v>1087</v>
      </c>
      <c r="O736" s="14">
        <f>SUMIF('Cocina'!A:A,Sala!L736,'Cocina'!M:M)</f>
        <v>142</v>
      </c>
      <c r="P736" s="1">
        <v>45023</v>
      </c>
      <c r="Q736" s="3">
        <v>7.7777777777777779E-2</v>
      </c>
      <c r="R736" s="3">
        <v>0.15763888888888888</v>
      </c>
      <c r="S736" s="3">
        <f>IF(K736="Ocupada",R736-Q736+Datos!$B$2,R736-Q736)</f>
        <v>7.9861111111111105E-2</v>
      </c>
      <c r="T736" s="3">
        <f t="shared" si="45"/>
        <v>7.9861111111111105E-2</v>
      </c>
      <c r="U736" s="3">
        <f>(SUMIF('Cocina'!A:A,Sala!L736,'Cocina'!H:H))/60/24</f>
        <v>6.0416666666666667E-2</v>
      </c>
      <c r="V736" s="3">
        <f t="shared" si="44"/>
        <v>1.9444444444444438E-2</v>
      </c>
      <c r="W736" s="13" t="str">
        <f t="shared" si="46"/>
        <v>Si</v>
      </c>
      <c r="X736" s="9">
        <f t="shared" si="47"/>
        <v>5</v>
      </c>
      <c r="Y736" s="13" t="str" cm="1">
        <f t="array" ref="Y736">_xlfn.IFS(X736=1,"Lunes",X736=2,"Martes",X736=3,"Miercoles",X736=4,"Jueves",X736=5,"Viernes",X736=6,"Sabado",X736=7,"Domingo")</f>
        <v>Viernes</v>
      </c>
      <c r="Z736">
        <f>SUMIF('Cocina'!A:A,Sala[[#This Row],[Número de Orden]],'Cocina'!K:K)</f>
        <v>85</v>
      </c>
      <c r="AA736" s="35">
        <f>(Sala[[#This Row],[Tiempo en mesa]]-Sala[[#This Row],[Tiempo de Preparación (Horas)]])*1440</f>
        <v>27.999999999999989</v>
      </c>
      <c r="AB736" t="str" cm="1">
        <f t="array" ref="AB73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7" spans="1:28" x14ac:dyDescent="0.3">
      <c r="A737" s="9">
        <v>17</v>
      </c>
      <c r="B737" s="13" t="s">
        <v>343</v>
      </c>
      <c r="C737" s="9">
        <v>2</v>
      </c>
      <c r="D737" s="16">
        <v>45023.047222222223</v>
      </c>
      <c r="E737" s="16">
        <v>45023.14166666667</v>
      </c>
      <c r="F737" s="13" t="s">
        <v>29</v>
      </c>
      <c r="G737" s="13" t="s">
        <v>15</v>
      </c>
      <c r="H737" s="13" t="s">
        <v>1134</v>
      </c>
      <c r="I737" s="14">
        <v>25.91</v>
      </c>
      <c r="J737" s="14">
        <f>IF(Sala[[#This Row],[Orden cobrada (Sin tiempo espera)]]="si",Sala[[#This Row],[Propina]],0)</f>
        <v>25.91</v>
      </c>
      <c r="K737" s="13" t="s">
        <v>35</v>
      </c>
      <c r="L737" s="9">
        <v>736</v>
      </c>
      <c r="M737" s="13" t="s">
        <v>1137</v>
      </c>
      <c r="N737" s="13" t="s">
        <v>1088</v>
      </c>
      <c r="O737" s="14">
        <f>SUMIF('Cocina'!A:A,Sala!L737,'Cocina'!M:M)</f>
        <v>215</v>
      </c>
      <c r="P737" s="1">
        <v>45023</v>
      </c>
      <c r="Q737" s="3">
        <v>4.7222222222222221E-2</v>
      </c>
      <c r="R737" s="3">
        <v>0.14166666666666666</v>
      </c>
      <c r="S737" s="3">
        <f>IF(K737="Ocupada",R737-Q737+Datos!$B$2,R737-Q737)</f>
        <v>0.10486111111111111</v>
      </c>
      <c r="T737" s="3">
        <f t="shared" si="45"/>
        <v>9.4444444444444442E-2</v>
      </c>
      <c r="U737" s="3">
        <f>(SUMIF('Cocina'!A:A,Sala!L737,'Cocina'!H:H))/60/24</f>
        <v>6.3888888888888898E-2</v>
      </c>
      <c r="V737" s="3">
        <f t="shared" si="44"/>
        <v>4.0972222222222215E-2</v>
      </c>
      <c r="W737" s="13" t="str">
        <f t="shared" si="46"/>
        <v>Si</v>
      </c>
      <c r="X737" s="9">
        <f t="shared" si="47"/>
        <v>5</v>
      </c>
      <c r="Y737" s="13" t="str" cm="1">
        <f t="array" ref="Y737">_xlfn.IFS(X737=1,"Lunes",X737=2,"Martes",X737=3,"Miercoles",X737=4,"Jueves",X737=5,"Viernes",X737=6,"Sabado",X737=7,"Domingo")</f>
        <v>Viernes</v>
      </c>
      <c r="Z737">
        <f>SUMIF('Cocina'!A:A,Sala[[#This Row],[Número de Orden]],'Cocina'!K:K)</f>
        <v>128</v>
      </c>
      <c r="AA737" s="35">
        <f>(Sala[[#This Row],[Tiempo en mesa]]-Sala[[#This Row],[Tiempo de Preparación (Horas)]])*1440</f>
        <v>43.999999999999986</v>
      </c>
      <c r="AB737" t="str" cm="1">
        <f t="array" ref="AB73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8" spans="1:28" x14ac:dyDescent="0.3">
      <c r="A738" s="9">
        <v>6</v>
      </c>
      <c r="B738" s="13" t="s">
        <v>1089</v>
      </c>
      <c r="C738" s="9">
        <v>1</v>
      </c>
      <c r="D738" s="16">
        <v>45023.027083333334</v>
      </c>
      <c r="E738" s="16">
        <v>45023.129166666666</v>
      </c>
      <c r="F738" s="13" t="s">
        <v>20</v>
      </c>
      <c r="G738" s="13" t="s">
        <v>15</v>
      </c>
      <c r="H738" s="13" t="s">
        <v>1136</v>
      </c>
      <c r="I738" s="14">
        <v>24.09</v>
      </c>
      <c r="J738" s="14">
        <f>IF(Sala[[#This Row],[Orden cobrada (Sin tiempo espera)]]="si",Sala[[#This Row],[Propina]],0)</f>
        <v>24.09</v>
      </c>
      <c r="K738" s="13" t="s">
        <v>11</v>
      </c>
      <c r="L738" s="9">
        <v>737</v>
      </c>
      <c r="M738" s="13" t="s">
        <v>26</v>
      </c>
      <c r="N738" s="13" t="s">
        <v>801</v>
      </c>
      <c r="O738" s="14">
        <f>SUMIF('Cocina'!A:A,Sala!L738,'Cocina'!M:M)</f>
        <v>118</v>
      </c>
      <c r="P738" s="1">
        <v>45023</v>
      </c>
      <c r="Q738" s="3">
        <v>2.7083333333333334E-2</v>
      </c>
      <c r="R738" s="3">
        <v>0.12916666666666668</v>
      </c>
      <c r="S738" s="3">
        <f>IF(K738="Ocupada",R738-Q738+Datos!$B$2,R738-Q738)</f>
        <v>0.10208333333333335</v>
      </c>
      <c r="T738" s="3">
        <f t="shared" si="45"/>
        <v>0.10208333333333335</v>
      </c>
      <c r="U738" s="3">
        <f>(SUMIF('Cocina'!A:A,Sala!L738,'Cocina'!H:H))/60/24</f>
        <v>1.5277777777777777E-2</v>
      </c>
      <c r="V738" s="3">
        <f t="shared" si="44"/>
        <v>8.6805555555555566E-2</v>
      </c>
      <c r="W738" s="13" t="str">
        <f t="shared" si="46"/>
        <v>Si</v>
      </c>
      <c r="X738" s="9">
        <f t="shared" si="47"/>
        <v>5</v>
      </c>
      <c r="Y738" s="13" t="str" cm="1">
        <f t="array" ref="Y738">_xlfn.IFS(X738=1,"Lunes",X738=2,"Martes",X738=3,"Miercoles",X738=4,"Jueves",X738=5,"Viernes",X738=6,"Sabado",X738=7,"Domingo")</f>
        <v>Viernes</v>
      </c>
      <c r="Z738">
        <f>SUMIF('Cocina'!A:A,Sala[[#This Row],[Número de Orden]],'Cocina'!K:K)</f>
        <v>70</v>
      </c>
      <c r="AA738" s="35">
        <f>(Sala[[#This Row],[Tiempo en mesa]]-Sala[[#This Row],[Tiempo de Preparación (Horas)]])*1440</f>
        <v>125.00000000000001</v>
      </c>
      <c r="AB738" t="str" cm="1">
        <f t="array" ref="AB73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39" spans="1:28" x14ac:dyDescent="0.3">
      <c r="A739" s="9">
        <v>15</v>
      </c>
      <c r="B739" s="13" t="s">
        <v>815</v>
      </c>
      <c r="C739" s="9">
        <v>1</v>
      </c>
      <c r="D739" s="16">
        <v>45023.035416666666</v>
      </c>
      <c r="E739" s="16">
        <v>45023.086111111108</v>
      </c>
      <c r="F739" s="13" t="s">
        <v>9</v>
      </c>
      <c r="G739" s="13" t="s">
        <v>10</v>
      </c>
      <c r="H739" s="13" t="s">
        <v>1134</v>
      </c>
      <c r="I739" s="14">
        <v>17.37</v>
      </c>
      <c r="J739" s="14">
        <f>IF(Sala[[#This Row],[Orden cobrada (Sin tiempo espera)]]="si",Sala[[#This Row],[Propina]],0)</f>
        <v>0</v>
      </c>
      <c r="K739" s="13" t="s">
        <v>35</v>
      </c>
      <c r="L739" s="9">
        <v>738</v>
      </c>
      <c r="M739" s="13" t="s">
        <v>1137</v>
      </c>
      <c r="N739" s="13" t="s">
        <v>1090</v>
      </c>
      <c r="O739" s="14">
        <f>SUMIF('Cocina'!A:A,Sala!L739,'Cocina'!M:M)</f>
        <v>134</v>
      </c>
      <c r="P739" s="1">
        <v>45023</v>
      </c>
      <c r="Q739" s="3">
        <v>3.5416666666666666E-2</v>
      </c>
      <c r="R739" s="3">
        <v>8.611111111111111E-2</v>
      </c>
      <c r="S739" s="3">
        <f>IF(K739="Ocupada",R739-Q739+Datos!$B$2,R739-Q739)</f>
        <v>6.1111111111111109E-2</v>
      </c>
      <c r="T739" s="3">
        <f t="shared" si="45"/>
        <v>5.0694444444444445E-2</v>
      </c>
      <c r="U739" s="3">
        <f>(SUMIF('Cocina'!A:A,Sala!L739,'Cocina'!H:H))/60/24</f>
        <v>6.5277777777777782E-2</v>
      </c>
      <c r="V739" s="3">
        <f t="shared" si="44"/>
        <v>0</v>
      </c>
      <c r="W739" s="13" t="str">
        <f t="shared" si="46"/>
        <v>No</v>
      </c>
      <c r="X739" s="9">
        <f t="shared" si="47"/>
        <v>5</v>
      </c>
      <c r="Y739" s="13" t="str" cm="1">
        <f t="array" ref="Y739">_xlfn.IFS(X739=1,"Lunes",X739=2,"Martes",X739=3,"Miercoles",X739=4,"Jueves",X739=5,"Viernes",X739=6,"Sabado",X739=7,"Domingo")</f>
        <v>Viernes</v>
      </c>
      <c r="Z739">
        <f>SUMIF('Cocina'!A:A,Sala[[#This Row],[Número de Orden]],'Cocina'!K:K)</f>
        <v>76</v>
      </c>
      <c r="AA739" s="35">
        <f>(Sala[[#This Row],[Tiempo en mesa]]-Sala[[#This Row],[Tiempo de Preparación (Horas)]])*1440</f>
        <v>-21.000000000000007</v>
      </c>
      <c r="AB739" t="str" cm="1">
        <f t="array" ref="AB73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15 y 30 min</v>
      </c>
    </row>
    <row r="740" spans="1:28" x14ac:dyDescent="0.3">
      <c r="A740" s="9">
        <v>10</v>
      </c>
      <c r="B740" s="13" t="s">
        <v>1091</v>
      </c>
      <c r="C740" s="9">
        <v>5</v>
      </c>
      <c r="D740" s="16">
        <v>45023.161805555559</v>
      </c>
      <c r="E740" s="16">
        <v>45023.256944444445</v>
      </c>
      <c r="F740" s="13" t="s">
        <v>20</v>
      </c>
      <c r="G740" s="13" t="s">
        <v>10</v>
      </c>
      <c r="H740" s="13" t="s">
        <v>1136</v>
      </c>
      <c r="I740" s="14">
        <v>33.69</v>
      </c>
      <c r="J740" s="14">
        <f>IF(Sala[[#This Row],[Orden cobrada (Sin tiempo espera)]]="si",Sala[[#This Row],[Propina]],0)</f>
        <v>33.69</v>
      </c>
      <c r="K740" s="13" t="s">
        <v>11</v>
      </c>
      <c r="L740" s="9">
        <v>739</v>
      </c>
      <c r="M740" s="13" t="s">
        <v>17</v>
      </c>
      <c r="N740" s="13" t="s">
        <v>331</v>
      </c>
      <c r="O740" s="14">
        <f>SUMIF('Cocina'!A:A,Sala!L740,'Cocina'!M:M)</f>
        <v>46</v>
      </c>
      <c r="P740" s="1">
        <v>45023</v>
      </c>
      <c r="Q740" s="3">
        <v>0.16180555555555556</v>
      </c>
      <c r="R740" s="3">
        <v>0.25694444444444442</v>
      </c>
      <c r="S740" s="3">
        <f>IF(K740="Ocupada",R740-Q740+Datos!$B$2,R740-Q740)</f>
        <v>9.5138888888888856E-2</v>
      </c>
      <c r="T740" s="3">
        <f t="shared" si="45"/>
        <v>9.5138888888888856E-2</v>
      </c>
      <c r="U740" s="3">
        <f>(SUMIF('Cocina'!A:A,Sala!L740,'Cocina'!H:H))/60/24</f>
        <v>3.7499999999999999E-2</v>
      </c>
      <c r="V740" s="3">
        <f t="shared" si="44"/>
        <v>5.7638888888888858E-2</v>
      </c>
      <c r="W740" s="13" t="str">
        <f t="shared" si="46"/>
        <v>Si</v>
      </c>
      <c r="X740" s="9">
        <f t="shared" si="47"/>
        <v>5</v>
      </c>
      <c r="Y740" s="13" t="str" cm="1">
        <f t="array" ref="Y740">_xlfn.IFS(X740=1,"Lunes",X740=2,"Martes",X740=3,"Miercoles",X740=4,"Jueves",X740=5,"Viernes",X740=6,"Sabado",X740=7,"Domingo")</f>
        <v>Viernes</v>
      </c>
      <c r="Z740">
        <f>SUMIF('Cocina'!A:A,Sala[[#This Row],[Número de Orden]],'Cocina'!K:K)</f>
        <v>28</v>
      </c>
      <c r="AA740" s="35">
        <f>(Sala[[#This Row],[Tiempo en mesa]]-Sala[[#This Row],[Tiempo de Preparación (Horas)]])*1440</f>
        <v>82.999999999999957</v>
      </c>
      <c r="AB740" t="str" cm="1">
        <f t="array" ref="AB74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41" spans="1:28" x14ac:dyDescent="0.3">
      <c r="A741" s="9">
        <v>16</v>
      </c>
      <c r="B741" s="13" t="s">
        <v>1092</v>
      </c>
      <c r="C741" s="9">
        <v>6</v>
      </c>
      <c r="D741" s="16">
        <v>45023.15902777778</v>
      </c>
      <c r="E741" s="16">
        <v>45023.26666666667</v>
      </c>
      <c r="F741" s="13" t="s">
        <v>14</v>
      </c>
      <c r="G741" s="13" t="s">
        <v>10</v>
      </c>
      <c r="H741" s="13" t="s">
        <v>1136</v>
      </c>
      <c r="I741" s="14">
        <v>16.05</v>
      </c>
      <c r="J741" s="14">
        <f>IF(Sala[[#This Row],[Orden cobrada (Sin tiempo espera)]]="si",Sala[[#This Row],[Propina]],0)</f>
        <v>16.05</v>
      </c>
      <c r="K741" s="13" t="s">
        <v>11</v>
      </c>
      <c r="L741" s="9">
        <v>740</v>
      </c>
      <c r="M741" s="13" t="s">
        <v>59</v>
      </c>
      <c r="N741" s="13" t="s">
        <v>1093</v>
      </c>
      <c r="O741" s="14">
        <f>SUMIF('Cocina'!A:A,Sala!L741,'Cocina'!M:M)</f>
        <v>293</v>
      </c>
      <c r="P741" s="1">
        <v>45023</v>
      </c>
      <c r="Q741" s="3">
        <v>0.15902777777777777</v>
      </c>
      <c r="R741" s="3">
        <v>0.26666666666666666</v>
      </c>
      <c r="S741" s="3">
        <f>IF(K741="Ocupada",R741-Q741+Datos!$B$2,R741-Q741)</f>
        <v>0.1076388888888889</v>
      </c>
      <c r="T741" s="3">
        <f t="shared" si="45"/>
        <v>0.1076388888888889</v>
      </c>
      <c r="U741" s="3">
        <f>(SUMIF('Cocina'!A:A,Sala!L741,'Cocina'!H:H))/60/24</f>
        <v>7.8472222222222221E-2</v>
      </c>
      <c r="V741" s="3">
        <f t="shared" si="44"/>
        <v>2.9166666666666674E-2</v>
      </c>
      <c r="W741" s="13" t="str">
        <f t="shared" si="46"/>
        <v>Si</v>
      </c>
      <c r="X741" s="9">
        <f t="shared" si="47"/>
        <v>5</v>
      </c>
      <c r="Y741" s="13" t="str" cm="1">
        <f t="array" ref="Y741">_xlfn.IFS(X741=1,"Lunes",X741=2,"Martes",X741=3,"Miercoles",X741=4,"Jueves",X741=5,"Viernes",X741=6,"Sabado",X741=7,"Domingo")</f>
        <v>Viernes</v>
      </c>
      <c r="Z741">
        <f>SUMIF('Cocina'!A:A,Sala[[#This Row],[Número de Orden]],'Cocina'!K:K)</f>
        <v>175</v>
      </c>
      <c r="AA741" s="35">
        <f>(Sala[[#This Row],[Tiempo en mesa]]-Sala[[#This Row],[Tiempo de Preparación (Horas)]])*1440</f>
        <v>42.000000000000014</v>
      </c>
      <c r="AB741" t="str" cm="1">
        <f t="array" ref="AB74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42" spans="1:28" x14ac:dyDescent="0.3">
      <c r="A742" s="9">
        <v>14</v>
      </c>
      <c r="B742" s="13" t="s">
        <v>666</v>
      </c>
      <c r="C742" s="9">
        <v>4</v>
      </c>
      <c r="D742" s="16">
        <v>45023.020138888889</v>
      </c>
      <c r="E742" s="16">
        <v>45023.182638888888</v>
      </c>
      <c r="F742" s="13" t="s">
        <v>20</v>
      </c>
      <c r="G742" s="13" t="s">
        <v>10</v>
      </c>
      <c r="H742" s="13" t="s">
        <v>1136</v>
      </c>
      <c r="I742" s="14">
        <v>40.31</v>
      </c>
      <c r="J742" s="14">
        <f>IF(Sala[[#This Row],[Orden cobrada (Sin tiempo espera)]]="si",Sala[[#This Row],[Propina]],0)</f>
        <v>40.31</v>
      </c>
      <c r="K742" s="13" t="s">
        <v>35</v>
      </c>
      <c r="L742" s="9">
        <v>741</v>
      </c>
      <c r="M742" s="13" t="s">
        <v>44</v>
      </c>
      <c r="N742" s="13" t="s">
        <v>1094</v>
      </c>
      <c r="O742" s="14">
        <f>SUMIF('Cocina'!A:A,Sala!L742,'Cocina'!M:M)</f>
        <v>285</v>
      </c>
      <c r="P742" s="1">
        <v>45023</v>
      </c>
      <c r="Q742" s="3">
        <v>2.013888888888889E-2</v>
      </c>
      <c r="R742" s="3">
        <v>0.18263888888888888</v>
      </c>
      <c r="S742" s="3">
        <f>IF(K742="Ocupada",R742-Q742+Datos!$B$2,R742-Q742)</f>
        <v>0.17291666666666664</v>
      </c>
      <c r="T742" s="3">
        <f t="shared" si="45"/>
        <v>0.16249999999999998</v>
      </c>
      <c r="U742" s="3">
        <f>(SUMIF('Cocina'!A:A,Sala!L742,'Cocina'!H:H))/60/24</f>
        <v>0.11458333333333333</v>
      </c>
      <c r="V742" s="3">
        <f t="shared" si="44"/>
        <v>5.8333333333333307E-2</v>
      </c>
      <c r="W742" s="13" t="str">
        <f t="shared" si="46"/>
        <v>Si</v>
      </c>
      <c r="X742" s="9">
        <f t="shared" si="47"/>
        <v>5</v>
      </c>
      <c r="Y742" s="13" t="str" cm="1">
        <f t="array" ref="Y742">_xlfn.IFS(X742=1,"Lunes",X742=2,"Martes",X742=3,"Miercoles",X742=4,"Jueves",X742=5,"Viernes",X742=6,"Sabado",X742=7,"Domingo")</f>
        <v>Viernes</v>
      </c>
      <c r="Z742">
        <f>SUMIF('Cocina'!A:A,Sala[[#This Row],[Número de Orden]],'Cocina'!K:K)</f>
        <v>168</v>
      </c>
      <c r="AA742" s="35">
        <f>(Sala[[#This Row],[Tiempo en mesa]]-Sala[[#This Row],[Tiempo de Preparación (Horas)]])*1440</f>
        <v>68.999999999999972</v>
      </c>
      <c r="AB742" t="str" cm="1">
        <f t="array" ref="AB74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43" spans="1:28" x14ac:dyDescent="0.3">
      <c r="A743" s="9">
        <v>20</v>
      </c>
      <c r="B743" s="13" t="s">
        <v>855</v>
      </c>
      <c r="C743" s="9">
        <v>4</v>
      </c>
      <c r="D743" s="16">
        <v>45023.025000000001</v>
      </c>
      <c r="E743" s="16">
        <v>45023.098611111112</v>
      </c>
      <c r="F743" s="13" t="s">
        <v>20</v>
      </c>
      <c r="G743" s="13" t="s">
        <v>15</v>
      </c>
      <c r="H743" s="13" t="s">
        <v>1134</v>
      </c>
      <c r="I743" s="14">
        <v>10.51</v>
      </c>
      <c r="J743" s="14">
        <f>IF(Sala[[#This Row],[Orden cobrada (Sin tiempo espera)]]="si",Sala[[#This Row],[Propina]],0)</f>
        <v>0</v>
      </c>
      <c r="K743" s="13" t="s">
        <v>11</v>
      </c>
      <c r="L743" s="9">
        <v>742</v>
      </c>
      <c r="M743" s="13" t="s">
        <v>17</v>
      </c>
      <c r="N743" s="13" t="s">
        <v>1095</v>
      </c>
      <c r="O743" s="14">
        <f>SUMIF('Cocina'!A:A,Sala!L743,'Cocina'!M:M)</f>
        <v>166</v>
      </c>
      <c r="P743" s="1">
        <v>45023</v>
      </c>
      <c r="Q743" s="3">
        <v>2.5000000000000001E-2</v>
      </c>
      <c r="R743" s="3">
        <v>9.8611111111111108E-2</v>
      </c>
      <c r="S743" s="3">
        <f>IF(K743="Ocupada",R743-Q743+Datos!$B$2,R743-Q743)</f>
        <v>7.3611111111111099E-2</v>
      </c>
      <c r="T743" s="3">
        <f t="shared" si="45"/>
        <v>7.3611111111111099E-2</v>
      </c>
      <c r="U743" s="3">
        <f>(SUMIF('Cocina'!A:A,Sala!L743,'Cocina'!H:H))/60/24</f>
        <v>0.10069444444444443</v>
      </c>
      <c r="V743" s="3">
        <f t="shared" si="44"/>
        <v>0</v>
      </c>
      <c r="W743" s="13" t="str">
        <f t="shared" si="46"/>
        <v>No</v>
      </c>
      <c r="X743" s="9">
        <f t="shared" si="47"/>
        <v>5</v>
      </c>
      <c r="Y743" s="13" t="str" cm="1">
        <f t="array" ref="Y743">_xlfn.IFS(X743=1,"Lunes",X743=2,"Martes",X743=3,"Miercoles",X743=4,"Jueves",X743=5,"Viernes",X743=6,"Sabado",X743=7,"Domingo")</f>
        <v>Viernes</v>
      </c>
      <c r="Z743">
        <f>SUMIF('Cocina'!A:A,Sala[[#This Row],[Número de Orden]],'Cocina'!K:K)</f>
        <v>99</v>
      </c>
      <c r="AA743" s="35">
        <f>(Sala[[#This Row],[Tiempo en mesa]]-Sala[[#This Row],[Tiempo de Preparación (Horas)]])*1440</f>
        <v>-39</v>
      </c>
      <c r="AB743" t="str" cm="1">
        <f t="array" ref="AB74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744" spans="1:28" x14ac:dyDescent="0.3">
      <c r="A744" s="9">
        <v>19</v>
      </c>
      <c r="B744" s="13" t="s">
        <v>582</v>
      </c>
      <c r="C744" s="9">
        <v>2</v>
      </c>
      <c r="D744" s="16">
        <v>45023.157638888886</v>
      </c>
      <c r="E744" s="16">
        <v>45023.322222222225</v>
      </c>
      <c r="F744" s="13" t="s">
        <v>9</v>
      </c>
      <c r="G744" s="13" t="s">
        <v>10</v>
      </c>
      <c r="H744" s="13" t="s">
        <v>1136</v>
      </c>
      <c r="I744" s="14">
        <v>25.7</v>
      </c>
      <c r="J744" s="14">
        <f>IF(Sala[[#This Row],[Orden cobrada (Sin tiempo espera)]]="si",Sala[[#This Row],[Propina]],0)</f>
        <v>25.7</v>
      </c>
      <c r="K744" s="13" t="s">
        <v>35</v>
      </c>
      <c r="L744" s="9">
        <v>743</v>
      </c>
      <c r="M744" s="13" t="s">
        <v>22</v>
      </c>
      <c r="N744" s="13" t="s">
        <v>1096</v>
      </c>
      <c r="O744" s="14">
        <f>SUMIF('Cocina'!A:A,Sala!L744,'Cocina'!M:M)</f>
        <v>134</v>
      </c>
      <c r="P744" s="1">
        <v>45023</v>
      </c>
      <c r="Q744" s="3">
        <v>0.15763888888888888</v>
      </c>
      <c r="R744" s="3">
        <v>0.32222222222222224</v>
      </c>
      <c r="S744" s="3">
        <f>IF(K744="Ocupada",R744-Q744+Datos!$B$2,R744-Q744)</f>
        <v>0.17500000000000002</v>
      </c>
      <c r="T744" s="3">
        <f t="shared" si="45"/>
        <v>0.16458333333333336</v>
      </c>
      <c r="U744" s="3">
        <f>(SUMIF('Cocina'!A:A,Sala!L744,'Cocina'!H:H))/60/24</f>
        <v>9.930555555555555E-2</v>
      </c>
      <c r="V744" s="3">
        <f t="shared" si="44"/>
        <v>7.5694444444444467E-2</v>
      </c>
      <c r="W744" s="13" t="str">
        <f t="shared" si="46"/>
        <v>Si</v>
      </c>
      <c r="X744" s="9">
        <f t="shared" si="47"/>
        <v>5</v>
      </c>
      <c r="Y744" s="13" t="str" cm="1">
        <f t="array" ref="Y744">_xlfn.IFS(X744=1,"Lunes",X744=2,"Martes",X744=3,"Miercoles",X744=4,"Jueves",X744=5,"Viernes",X744=6,"Sabado",X744=7,"Domingo")</f>
        <v>Viernes</v>
      </c>
      <c r="Z744">
        <f>SUMIF('Cocina'!A:A,Sala[[#This Row],[Número de Orden]],'Cocina'!K:K)</f>
        <v>78</v>
      </c>
      <c r="AA744" s="35">
        <f>(Sala[[#This Row],[Tiempo en mesa]]-Sala[[#This Row],[Tiempo de Preparación (Horas)]])*1440</f>
        <v>94.000000000000043</v>
      </c>
      <c r="AB744" t="str" cm="1">
        <f t="array" ref="AB74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45" spans="1:28" x14ac:dyDescent="0.3">
      <c r="A745" s="9">
        <v>11</v>
      </c>
      <c r="B745" s="13" t="s">
        <v>38</v>
      </c>
      <c r="C745" s="9">
        <v>1</v>
      </c>
      <c r="D745" s="16">
        <v>45023.082638888889</v>
      </c>
      <c r="E745" s="16">
        <v>45023.242361111108</v>
      </c>
      <c r="F745" s="13" t="s">
        <v>14</v>
      </c>
      <c r="G745" s="13" t="s">
        <v>10</v>
      </c>
      <c r="H745" s="13" t="s">
        <v>1134</v>
      </c>
      <c r="I745" s="14">
        <v>26.5</v>
      </c>
      <c r="J745" s="14">
        <f>IF(Sala[[#This Row],[Orden cobrada (Sin tiempo espera)]]="si",Sala[[#This Row],[Propina]],0)</f>
        <v>26.5</v>
      </c>
      <c r="K745" s="13" t="s">
        <v>21</v>
      </c>
      <c r="L745" s="9">
        <v>744</v>
      </c>
      <c r="M745" s="13" t="s">
        <v>1137</v>
      </c>
      <c r="N745" s="13" t="s">
        <v>84</v>
      </c>
      <c r="O745" s="14">
        <f>SUMIF('Cocina'!A:A,Sala!L745,'Cocina'!M:M)</f>
        <v>76</v>
      </c>
      <c r="P745" s="1">
        <v>45023</v>
      </c>
      <c r="Q745" s="3">
        <v>8.2638888888888887E-2</v>
      </c>
      <c r="R745" s="3">
        <v>0.24236111111111111</v>
      </c>
      <c r="S745" s="3">
        <f>IF(K745="Ocupada",R745-Q745+Datos!$B$2,R745-Q745)</f>
        <v>0.15972222222222221</v>
      </c>
      <c r="T745" s="3">
        <f t="shared" si="45"/>
        <v>0.15972222222222221</v>
      </c>
      <c r="U745" s="3">
        <f>(SUMIF('Cocina'!A:A,Sala!L745,'Cocina'!H:H))/60/24</f>
        <v>4.6527777777777779E-2</v>
      </c>
      <c r="V745" s="3">
        <f t="shared" si="44"/>
        <v>0.11319444444444443</v>
      </c>
      <c r="W745" s="13" t="str">
        <f t="shared" si="46"/>
        <v>Si</v>
      </c>
      <c r="X745" s="9">
        <f t="shared" si="47"/>
        <v>5</v>
      </c>
      <c r="Y745" s="13" t="str" cm="1">
        <f t="array" ref="Y745">_xlfn.IFS(X745=1,"Lunes",X745=2,"Martes",X745=3,"Miercoles",X745=4,"Jueves",X745=5,"Viernes",X745=6,"Sabado",X745=7,"Domingo")</f>
        <v>Viernes</v>
      </c>
      <c r="Z745">
        <f>SUMIF('Cocina'!A:A,Sala[[#This Row],[Número de Orden]],'Cocina'!K:K)</f>
        <v>44</v>
      </c>
      <c r="AA745" s="35">
        <f>(Sala[[#This Row],[Tiempo en mesa]]-Sala[[#This Row],[Tiempo de Preparación (Horas)]])*1440</f>
        <v>162.99999999999997</v>
      </c>
      <c r="AB745" t="str" cm="1">
        <f t="array" ref="AB74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46" spans="1:28" x14ac:dyDescent="0.3">
      <c r="A746" s="9">
        <v>3</v>
      </c>
      <c r="B746" s="13" t="s">
        <v>1045</v>
      </c>
      <c r="C746" s="9">
        <v>1</v>
      </c>
      <c r="D746" s="16">
        <v>45023.106944444444</v>
      </c>
      <c r="E746" s="16">
        <v>45023.202777777777</v>
      </c>
      <c r="F746" s="13" t="s">
        <v>25</v>
      </c>
      <c r="G746" s="13" t="s">
        <v>10</v>
      </c>
      <c r="H746" s="13" t="s">
        <v>16</v>
      </c>
      <c r="I746" s="14">
        <v>18.75</v>
      </c>
      <c r="J746" s="14">
        <f>IF(Sala[[#This Row],[Orden cobrada (Sin tiempo espera)]]="si",Sala[[#This Row],[Propina]],0)</f>
        <v>18.75</v>
      </c>
      <c r="K746" s="13" t="s">
        <v>21</v>
      </c>
      <c r="L746" s="9">
        <v>745</v>
      </c>
      <c r="M746" s="13" t="s">
        <v>41</v>
      </c>
      <c r="N746" s="13" t="s">
        <v>1097</v>
      </c>
      <c r="O746" s="14">
        <f>SUMIF('Cocina'!A:A,Sala!L746,'Cocina'!M:M)</f>
        <v>284</v>
      </c>
      <c r="P746" s="1">
        <v>45023</v>
      </c>
      <c r="Q746" s="3">
        <v>0.10694444444444444</v>
      </c>
      <c r="R746" s="3">
        <v>0.20277777777777778</v>
      </c>
      <c r="S746" s="3">
        <f>IF(K746="Ocupada",R746-Q746+Datos!$B$2,R746-Q746)</f>
        <v>9.583333333333334E-2</v>
      </c>
      <c r="T746" s="3">
        <f t="shared" si="45"/>
        <v>9.583333333333334E-2</v>
      </c>
      <c r="U746" s="3">
        <f>(SUMIF('Cocina'!A:A,Sala!L746,'Cocina'!H:H))/60/24</f>
        <v>5.0694444444444438E-2</v>
      </c>
      <c r="V746" s="3">
        <f t="shared" si="44"/>
        <v>4.5138888888888902E-2</v>
      </c>
      <c r="W746" s="13" t="str">
        <f t="shared" si="46"/>
        <v>Si</v>
      </c>
      <c r="X746" s="9">
        <f t="shared" si="47"/>
        <v>5</v>
      </c>
      <c r="Y746" s="13" t="str" cm="1">
        <f t="array" ref="Y746">_xlfn.IFS(X746=1,"Lunes",X746=2,"Martes",X746=3,"Miercoles",X746=4,"Jueves",X746=5,"Viernes",X746=6,"Sabado",X746=7,"Domingo")</f>
        <v>Viernes</v>
      </c>
      <c r="Z746">
        <f>SUMIF('Cocina'!A:A,Sala[[#This Row],[Número de Orden]],'Cocina'!K:K)</f>
        <v>169</v>
      </c>
      <c r="AA746" s="35">
        <f>(Sala[[#This Row],[Tiempo en mesa]]-Sala[[#This Row],[Tiempo de Preparación (Horas)]])*1440</f>
        <v>65.000000000000014</v>
      </c>
      <c r="AB746" t="str" cm="1">
        <f t="array" ref="AB74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47" spans="1:28" x14ac:dyDescent="0.3">
      <c r="A747" s="9">
        <v>13</v>
      </c>
      <c r="B747" s="13" t="s">
        <v>1054</v>
      </c>
      <c r="C747" s="9">
        <v>2</v>
      </c>
      <c r="D747" s="16">
        <v>45023.131944444445</v>
      </c>
      <c r="E747" s="16">
        <v>45023.268750000003</v>
      </c>
      <c r="F747" s="13" t="s">
        <v>14</v>
      </c>
      <c r="G747" s="13" t="s">
        <v>10</v>
      </c>
      <c r="H747" s="13" t="s">
        <v>1134</v>
      </c>
      <c r="I747" s="14">
        <v>44.9</v>
      </c>
      <c r="J747" s="14">
        <f>IF(Sala[[#This Row],[Orden cobrada (Sin tiempo espera)]]="si",Sala[[#This Row],[Propina]],0)</f>
        <v>44.9</v>
      </c>
      <c r="K747" s="13" t="s">
        <v>35</v>
      </c>
      <c r="L747" s="9">
        <v>746</v>
      </c>
      <c r="M747" s="13" t="s">
        <v>64</v>
      </c>
      <c r="N747" s="13" t="s">
        <v>771</v>
      </c>
      <c r="O747" s="14">
        <f>SUMIF('Cocina'!A:A,Sala!L747,'Cocina'!M:M)</f>
        <v>201</v>
      </c>
      <c r="P747" s="1">
        <v>45023</v>
      </c>
      <c r="Q747" s="3">
        <v>0.13194444444444445</v>
      </c>
      <c r="R747" s="3">
        <v>0.26874999999999999</v>
      </c>
      <c r="S747" s="3">
        <f>IF(K747="Ocupada",R747-Q747+Datos!$B$2,R747-Q747)</f>
        <v>0.1472222222222222</v>
      </c>
      <c r="T747" s="3">
        <f t="shared" si="45"/>
        <v>0.13680555555555554</v>
      </c>
      <c r="U747" s="3">
        <f>(SUMIF('Cocina'!A:A,Sala!L747,'Cocina'!H:H))/60/24</f>
        <v>5.3472222222222227E-2</v>
      </c>
      <c r="V747" s="3">
        <f t="shared" si="44"/>
        <v>9.3749999999999972E-2</v>
      </c>
      <c r="W747" s="13" t="str">
        <f t="shared" si="46"/>
        <v>Si</v>
      </c>
      <c r="X747" s="9">
        <f t="shared" si="47"/>
        <v>5</v>
      </c>
      <c r="Y747" s="13" t="str" cm="1">
        <f t="array" ref="Y747">_xlfn.IFS(X747=1,"Lunes",X747=2,"Martes",X747=3,"Miercoles",X747=4,"Jueves",X747=5,"Viernes",X747=6,"Sabado",X747=7,"Domingo")</f>
        <v>Viernes</v>
      </c>
      <c r="Z747">
        <f>SUMIF('Cocina'!A:A,Sala[[#This Row],[Número de Orden]],'Cocina'!K:K)</f>
        <v>120</v>
      </c>
      <c r="AA747" s="35">
        <f>(Sala[[#This Row],[Tiempo en mesa]]-Sala[[#This Row],[Tiempo de Preparación (Horas)]])*1440</f>
        <v>119.99999999999997</v>
      </c>
      <c r="AB747" t="str" cm="1">
        <f t="array" ref="AB74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48" spans="1:28" x14ac:dyDescent="0.3">
      <c r="A748" s="9">
        <v>16</v>
      </c>
      <c r="B748" s="13" t="s">
        <v>1098</v>
      </c>
      <c r="C748" s="9">
        <v>3</v>
      </c>
      <c r="D748" s="16">
        <v>45023.120138888888</v>
      </c>
      <c r="E748" s="16">
        <v>45023.200694444444</v>
      </c>
      <c r="F748" s="13" t="s">
        <v>14</v>
      </c>
      <c r="G748" s="13" t="s">
        <v>15</v>
      </c>
      <c r="H748" s="13" t="s">
        <v>1136</v>
      </c>
      <c r="I748" s="14">
        <v>37.229999999999997</v>
      </c>
      <c r="J748" s="14">
        <f>IF(Sala[[#This Row],[Orden cobrada (Sin tiempo espera)]]="si",Sala[[#This Row],[Propina]],0)</f>
        <v>37.229999999999997</v>
      </c>
      <c r="K748" s="13" t="s">
        <v>11</v>
      </c>
      <c r="L748" s="9">
        <v>747</v>
      </c>
      <c r="M748" s="13" t="s">
        <v>44</v>
      </c>
      <c r="N748" s="13" t="s">
        <v>195</v>
      </c>
      <c r="O748" s="14">
        <f>SUMIF('Cocina'!A:A,Sala!L748,'Cocina'!M:M)</f>
        <v>25</v>
      </c>
      <c r="P748" s="1">
        <v>45023</v>
      </c>
      <c r="Q748" s="3">
        <v>0.12013888888888889</v>
      </c>
      <c r="R748" s="3">
        <v>0.20069444444444445</v>
      </c>
      <c r="S748" s="3">
        <f>IF(K748="Ocupada",R748-Q748+Datos!$B$2,R748-Q748)</f>
        <v>8.0555555555555561E-2</v>
      </c>
      <c r="T748" s="3">
        <f t="shared" si="45"/>
        <v>8.0555555555555561E-2</v>
      </c>
      <c r="U748" s="3">
        <f>(SUMIF('Cocina'!A:A,Sala!L748,'Cocina'!H:H))/60/24</f>
        <v>1.9444444444444445E-2</v>
      </c>
      <c r="V748" s="3">
        <f t="shared" si="44"/>
        <v>6.1111111111111116E-2</v>
      </c>
      <c r="W748" s="13" t="str">
        <f t="shared" si="46"/>
        <v>Si</v>
      </c>
      <c r="X748" s="9">
        <f t="shared" si="47"/>
        <v>5</v>
      </c>
      <c r="Y748" s="13" t="str" cm="1">
        <f t="array" ref="Y748">_xlfn.IFS(X748=1,"Lunes",X748=2,"Martes",X748=3,"Miercoles",X748=4,"Jueves",X748=5,"Viernes",X748=6,"Sabado",X748=7,"Domingo")</f>
        <v>Viernes</v>
      </c>
      <c r="Z748">
        <f>SUMIF('Cocina'!A:A,Sala[[#This Row],[Número de Orden]],'Cocina'!K:K)</f>
        <v>15</v>
      </c>
      <c r="AA748" s="35">
        <f>(Sala[[#This Row],[Tiempo en mesa]]-Sala[[#This Row],[Tiempo de Preparación (Horas)]])*1440</f>
        <v>88</v>
      </c>
      <c r="AB748" t="str" cm="1">
        <f t="array" ref="AB74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49" spans="1:28" x14ac:dyDescent="0.3">
      <c r="A749" s="9">
        <v>2</v>
      </c>
      <c r="B749" s="13" t="s">
        <v>1099</v>
      </c>
      <c r="C749" s="9">
        <v>4</v>
      </c>
      <c r="D749" s="16">
        <v>45023.105555555558</v>
      </c>
      <c r="E749" s="16">
        <v>45023.248611111114</v>
      </c>
      <c r="F749" s="13" t="s">
        <v>20</v>
      </c>
      <c r="G749" s="13" t="s">
        <v>10</v>
      </c>
      <c r="H749" s="13" t="s">
        <v>1134</v>
      </c>
      <c r="I749" s="14">
        <v>12.55</v>
      </c>
      <c r="J749" s="14">
        <f>IF(Sala[[#This Row],[Orden cobrada (Sin tiempo espera)]]="si",Sala[[#This Row],[Propina]],0)</f>
        <v>12.55</v>
      </c>
      <c r="K749" s="13" t="s">
        <v>11</v>
      </c>
      <c r="L749" s="9">
        <v>748</v>
      </c>
      <c r="M749" s="13" t="s">
        <v>36</v>
      </c>
      <c r="N749" s="13" t="s">
        <v>1100</v>
      </c>
      <c r="O749" s="14">
        <f>SUMIF('Cocina'!A:A,Sala!L749,'Cocina'!M:M)</f>
        <v>110</v>
      </c>
      <c r="P749" s="1">
        <v>45023</v>
      </c>
      <c r="Q749" s="3">
        <v>0.10555555555555556</v>
      </c>
      <c r="R749" s="3">
        <v>0.24861111111111112</v>
      </c>
      <c r="S749" s="3">
        <f>IF(K749="Ocupada",R749-Q749+Datos!$B$2,R749-Q749)</f>
        <v>0.14305555555555555</v>
      </c>
      <c r="T749" s="3">
        <f t="shared" si="45"/>
        <v>0.14305555555555555</v>
      </c>
      <c r="U749" s="3">
        <f>(SUMIF('Cocina'!A:A,Sala!L749,'Cocina'!H:H))/60/24</f>
        <v>2.5694444444444447E-2</v>
      </c>
      <c r="V749" s="3">
        <f t="shared" si="44"/>
        <v>0.1173611111111111</v>
      </c>
      <c r="W749" s="13" t="str">
        <f t="shared" si="46"/>
        <v>Si</v>
      </c>
      <c r="X749" s="9">
        <f t="shared" si="47"/>
        <v>5</v>
      </c>
      <c r="Y749" s="13" t="str" cm="1">
        <f t="array" ref="Y749">_xlfn.IFS(X749=1,"Lunes",X749=2,"Martes",X749=3,"Miercoles",X749=4,"Jueves",X749=5,"Viernes",X749=6,"Sabado",X749=7,"Domingo")</f>
        <v>Viernes</v>
      </c>
      <c r="Z749">
        <f>SUMIF('Cocina'!A:A,Sala[[#This Row],[Número de Orden]],'Cocina'!K:K)</f>
        <v>64</v>
      </c>
      <c r="AA749" s="35">
        <f>(Sala[[#This Row],[Tiempo en mesa]]-Sala[[#This Row],[Tiempo de Preparación (Horas)]])*1440</f>
        <v>168.99999999999997</v>
      </c>
      <c r="AB749" t="str" cm="1">
        <f t="array" ref="AB74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50" spans="1:28" x14ac:dyDescent="0.3">
      <c r="A750" s="9">
        <v>1</v>
      </c>
      <c r="B750" s="13" t="s">
        <v>1098</v>
      </c>
      <c r="C750" s="9">
        <v>2</v>
      </c>
      <c r="D750" s="16">
        <v>45023.056250000001</v>
      </c>
      <c r="E750" s="16">
        <v>45023.119444444441</v>
      </c>
      <c r="F750" s="13" t="s">
        <v>29</v>
      </c>
      <c r="G750" s="13" t="s">
        <v>10</v>
      </c>
      <c r="H750" s="13" t="s">
        <v>1136</v>
      </c>
      <c r="I750" s="14">
        <v>24.12</v>
      </c>
      <c r="J750" s="14">
        <f>IF(Sala[[#This Row],[Orden cobrada (Sin tiempo espera)]]="si",Sala[[#This Row],[Propina]],0)</f>
        <v>24.12</v>
      </c>
      <c r="K750" s="13" t="s">
        <v>35</v>
      </c>
      <c r="L750" s="9">
        <v>749</v>
      </c>
      <c r="M750" s="13" t="s">
        <v>1135</v>
      </c>
      <c r="N750" s="13" t="s">
        <v>33</v>
      </c>
      <c r="O750" s="14">
        <f>SUMIF('Cocina'!A:A,Sala!L750,'Cocina'!M:M)</f>
        <v>70</v>
      </c>
      <c r="P750" s="1">
        <v>45023</v>
      </c>
      <c r="Q750" s="3">
        <v>5.6250000000000001E-2</v>
      </c>
      <c r="R750" s="3">
        <v>0.11944444444444445</v>
      </c>
      <c r="S750" s="3">
        <f>IF(K750="Ocupada",R750-Q750+Datos!$B$2,R750-Q750)</f>
        <v>7.3611111111111113E-2</v>
      </c>
      <c r="T750" s="3">
        <f t="shared" si="45"/>
        <v>6.3194444444444442E-2</v>
      </c>
      <c r="U750" s="3">
        <f>(SUMIF('Cocina'!A:A,Sala!L750,'Cocina'!H:H))/60/24</f>
        <v>5.5555555555555558E-3</v>
      </c>
      <c r="V750" s="3">
        <f t="shared" si="44"/>
        <v>6.8055555555555564E-2</v>
      </c>
      <c r="W750" s="13" t="str">
        <f t="shared" si="46"/>
        <v>Si</v>
      </c>
      <c r="X750" s="9">
        <f t="shared" si="47"/>
        <v>5</v>
      </c>
      <c r="Y750" s="13" t="str" cm="1">
        <f t="array" ref="Y750">_xlfn.IFS(X750=1,"Lunes",X750=2,"Martes",X750=3,"Miercoles",X750=4,"Jueves",X750=5,"Viernes",X750=6,"Sabado",X750=7,"Domingo")</f>
        <v>Viernes</v>
      </c>
      <c r="Z750">
        <f>SUMIF('Cocina'!A:A,Sala[[#This Row],[Número de Orden]],'Cocina'!K:K)</f>
        <v>42</v>
      </c>
      <c r="AA750" s="35">
        <f>(Sala[[#This Row],[Tiempo en mesa]]-Sala[[#This Row],[Tiempo de Preparación (Horas)]])*1440</f>
        <v>83</v>
      </c>
      <c r="AB750" t="str" cm="1">
        <f t="array" ref="AB75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51" spans="1:28" x14ac:dyDescent="0.3">
      <c r="A751" s="9">
        <v>6</v>
      </c>
      <c r="B751" s="13" t="s">
        <v>1101</v>
      </c>
      <c r="C751" s="9">
        <v>4</v>
      </c>
      <c r="D751" s="16">
        <v>45023.073611111111</v>
      </c>
      <c r="E751" s="16">
        <v>45023.125</v>
      </c>
      <c r="F751" s="13" t="s">
        <v>14</v>
      </c>
      <c r="G751" s="13" t="s">
        <v>10</v>
      </c>
      <c r="H751" s="13" t="s">
        <v>1134</v>
      </c>
      <c r="I751" s="14">
        <v>21.82</v>
      </c>
      <c r="J751" s="14">
        <f>IF(Sala[[#This Row],[Orden cobrada (Sin tiempo espera)]]="si",Sala[[#This Row],[Propina]],0)</f>
        <v>0</v>
      </c>
      <c r="K751" s="13" t="s">
        <v>21</v>
      </c>
      <c r="L751" s="9">
        <v>750</v>
      </c>
      <c r="M751" s="13" t="s">
        <v>41</v>
      </c>
      <c r="N751" s="13" t="s">
        <v>254</v>
      </c>
      <c r="O751" s="14">
        <f>SUMIF('Cocina'!A:A,Sala!L751,'Cocina'!M:M)</f>
        <v>119</v>
      </c>
      <c r="P751" s="1">
        <v>45023</v>
      </c>
      <c r="Q751" s="3">
        <v>7.3611111111111113E-2</v>
      </c>
      <c r="R751" s="3">
        <v>0.125</v>
      </c>
      <c r="S751" s="3">
        <f>IF(K751="Ocupada",R751-Q751+Datos!$B$2,R751-Q751)</f>
        <v>5.1388888888888887E-2</v>
      </c>
      <c r="T751" s="3">
        <f t="shared" si="45"/>
        <v>5.1388888888888887E-2</v>
      </c>
      <c r="U751" s="3">
        <f>(SUMIF('Cocina'!A:A,Sala!L751,'Cocina'!H:H))/60/24</f>
        <v>5.9722222222222225E-2</v>
      </c>
      <c r="V751" s="3">
        <f t="shared" si="44"/>
        <v>0</v>
      </c>
      <c r="W751" s="13" t="str">
        <f t="shared" si="46"/>
        <v>No</v>
      </c>
      <c r="X751" s="9">
        <f t="shared" si="47"/>
        <v>5</v>
      </c>
      <c r="Y751" s="13" t="str" cm="1">
        <f t="array" ref="Y751">_xlfn.IFS(X751=1,"Lunes",X751=2,"Martes",X751=3,"Miercoles",X751=4,"Jueves",X751=5,"Viernes",X751=6,"Sabado",X751=7,"Domingo")</f>
        <v>Viernes</v>
      </c>
      <c r="Z751">
        <f>SUMIF('Cocina'!A:A,Sala[[#This Row],[Número de Orden]],'Cocina'!K:K)</f>
        <v>72</v>
      </c>
      <c r="AA751" s="35">
        <f>(Sala[[#This Row],[Tiempo en mesa]]-Sala[[#This Row],[Tiempo de Preparación (Horas)]])*1440</f>
        <v>-12.000000000000007</v>
      </c>
      <c r="AB751" t="str" cm="1">
        <f t="array" ref="AB75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752" spans="1:28" x14ac:dyDescent="0.3">
      <c r="A752" s="9">
        <v>17</v>
      </c>
      <c r="B752" s="13" t="s">
        <v>690</v>
      </c>
      <c r="C752" s="9">
        <v>6</v>
      </c>
      <c r="D752" s="16">
        <v>45023.063888888886</v>
      </c>
      <c r="E752" s="16">
        <v>45023.131944444445</v>
      </c>
      <c r="F752" s="13" t="s">
        <v>20</v>
      </c>
      <c r="G752" s="13" t="s">
        <v>15</v>
      </c>
      <c r="H752" s="13" t="s">
        <v>1134</v>
      </c>
      <c r="I752" s="14">
        <v>49.35</v>
      </c>
      <c r="J752" s="14">
        <f>IF(Sala[[#This Row],[Orden cobrada (Sin tiempo espera)]]="si",Sala[[#This Row],[Propina]],0)</f>
        <v>49.35</v>
      </c>
      <c r="K752" s="13" t="s">
        <v>21</v>
      </c>
      <c r="L752" s="9">
        <v>751</v>
      </c>
      <c r="M752" s="13" t="s">
        <v>22</v>
      </c>
      <c r="N752" s="13" t="s">
        <v>1102</v>
      </c>
      <c r="O752" s="14">
        <f>SUMIF('Cocina'!A:A,Sala!L752,'Cocina'!M:M)</f>
        <v>170</v>
      </c>
      <c r="P752" s="1">
        <v>45023</v>
      </c>
      <c r="Q752" s="3">
        <v>6.3888888888888884E-2</v>
      </c>
      <c r="R752" s="3">
        <v>0.13194444444444445</v>
      </c>
      <c r="S752" s="3">
        <f>IF(K752="Ocupada",R752-Q752+Datos!$B$2,R752-Q752)</f>
        <v>6.8055555555555564E-2</v>
      </c>
      <c r="T752" s="3">
        <f t="shared" si="45"/>
        <v>6.8055555555555564E-2</v>
      </c>
      <c r="U752" s="3">
        <f>(SUMIF('Cocina'!A:A,Sala!L752,'Cocina'!H:H))/60/24</f>
        <v>6.0416666666666667E-2</v>
      </c>
      <c r="V752" s="3">
        <f t="shared" si="44"/>
        <v>7.6388888888888964E-3</v>
      </c>
      <c r="W752" s="13" t="str">
        <f t="shared" si="46"/>
        <v>Si</v>
      </c>
      <c r="X752" s="9">
        <f t="shared" si="47"/>
        <v>5</v>
      </c>
      <c r="Y752" s="13" t="str" cm="1">
        <f t="array" ref="Y752">_xlfn.IFS(X752=1,"Lunes",X752=2,"Martes",X752=3,"Miercoles",X752=4,"Jueves",X752=5,"Viernes",X752=6,"Sabado",X752=7,"Domingo")</f>
        <v>Viernes</v>
      </c>
      <c r="Z752">
        <f>SUMIF('Cocina'!A:A,Sala[[#This Row],[Número de Orden]],'Cocina'!K:K)</f>
        <v>101</v>
      </c>
      <c r="AA752" s="35">
        <f>(Sala[[#This Row],[Tiempo en mesa]]-Sala[[#This Row],[Tiempo de Preparación (Horas)]])*1440</f>
        <v>11.000000000000011</v>
      </c>
      <c r="AB752" t="str" cm="1">
        <f t="array" ref="AB75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53" spans="1:28" x14ac:dyDescent="0.3">
      <c r="A753" s="9">
        <v>3</v>
      </c>
      <c r="B753" s="13" t="s">
        <v>694</v>
      </c>
      <c r="C753" s="9">
        <v>5</v>
      </c>
      <c r="D753" s="16">
        <v>45023.086805555555</v>
      </c>
      <c r="E753" s="16">
        <v>45023.182638888888</v>
      </c>
      <c r="F753" s="13" t="s">
        <v>9</v>
      </c>
      <c r="G753" s="13" t="s">
        <v>10</v>
      </c>
      <c r="H753" s="13" t="s">
        <v>1134</v>
      </c>
      <c r="I753" s="14">
        <v>46.27</v>
      </c>
      <c r="J753" s="14">
        <f>IF(Sala[[#This Row],[Orden cobrada (Sin tiempo espera)]]="si",Sala[[#This Row],[Propina]],0)</f>
        <v>46.27</v>
      </c>
      <c r="K753" s="13" t="s">
        <v>21</v>
      </c>
      <c r="L753" s="9">
        <v>752</v>
      </c>
      <c r="M753" s="13" t="s">
        <v>1135</v>
      </c>
      <c r="N753" s="13" t="s">
        <v>100</v>
      </c>
      <c r="O753" s="14">
        <f>SUMIF('Cocina'!A:A,Sala!L753,'Cocina'!M:M)</f>
        <v>60</v>
      </c>
      <c r="P753" s="1">
        <v>45023</v>
      </c>
      <c r="Q753" s="3">
        <v>8.6805555555555552E-2</v>
      </c>
      <c r="R753" s="3">
        <v>0.18263888888888888</v>
      </c>
      <c r="S753" s="3">
        <f>IF(K753="Ocupada",R753-Q753+Datos!$B$2,R753-Q753)</f>
        <v>9.5833333333333326E-2</v>
      </c>
      <c r="T753" s="3">
        <f t="shared" si="45"/>
        <v>9.5833333333333326E-2</v>
      </c>
      <c r="U753" s="3">
        <f>(SUMIF('Cocina'!A:A,Sala!L753,'Cocina'!H:H))/60/24</f>
        <v>2.0833333333333332E-2</v>
      </c>
      <c r="V753" s="3">
        <f t="shared" si="44"/>
        <v>7.4999999999999997E-2</v>
      </c>
      <c r="W753" s="13" t="str">
        <f t="shared" si="46"/>
        <v>Si</v>
      </c>
      <c r="X753" s="9">
        <f t="shared" si="47"/>
        <v>5</v>
      </c>
      <c r="Y753" s="13" t="str" cm="1">
        <f t="array" ref="Y753">_xlfn.IFS(X753=1,"Lunes",X753=2,"Martes",X753=3,"Miercoles",X753=4,"Jueves",X753=5,"Viernes",X753=6,"Sabado",X753=7,"Domingo")</f>
        <v>Viernes</v>
      </c>
      <c r="Z753">
        <f>SUMIF('Cocina'!A:A,Sala[[#This Row],[Número de Orden]],'Cocina'!K:K)</f>
        <v>36</v>
      </c>
      <c r="AA753" s="35">
        <f>(Sala[[#This Row],[Tiempo en mesa]]-Sala[[#This Row],[Tiempo de Preparación (Horas)]])*1440</f>
        <v>108</v>
      </c>
      <c r="AB753" t="str" cm="1">
        <f t="array" ref="AB75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54" spans="1:28" x14ac:dyDescent="0.3">
      <c r="A754" s="9">
        <v>11</v>
      </c>
      <c r="B754" s="13" t="s">
        <v>506</v>
      </c>
      <c r="C754" s="9">
        <v>4</v>
      </c>
      <c r="D754" s="16">
        <v>45023.102083333331</v>
      </c>
      <c r="E754" s="16">
        <v>45023.193055555559</v>
      </c>
      <c r="F754" s="13" t="s">
        <v>29</v>
      </c>
      <c r="G754" s="13" t="s">
        <v>10</v>
      </c>
      <c r="H754" s="13" t="s">
        <v>1136</v>
      </c>
      <c r="I754" s="14">
        <v>26.24</v>
      </c>
      <c r="J754" s="14">
        <f>IF(Sala[[#This Row],[Orden cobrada (Sin tiempo espera)]]="si",Sala[[#This Row],[Propina]],0)</f>
        <v>26.24</v>
      </c>
      <c r="K754" s="13" t="s">
        <v>21</v>
      </c>
      <c r="L754" s="9">
        <v>753</v>
      </c>
      <c r="M754" s="13" t="s">
        <v>64</v>
      </c>
      <c r="N754" s="13" t="s">
        <v>1103</v>
      </c>
      <c r="O754" s="14">
        <f>SUMIF('Cocina'!A:A,Sala!L754,'Cocina'!M:M)</f>
        <v>163</v>
      </c>
      <c r="P754" s="1">
        <v>45023</v>
      </c>
      <c r="Q754" s="3">
        <v>0.10208333333333333</v>
      </c>
      <c r="R754" s="3">
        <v>0.19305555555555556</v>
      </c>
      <c r="S754" s="3">
        <f>IF(K754="Ocupada",R754-Q754+Datos!$B$2,R754-Q754)</f>
        <v>9.0972222222222232E-2</v>
      </c>
      <c r="T754" s="3">
        <f t="shared" si="45"/>
        <v>9.0972222222222232E-2</v>
      </c>
      <c r="U754" s="3">
        <f>(SUMIF('Cocina'!A:A,Sala!L754,'Cocina'!H:H))/60/24</f>
        <v>8.8888888888888892E-2</v>
      </c>
      <c r="V754" s="3">
        <f t="shared" si="44"/>
        <v>2.0833333333333398E-3</v>
      </c>
      <c r="W754" s="13" t="str">
        <f t="shared" si="46"/>
        <v>Si</v>
      </c>
      <c r="X754" s="9">
        <f t="shared" si="47"/>
        <v>5</v>
      </c>
      <c r="Y754" s="13" t="str" cm="1">
        <f t="array" ref="Y754">_xlfn.IFS(X754=1,"Lunes",X754=2,"Martes",X754=3,"Miercoles",X754=4,"Jueves",X754=5,"Viernes",X754=6,"Sabado",X754=7,"Domingo")</f>
        <v>Viernes</v>
      </c>
      <c r="Z754">
        <f>SUMIF('Cocina'!A:A,Sala[[#This Row],[Número de Orden]],'Cocina'!K:K)</f>
        <v>97</v>
      </c>
      <c r="AA754" s="35">
        <f>(Sala[[#This Row],[Tiempo en mesa]]-Sala[[#This Row],[Tiempo de Preparación (Horas)]])*1440</f>
        <v>3.0000000000000093</v>
      </c>
      <c r="AB754" t="str" cm="1">
        <f t="array" ref="AB75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55" spans="1:28" x14ac:dyDescent="0.3">
      <c r="A755" s="9">
        <v>8</v>
      </c>
      <c r="B755" s="13" t="s">
        <v>648</v>
      </c>
      <c r="C755" s="9">
        <v>3</v>
      </c>
      <c r="D755" s="16">
        <v>45023.13958333333</v>
      </c>
      <c r="E755" s="16">
        <v>45023.191666666666</v>
      </c>
      <c r="F755" s="13" t="s">
        <v>9</v>
      </c>
      <c r="G755" s="13" t="s">
        <v>10</v>
      </c>
      <c r="H755" s="13" t="s">
        <v>1134</v>
      </c>
      <c r="I755" s="14">
        <v>42.74</v>
      </c>
      <c r="J755" s="14">
        <f>IF(Sala[[#This Row],[Orden cobrada (Sin tiempo espera)]]="si",Sala[[#This Row],[Propina]],0)</f>
        <v>0</v>
      </c>
      <c r="K755" s="13" t="s">
        <v>11</v>
      </c>
      <c r="L755" s="9">
        <v>754</v>
      </c>
      <c r="M755" s="13" t="s">
        <v>1137</v>
      </c>
      <c r="N755" s="13" t="s">
        <v>1104</v>
      </c>
      <c r="O755" s="14">
        <f>SUMIF('Cocina'!A:A,Sala!L755,'Cocina'!M:M)</f>
        <v>237</v>
      </c>
      <c r="P755" s="1">
        <v>45023</v>
      </c>
      <c r="Q755" s="3">
        <v>0.13958333333333334</v>
      </c>
      <c r="R755" s="3">
        <v>0.19166666666666668</v>
      </c>
      <c r="S755" s="3">
        <f>IF(K755="Ocupada",R755-Q755+Datos!$B$2,R755-Q755)</f>
        <v>5.2083333333333343E-2</v>
      </c>
      <c r="T755" s="3">
        <f t="shared" si="45"/>
        <v>5.2083333333333343E-2</v>
      </c>
      <c r="U755" s="3">
        <f>(SUMIF('Cocina'!A:A,Sala!L755,'Cocina'!H:H))/60/24</f>
        <v>6.1805555555555558E-2</v>
      </c>
      <c r="V755" s="3">
        <f t="shared" si="44"/>
        <v>0</v>
      </c>
      <c r="W755" s="13" t="str">
        <f t="shared" si="46"/>
        <v>No</v>
      </c>
      <c r="X755" s="9">
        <f t="shared" si="47"/>
        <v>5</v>
      </c>
      <c r="Y755" s="13" t="str" cm="1">
        <f t="array" ref="Y755">_xlfn.IFS(X755=1,"Lunes",X755=2,"Martes",X755=3,"Miercoles",X755=4,"Jueves",X755=5,"Viernes",X755=6,"Sabado",X755=7,"Domingo")</f>
        <v>Viernes</v>
      </c>
      <c r="Z755">
        <f>SUMIF('Cocina'!A:A,Sala[[#This Row],[Número de Orden]],'Cocina'!K:K)</f>
        <v>138</v>
      </c>
      <c r="AA755" s="35">
        <f>(Sala[[#This Row],[Tiempo en mesa]]-Sala[[#This Row],[Tiempo de Preparación (Horas)]])*1440</f>
        <v>-13.999999999999989</v>
      </c>
      <c r="AB755" t="str" cm="1">
        <f t="array" ref="AB75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756" spans="1:28" x14ac:dyDescent="0.3">
      <c r="A756" s="9">
        <v>12</v>
      </c>
      <c r="B756" s="13" t="s">
        <v>1105</v>
      </c>
      <c r="C756" s="9">
        <v>3</v>
      </c>
      <c r="D756" s="16">
        <v>45023.084027777775</v>
      </c>
      <c r="E756" s="16">
        <v>45023.185416666667</v>
      </c>
      <c r="F756" s="13" t="s">
        <v>20</v>
      </c>
      <c r="G756" s="13" t="s">
        <v>10</v>
      </c>
      <c r="H756" s="13" t="s">
        <v>1134</v>
      </c>
      <c r="I756" s="14">
        <v>26.65</v>
      </c>
      <c r="J756" s="14">
        <f>IF(Sala[[#This Row],[Orden cobrada (Sin tiempo espera)]]="si",Sala[[#This Row],[Propina]],0)</f>
        <v>26.65</v>
      </c>
      <c r="K756" s="13" t="s">
        <v>35</v>
      </c>
      <c r="L756" s="9">
        <v>755</v>
      </c>
      <c r="M756" s="13" t="s">
        <v>22</v>
      </c>
      <c r="N756" s="13" t="s">
        <v>1106</v>
      </c>
      <c r="O756" s="14">
        <f>SUMIF('Cocina'!A:A,Sala!L756,'Cocina'!M:M)</f>
        <v>211</v>
      </c>
      <c r="P756" s="1">
        <v>45023</v>
      </c>
      <c r="Q756" s="3">
        <v>8.4027777777777785E-2</v>
      </c>
      <c r="R756" s="3">
        <v>0.18541666666666667</v>
      </c>
      <c r="S756" s="3">
        <f>IF(K756="Ocupada",R756-Q756+Datos!$B$2,R756-Q756)</f>
        <v>0.11180555555555556</v>
      </c>
      <c r="T756" s="3">
        <f t="shared" si="45"/>
        <v>0.10138888888888889</v>
      </c>
      <c r="U756" s="3">
        <f>(SUMIF('Cocina'!A:A,Sala!L756,'Cocina'!H:H))/60/24</f>
        <v>7.5694444444444439E-2</v>
      </c>
      <c r="V756" s="3">
        <f t="shared" si="44"/>
        <v>3.6111111111111122E-2</v>
      </c>
      <c r="W756" s="13" t="str">
        <f t="shared" si="46"/>
        <v>Si</v>
      </c>
      <c r="X756" s="9">
        <f t="shared" si="47"/>
        <v>5</v>
      </c>
      <c r="Y756" s="13" t="str" cm="1">
        <f t="array" ref="Y756">_xlfn.IFS(X756=1,"Lunes",X756=2,"Martes",X756=3,"Miercoles",X756=4,"Jueves",X756=5,"Viernes",X756=6,"Sabado",X756=7,"Domingo")</f>
        <v>Viernes</v>
      </c>
      <c r="Z756">
        <f>SUMIF('Cocina'!A:A,Sala[[#This Row],[Número de Orden]],'Cocina'!K:K)</f>
        <v>125</v>
      </c>
      <c r="AA756" s="35">
        <f>(Sala[[#This Row],[Tiempo en mesa]]-Sala[[#This Row],[Tiempo de Preparación (Horas)]])*1440</f>
        <v>37.000000000000007</v>
      </c>
      <c r="AB756" t="str" cm="1">
        <f t="array" ref="AB75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57" spans="1:28" x14ac:dyDescent="0.3">
      <c r="A757" s="9">
        <v>11</v>
      </c>
      <c r="B757" s="13" t="s">
        <v>1107</v>
      </c>
      <c r="C757" s="9">
        <v>1</v>
      </c>
      <c r="D757" s="16">
        <v>45023.161805555559</v>
      </c>
      <c r="E757" s="16">
        <v>45023.32708333333</v>
      </c>
      <c r="F757" s="13" t="s">
        <v>14</v>
      </c>
      <c r="G757" s="13" t="s">
        <v>32</v>
      </c>
      <c r="H757" s="13" t="s">
        <v>1134</v>
      </c>
      <c r="I757" s="14">
        <v>31.75</v>
      </c>
      <c r="J757" s="14">
        <f>IF(Sala[[#This Row],[Orden cobrada (Sin tiempo espera)]]="si",Sala[[#This Row],[Propina]],0)</f>
        <v>31.75</v>
      </c>
      <c r="K757" s="13" t="s">
        <v>21</v>
      </c>
      <c r="L757" s="9">
        <v>756</v>
      </c>
      <c r="M757" s="13" t="s">
        <v>1135</v>
      </c>
      <c r="N757" s="13" t="s">
        <v>1108</v>
      </c>
      <c r="O757" s="14">
        <f>SUMIF('Cocina'!A:A,Sala!L757,'Cocina'!M:M)</f>
        <v>50</v>
      </c>
      <c r="P757" s="1">
        <v>45023</v>
      </c>
      <c r="Q757" s="3">
        <v>0.16180555555555556</v>
      </c>
      <c r="R757" s="3">
        <v>0.32708333333333334</v>
      </c>
      <c r="S757" s="3">
        <f>IF(K757="Ocupada",R757-Q757+Datos!$B$2,R757-Q757)</f>
        <v>0.16527777777777777</v>
      </c>
      <c r="T757" s="3">
        <f t="shared" si="45"/>
        <v>0.16527777777777777</v>
      </c>
      <c r="U757" s="3">
        <f>(SUMIF('Cocina'!A:A,Sala!L757,'Cocina'!H:H))/60/24</f>
        <v>2.361111111111111E-2</v>
      </c>
      <c r="V757" s="3">
        <f t="shared" si="44"/>
        <v>0.14166666666666666</v>
      </c>
      <c r="W757" s="13" t="str">
        <f t="shared" si="46"/>
        <v>Si</v>
      </c>
      <c r="X757" s="9">
        <f t="shared" si="47"/>
        <v>5</v>
      </c>
      <c r="Y757" s="13" t="str" cm="1">
        <f t="array" ref="Y757">_xlfn.IFS(X757=1,"Lunes",X757=2,"Martes",X757=3,"Miercoles",X757=4,"Jueves",X757=5,"Viernes",X757=6,"Sabado",X757=7,"Domingo")</f>
        <v>Viernes</v>
      </c>
      <c r="Z757">
        <f>SUMIF('Cocina'!A:A,Sala[[#This Row],[Número de Orden]],'Cocina'!K:K)</f>
        <v>30</v>
      </c>
      <c r="AA757" s="35">
        <f>(Sala[[#This Row],[Tiempo en mesa]]-Sala[[#This Row],[Tiempo de Preparación (Horas)]])*1440</f>
        <v>204</v>
      </c>
      <c r="AB757" t="str" cm="1">
        <f t="array" ref="AB75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58" spans="1:28" x14ac:dyDescent="0.3">
      <c r="A758" s="9">
        <v>3</v>
      </c>
      <c r="B758" s="13" t="s">
        <v>1109</v>
      </c>
      <c r="C758" s="9">
        <v>6</v>
      </c>
      <c r="D758" s="16">
        <v>45023.074305555558</v>
      </c>
      <c r="E758" s="16">
        <v>45023.195833333331</v>
      </c>
      <c r="F758" s="13" t="s">
        <v>20</v>
      </c>
      <c r="G758" s="13" t="s">
        <v>10</v>
      </c>
      <c r="H758" s="13" t="s">
        <v>1136</v>
      </c>
      <c r="I758" s="14">
        <v>10.029999999999999</v>
      </c>
      <c r="J758" s="14">
        <f>IF(Sala[[#This Row],[Orden cobrada (Sin tiempo espera)]]="si",Sala[[#This Row],[Propina]],0)</f>
        <v>10.029999999999999</v>
      </c>
      <c r="K758" s="13" t="s">
        <v>11</v>
      </c>
      <c r="L758" s="9">
        <v>757</v>
      </c>
      <c r="M758" s="13" t="s">
        <v>22</v>
      </c>
      <c r="N758" s="13" t="s">
        <v>100</v>
      </c>
      <c r="O758" s="14">
        <f>SUMIF('Cocina'!A:A,Sala!L758,'Cocina'!M:M)</f>
        <v>60</v>
      </c>
      <c r="P758" s="1">
        <v>45023</v>
      </c>
      <c r="Q758" s="3">
        <v>7.4305555555555555E-2</v>
      </c>
      <c r="R758" s="3">
        <v>0.19583333333333333</v>
      </c>
      <c r="S758" s="3">
        <f>IF(K758="Ocupada",R758-Q758+Datos!$B$2,R758-Q758)</f>
        <v>0.12152777777777778</v>
      </c>
      <c r="T758" s="3">
        <f t="shared" si="45"/>
        <v>0.12152777777777778</v>
      </c>
      <c r="U758" s="3">
        <f>(SUMIF('Cocina'!A:A,Sala!L758,'Cocina'!H:H))/60/24</f>
        <v>2.7777777777777776E-2</v>
      </c>
      <c r="V758" s="3">
        <f t="shared" si="44"/>
        <v>9.375E-2</v>
      </c>
      <c r="W758" s="13" t="str">
        <f t="shared" si="46"/>
        <v>Si</v>
      </c>
      <c r="X758" s="9">
        <f t="shared" si="47"/>
        <v>5</v>
      </c>
      <c r="Y758" s="13" t="str" cm="1">
        <f t="array" ref="Y758">_xlfn.IFS(X758=1,"Lunes",X758=2,"Martes",X758=3,"Miercoles",X758=4,"Jueves",X758=5,"Viernes",X758=6,"Sabado",X758=7,"Domingo")</f>
        <v>Viernes</v>
      </c>
      <c r="Z758">
        <f>SUMIF('Cocina'!A:A,Sala[[#This Row],[Número de Orden]],'Cocina'!K:K)</f>
        <v>36</v>
      </c>
      <c r="AA758" s="35">
        <f>(Sala[[#This Row],[Tiempo en mesa]]-Sala[[#This Row],[Tiempo de Preparación (Horas)]])*1440</f>
        <v>135</v>
      </c>
      <c r="AB758" t="str" cm="1">
        <f t="array" ref="AB75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59" spans="1:28" x14ac:dyDescent="0.3">
      <c r="A759" s="9">
        <v>18</v>
      </c>
      <c r="B759" s="13" t="s">
        <v>1110</v>
      </c>
      <c r="C759" s="9">
        <v>4</v>
      </c>
      <c r="D759" s="16">
        <v>45023.011805555558</v>
      </c>
      <c r="E759" s="16">
        <v>45023.090277777781</v>
      </c>
      <c r="F759" s="13" t="s">
        <v>9</v>
      </c>
      <c r="G759" s="13" t="s">
        <v>15</v>
      </c>
      <c r="H759" s="13" t="s">
        <v>16</v>
      </c>
      <c r="I759" s="14">
        <v>27.04</v>
      </c>
      <c r="J759" s="14">
        <f>IF(Sala[[#This Row],[Orden cobrada (Sin tiempo espera)]]="si",Sala[[#This Row],[Propina]],0)</f>
        <v>27.04</v>
      </c>
      <c r="K759" s="13" t="s">
        <v>11</v>
      </c>
      <c r="L759" s="9">
        <v>758</v>
      </c>
      <c r="M759" s="13" t="s">
        <v>1135</v>
      </c>
      <c r="N759" s="13" t="s">
        <v>896</v>
      </c>
      <c r="O759" s="14">
        <f>SUMIF('Cocina'!A:A,Sala!L759,'Cocina'!M:M)</f>
        <v>52</v>
      </c>
      <c r="P759" s="1">
        <v>45023</v>
      </c>
      <c r="Q759" s="3">
        <v>1.1805555555555555E-2</v>
      </c>
      <c r="R759" s="3">
        <v>9.0277777777777776E-2</v>
      </c>
      <c r="S759" s="3">
        <f>IF(K759="Ocupada",R759-Q759+Datos!$B$2,R759-Q759)</f>
        <v>7.8472222222222221E-2</v>
      </c>
      <c r="T759" s="3">
        <f t="shared" si="45"/>
        <v>7.8472222222222221E-2</v>
      </c>
      <c r="U759" s="3">
        <f>(SUMIF('Cocina'!A:A,Sala!L759,'Cocina'!H:H))/60/24</f>
        <v>2.8472222222222222E-2</v>
      </c>
      <c r="V759" s="3">
        <f t="shared" si="44"/>
        <v>0.05</v>
      </c>
      <c r="W759" s="13" t="str">
        <f t="shared" si="46"/>
        <v>Si</v>
      </c>
      <c r="X759" s="9">
        <f t="shared" si="47"/>
        <v>5</v>
      </c>
      <c r="Y759" s="13" t="str" cm="1">
        <f t="array" ref="Y759">_xlfn.IFS(X759=1,"Lunes",X759=2,"Martes",X759=3,"Miercoles",X759=4,"Jueves",X759=5,"Viernes",X759=6,"Sabado",X759=7,"Domingo")</f>
        <v>Viernes</v>
      </c>
      <c r="Z759">
        <f>SUMIF('Cocina'!A:A,Sala[[#This Row],[Número de Orden]],'Cocina'!K:K)</f>
        <v>31</v>
      </c>
      <c r="AA759" s="35">
        <f>(Sala[[#This Row],[Tiempo en mesa]]-Sala[[#This Row],[Tiempo de Preparación (Horas)]])*1440</f>
        <v>72</v>
      </c>
      <c r="AB759" t="str" cm="1">
        <f t="array" ref="AB759">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60" spans="1:28" x14ac:dyDescent="0.3">
      <c r="A760" s="9">
        <v>20</v>
      </c>
      <c r="B760" s="13" t="s">
        <v>1111</v>
      </c>
      <c r="C760" s="9">
        <v>5</v>
      </c>
      <c r="D760" s="16">
        <v>45023.027777777781</v>
      </c>
      <c r="E760" s="16">
        <v>45023.15625</v>
      </c>
      <c r="F760" s="13" t="s">
        <v>14</v>
      </c>
      <c r="G760" s="13" t="s">
        <v>10</v>
      </c>
      <c r="H760" s="13" t="s">
        <v>1134</v>
      </c>
      <c r="I760" s="14">
        <v>13.7</v>
      </c>
      <c r="J760" s="14">
        <f>IF(Sala[[#This Row],[Orden cobrada (Sin tiempo espera)]]="si",Sala[[#This Row],[Propina]],0)</f>
        <v>0</v>
      </c>
      <c r="K760" s="13" t="s">
        <v>11</v>
      </c>
      <c r="L760" s="9">
        <v>759</v>
      </c>
      <c r="M760" s="13" t="s">
        <v>83</v>
      </c>
      <c r="N760" s="13" t="s">
        <v>1112</v>
      </c>
      <c r="O760" s="14">
        <f>SUMIF('Cocina'!A:A,Sala!L760,'Cocina'!M:M)</f>
        <v>342</v>
      </c>
      <c r="P760" s="1">
        <v>45023</v>
      </c>
      <c r="Q760" s="3">
        <v>2.7777777777777776E-2</v>
      </c>
      <c r="R760" s="3">
        <v>0.15625</v>
      </c>
      <c r="S760" s="3">
        <f>IF(K760="Ocupada",R760-Q760+Datos!$B$2,R760-Q760)</f>
        <v>0.12847222222222221</v>
      </c>
      <c r="T760" s="3">
        <f t="shared" si="45"/>
        <v>0.12847222222222221</v>
      </c>
      <c r="U760" s="3">
        <f>(SUMIF('Cocina'!A:A,Sala!L760,'Cocina'!H:H))/60/24</f>
        <v>0.1361111111111111</v>
      </c>
      <c r="V760" s="3">
        <f t="shared" si="44"/>
        <v>0</v>
      </c>
      <c r="W760" s="13" t="str">
        <f t="shared" si="46"/>
        <v>No</v>
      </c>
      <c r="X760" s="9">
        <f t="shared" si="47"/>
        <v>5</v>
      </c>
      <c r="Y760" s="13" t="str" cm="1">
        <f t="array" ref="Y760">_xlfn.IFS(X760=1,"Lunes",X760=2,"Martes",X760=3,"Miercoles",X760=4,"Jueves",X760=5,"Viernes",X760=6,"Sabado",X760=7,"Domingo")</f>
        <v>Viernes</v>
      </c>
      <c r="Z760">
        <f>SUMIF('Cocina'!A:A,Sala[[#This Row],[Número de Orden]],'Cocina'!K:K)</f>
        <v>204</v>
      </c>
      <c r="AA760" s="35">
        <f>(Sala[[#This Row],[Tiempo en mesa]]-Sala[[#This Row],[Tiempo de Preparación (Horas)]])*1440</f>
        <v>-11</v>
      </c>
      <c r="AB760" t="str" cm="1">
        <f t="array" ref="AB760">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&lt; 15 min</v>
      </c>
    </row>
    <row r="761" spans="1:28" x14ac:dyDescent="0.3">
      <c r="A761" s="9">
        <v>5</v>
      </c>
      <c r="B761" s="13" t="s">
        <v>1113</v>
      </c>
      <c r="C761" s="9">
        <v>6</v>
      </c>
      <c r="D761" s="16">
        <v>45023.017361111109</v>
      </c>
      <c r="E761" s="16">
        <v>45023.069444444445</v>
      </c>
      <c r="F761" s="13" t="s">
        <v>29</v>
      </c>
      <c r="G761" s="13" t="s">
        <v>10</v>
      </c>
      <c r="H761" s="13" t="s">
        <v>1134</v>
      </c>
      <c r="I761" s="14">
        <v>39.42</v>
      </c>
      <c r="J761" s="14">
        <f>IF(Sala[[#This Row],[Orden cobrada (Sin tiempo espera)]]="si",Sala[[#This Row],[Propina]],0)</f>
        <v>39.42</v>
      </c>
      <c r="K761" s="13" t="s">
        <v>21</v>
      </c>
      <c r="L761" s="9">
        <v>760</v>
      </c>
      <c r="M761" s="13" t="s">
        <v>83</v>
      </c>
      <c r="N761" s="13" t="s">
        <v>33</v>
      </c>
      <c r="O761" s="14">
        <f>SUMIF('Cocina'!A:A,Sala!L761,'Cocina'!M:M)</f>
        <v>105</v>
      </c>
      <c r="P761" s="1">
        <v>45023</v>
      </c>
      <c r="Q761" s="3">
        <v>1.7361111111111112E-2</v>
      </c>
      <c r="R761" s="3">
        <v>6.9444444444444448E-2</v>
      </c>
      <c r="S761" s="3">
        <f>IF(K761="Ocupada",R761-Q761+Datos!$B$2,R761-Q761)</f>
        <v>5.2083333333333336E-2</v>
      </c>
      <c r="T761" s="3">
        <f t="shared" si="45"/>
        <v>5.2083333333333336E-2</v>
      </c>
      <c r="U761" s="3">
        <f>(SUMIF('Cocina'!A:A,Sala!L761,'Cocina'!H:H))/60/24</f>
        <v>1.3888888888888888E-2</v>
      </c>
      <c r="V761" s="3">
        <f t="shared" si="44"/>
        <v>3.8194444444444448E-2</v>
      </c>
      <c r="W761" s="13" t="str">
        <f t="shared" si="46"/>
        <v>Si</v>
      </c>
      <c r="X761" s="9">
        <f t="shared" si="47"/>
        <v>5</v>
      </c>
      <c r="Y761" s="13" t="str" cm="1">
        <f t="array" ref="Y761">_xlfn.IFS(X761=1,"Lunes",X761=2,"Martes",X761=3,"Miercoles",X761=4,"Jueves",X761=5,"Viernes",X761=6,"Sabado",X761=7,"Domingo")</f>
        <v>Viernes</v>
      </c>
      <c r="Z761">
        <f>SUMIF('Cocina'!A:A,Sala[[#This Row],[Número de Orden]],'Cocina'!K:K)</f>
        <v>63</v>
      </c>
      <c r="AA761" s="35">
        <f>(Sala[[#This Row],[Tiempo en mesa]]-Sala[[#This Row],[Tiempo de Preparación (Horas)]])*1440</f>
        <v>55.000000000000007</v>
      </c>
      <c r="AB761" t="str" cm="1">
        <f t="array" ref="AB761">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62" spans="1:28" x14ac:dyDescent="0.3">
      <c r="A762" s="9">
        <v>4</v>
      </c>
      <c r="B762" s="13" t="s">
        <v>932</v>
      </c>
      <c r="C762" s="9">
        <v>4</v>
      </c>
      <c r="D762" s="16">
        <v>45023.11041666667</v>
      </c>
      <c r="E762" s="16">
        <v>45023.154166666667</v>
      </c>
      <c r="F762" s="13" t="s">
        <v>9</v>
      </c>
      <c r="G762" s="13" t="s">
        <v>15</v>
      </c>
      <c r="H762" s="13" t="s">
        <v>1134</v>
      </c>
      <c r="I762" s="14">
        <v>16.850000000000001</v>
      </c>
      <c r="J762" s="14">
        <f>IF(Sala[[#This Row],[Orden cobrada (Sin tiempo espera)]]="si",Sala[[#This Row],[Propina]],0)</f>
        <v>0</v>
      </c>
      <c r="K762" s="13" t="s">
        <v>21</v>
      </c>
      <c r="L762" s="9">
        <v>761</v>
      </c>
      <c r="M762" s="13" t="s">
        <v>1137</v>
      </c>
      <c r="N762" s="13" t="s">
        <v>1114</v>
      </c>
      <c r="O762" s="14">
        <f>SUMIF('Cocina'!A:A,Sala!L762,'Cocina'!M:M)</f>
        <v>174</v>
      </c>
      <c r="P762" s="1">
        <v>45023</v>
      </c>
      <c r="Q762" s="3">
        <v>0.11041666666666666</v>
      </c>
      <c r="R762" s="3">
        <v>0.15416666666666667</v>
      </c>
      <c r="S762" s="3">
        <f>IF(K762="Ocupada",R762-Q762+Datos!$B$2,R762-Q762)</f>
        <v>4.3750000000000011E-2</v>
      </c>
      <c r="T762" s="3">
        <f t="shared" si="45"/>
        <v>4.3750000000000011E-2</v>
      </c>
      <c r="U762" s="3">
        <f>(SUMIF('Cocina'!A:A,Sala!L762,'Cocina'!H:H))/60/24</f>
        <v>7.0833333333333331E-2</v>
      </c>
      <c r="V762" s="3">
        <f t="shared" si="44"/>
        <v>0</v>
      </c>
      <c r="W762" s="13" t="str">
        <f t="shared" si="46"/>
        <v>No</v>
      </c>
      <c r="X762" s="9">
        <f t="shared" si="47"/>
        <v>5</v>
      </c>
      <c r="Y762" s="13" t="str" cm="1">
        <f t="array" ref="Y762">_xlfn.IFS(X762=1,"Lunes",X762=2,"Martes",X762=3,"Miercoles",X762=4,"Jueves",X762=5,"Viernes",X762=6,"Sabado",X762=7,"Domingo")</f>
        <v>Viernes</v>
      </c>
      <c r="Z762">
        <f>SUMIF('Cocina'!A:A,Sala[[#This Row],[Número de Orden]],'Cocina'!K:K)</f>
        <v>102</v>
      </c>
      <c r="AA762" s="35">
        <f>(Sala[[#This Row],[Tiempo en mesa]]-Sala[[#This Row],[Tiempo de Preparación (Horas)]])*1440</f>
        <v>-38.999999999999979</v>
      </c>
      <c r="AB762" t="str" cm="1">
        <f t="array" ref="AB762">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entre 30 y 45 min</v>
      </c>
    </row>
    <row r="763" spans="1:28" x14ac:dyDescent="0.3">
      <c r="A763" s="9">
        <v>4</v>
      </c>
      <c r="B763" s="13" t="s">
        <v>523</v>
      </c>
      <c r="C763" s="9">
        <v>3</v>
      </c>
      <c r="D763" s="16">
        <v>45023.054166666669</v>
      </c>
      <c r="E763" s="16">
        <v>45023.142361111109</v>
      </c>
      <c r="F763" s="13" t="s">
        <v>25</v>
      </c>
      <c r="G763" s="13" t="s">
        <v>15</v>
      </c>
      <c r="H763" s="13" t="s">
        <v>1134</v>
      </c>
      <c r="I763" s="14">
        <v>49.45</v>
      </c>
      <c r="J763" s="14">
        <f>IF(Sala[[#This Row],[Orden cobrada (Sin tiempo espera)]]="si",Sala[[#This Row],[Propina]],0)</f>
        <v>49.45</v>
      </c>
      <c r="K763" s="13" t="s">
        <v>11</v>
      </c>
      <c r="L763" s="9">
        <v>762</v>
      </c>
      <c r="M763" s="13" t="s">
        <v>44</v>
      </c>
      <c r="N763" s="13" t="s">
        <v>1115</v>
      </c>
      <c r="O763" s="14">
        <f>SUMIF('Cocina'!A:A,Sala!L763,'Cocina'!M:M)</f>
        <v>99</v>
      </c>
      <c r="P763" s="1">
        <v>45023</v>
      </c>
      <c r="Q763" s="3">
        <v>5.4166666666666669E-2</v>
      </c>
      <c r="R763" s="3">
        <v>0.1423611111111111</v>
      </c>
      <c r="S763" s="3">
        <f>IF(K763="Ocupada",R763-Q763+Datos!$B$2,R763-Q763)</f>
        <v>8.8194444444444436E-2</v>
      </c>
      <c r="T763" s="3">
        <f t="shared" si="45"/>
        <v>8.8194444444444436E-2</v>
      </c>
      <c r="U763" s="3">
        <f>(SUMIF('Cocina'!A:A,Sala!L763,'Cocina'!H:H))/60/24</f>
        <v>2.013888888888889E-2</v>
      </c>
      <c r="V763" s="3">
        <f t="shared" si="44"/>
        <v>6.805555555555555E-2</v>
      </c>
      <c r="W763" s="13" t="str">
        <f t="shared" si="46"/>
        <v>Si</v>
      </c>
      <c r="X763" s="9">
        <f t="shared" si="47"/>
        <v>5</v>
      </c>
      <c r="Y763" s="13" t="str" cm="1">
        <f t="array" ref="Y763">_xlfn.IFS(X763=1,"Lunes",X763=2,"Martes",X763=3,"Miercoles",X763=4,"Jueves",X763=5,"Viernes",X763=6,"Sabado",X763=7,"Domingo")</f>
        <v>Viernes</v>
      </c>
      <c r="Z763">
        <f>SUMIF('Cocina'!A:A,Sala[[#This Row],[Número de Orden]],'Cocina'!K:K)</f>
        <v>58</v>
      </c>
      <c r="AA763" s="35">
        <f>(Sala[[#This Row],[Tiempo en mesa]]-Sala[[#This Row],[Tiempo de Preparación (Horas)]])*1440</f>
        <v>97.999999999999986</v>
      </c>
      <c r="AB763" t="str" cm="1">
        <f t="array" ref="AB763">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64" spans="1:28" x14ac:dyDescent="0.3">
      <c r="A764" s="9">
        <v>18</v>
      </c>
      <c r="B764" s="13" t="s">
        <v>925</v>
      </c>
      <c r="C764" s="9">
        <v>3</v>
      </c>
      <c r="D764" s="16">
        <v>45023.15902777778</v>
      </c>
      <c r="E764" s="16">
        <v>45023.216666666667</v>
      </c>
      <c r="F764" s="13" t="s">
        <v>29</v>
      </c>
      <c r="G764" s="13" t="s">
        <v>10</v>
      </c>
      <c r="H764" s="13" t="s">
        <v>1134</v>
      </c>
      <c r="I764" s="14">
        <v>22.88</v>
      </c>
      <c r="J764" s="14">
        <f>IF(Sala[[#This Row],[Orden cobrada (Sin tiempo espera)]]="si",Sala[[#This Row],[Propina]],0)</f>
        <v>22.88</v>
      </c>
      <c r="K764" s="13" t="s">
        <v>11</v>
      </c>
      <c r="L764" s="9">
        <v>763</v>
      </c>
      <c r="M764" s="13" t="s">
        <v>83</v>
      </c>
      <c r="N764" s="13" t="s">
        <v>653</v>
      </c>
      <c r="O764" s="14">
        <f>SUMIF('Cocina'!A:A,Sala!L764,'Cocina'!M:M)</f>
        <v>104</v>
      </c>
      <c r="P764" s="1">
        <v>45023</v>
      </c>
      <c r="Q764" s="3">
        <v>0.15902777777777777</v>
      </c>
      <c r="R764" s="3">
        <v>0.21666666666666667</v>
      </c>
      <c r="S764" s="3">
        <f>IF(K764="Ocupada",R764-Q764+Datos!$B$2,R764-Q764)</f>
        <v>5.7638888888888906E-2</v>
      </c>
      <c r="T764" s="3">
        <f t="shared" si="45"/>
        <v>5.7638888888888906E-2</v>
      </c>
      <c r="U764" s="3">
        <f>(SUMIF('Cocina'!A:A,Sala!L764,'Cocina'!H:H))/60/24</f>
        <v>2.2222222222222223E-2</v>
      </c>
      <c r="V764" s="3">
        <f t="shared" si="44"/>
        <v>3.541666666666668E-2</v>
      </c>
      <c r="W764" s="13" t="str">
        <f t="shared" si="46"/>
        <v>Si</v>
      </c>
      <c r="X764" s="9">
        <f t="shared" si="47"/>
        <v>5</v>
      </c>
      <c r="Y764" s="13" t="str" cm="1">
        <f t="array" ref="Y764">_xlfn.IFS(X764=1,"Lunes",X764=2,"Martes",X764=3,"Miercoles",X764=4,"Jueves",X764=5,"Viernes",X764=6,"Sabado",X764=7,"Domingo")</f>
        <v>Viernes</v>
      </c>
      <c r="Z764">
        <f>SUMIF('Cocina'!A:A,Sala[[#This Row],[Número de Orden]],'Cocina'!K:K)</f>
        <v>62</v>
      </c>
      <c r="AA764" s="35">
        <f>(Sala[[#This Row],[Tiempo en mesa]]-Sala[[#This Row],[Tiempo de Preparación (Horas)]])*1440</f>
        <v>51.000000000000021</v>
      </c>
      <c r="AB764" t="str" cm="1">
        <f t="array" ref="AB764">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65" spans="1:28" x14ac:dyDescent="0.3">
      <c r="A765" s="9">
        <v>20</v>
      </c>
      <c r="B765" s="13" t="s">
        <v>1116</v>
      </c>
      <c r="C765" s="9">
        <v>1</v>
      </c>
      <c r="D765" s="16">
        <v>45023.145833333336</v>
      </c>
      <c r="E765" s="16">
        <v>45023.240277777775</v>
      </c>
      <c r="F765" s="13" t="s">
        <v>29</v>
      </c>
      <c r="G765" s="13" t="s">
        <v>32</v>
      </c>
      <c r="H765" s="13" t="s">
        <v>1134</v>
      </c>
      <c r="I765" s="14">
        <v>20.41</v>
      </c>
      <c r="J765" s="14">
        <f>IF(Sala[[#This Row],[Orden cobrada (Sin tiempo espera)]]="si",Sala[[#This Row],[Propina]],0)</f>
        <v>20.41</v>
      </c>
      <c r="K765" s="13" t="s">
        <v>35</v>
      </c>
      <c r="L765" s="9">
        <v>764</v>
      </c>
      <c r="M765" s="13" t="s">
        <v>17</v>
      </c>
      <c r="N765" s="13" t="s">
        <v>1117</v>
      </c>
      <c r="O765" s="14">
        <f>SUMIF('Cocina'!A:A,Sala!L765,'Cocina'!M:M)</f>
        <v>85</v>
      </c>
      <c r="P765" s="1">
        <v>45023</v>
      </c>
      <c r="Q765" s="3">
        <v>0.14583333333333334</v>
      </c>
      <c r="R765" s="3">
        <v>0.24027777777777778</v>
      </c>
      <c r="S765" s="3">
        <f>IF(K765="Ocupada",R765-Q765+Datos!$B$2,R765-Q765)</f>
        <v>0.10486111111111111</v>
      </c>
      <c r="T765" s="3">
        <f t="shared" si="45"/>
        <v>9.4444444444444442E-2</v>
      </c>
      <c r="U765" s="3">
        <f>(SUMIF('Cocina'!A:A,Sala!L765,'Cocina'!H:H))/60/24</f>
        <v>7.7777777777777779E-2</v>
      </c>
      <c r="V765" s="3">
        <f t="shared" si="44"/>
        <v>2.7083333333333334E-2</v>
      </c>
      <c r="W765" s="13" t="str">
        <f t="shared" si="46"/>
        <v>Si</v>
      </c>
      <c r="X765" s="9">
        <f t="shared" si="47"/>
        <v>5</v>
      </c>
      <c r="Y765" s="13" t="str" cm="1">
        <f t="array" ref="Y765">_xlfn.IFS(X765=1,"Lunes",X765=2,"Martes",X765=3,"Miercoles",X765=4,"Jueves",X765=5,"Viernes",X765=6,"Sabado",X765=7,"Domingo")</f>
        <v>Viernes</v>
      </c>
      <c r="Z765">
        <f>SUMIF('Cocina'!A:A,Sala[[#This Row],[Número de Orden]],'Cocina'!K:K)</f>
        <v>50</v>
      </c>
      <c r="AA765" s="35">
        <f>(Sala[[#This Row],[Tiempo en mesa]]-Sala[[#This Row],[Tiempo de Preparación (Horas)]])*1440</f>
        <v>23.999999999999993</v>
      </c>
      <c r="AB765" t="str" cm="1">
        <f t="array" ref="AB765">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66" spans="1:28" x14ac:dyDescent="0.3">
      <c r="A766" s="9">
        <v>20</v>
      </c>
      <c r="B766" s="13" t="s">
        <v>887</v>
      </c>
      <c r="C766" s="9">
        <v>4</v>
      </c>
      <c r="D766" s="16">
        <v>45023.01666666667</v>
      </c>
      <c r="E766" s="16">
        <v>45023.067361111112</v>
      </c>
      <c r="F766" s="13" t="s">
        <v>9</v>
      </c>
      <c r="G766" s="13" t="s">
        <v>32</v>
      </c>
      <c r="H766" s="13" t="s">
        <v>1134</v>
      </c>
      <c r="I766" s="14">
        <v>30.77</v>
      </c>
      <c r="J766" s="14">
        <f>IF(Sala[[#This Row],[Orden cobrada (Sin tiempo espera)]]="si",Sala[[#This Row],[Propina]],0)</f>
        <v>0</v>
      </c>
      <c r="K766" s="13" t="s">
        <v>21</v>
      </c>
      <c r="L766" s="9">
        <v>765</v>
      </c>
      <c r="M766" s="13" t="s">
        <v>64</v>
      </c>
      <c r="N766" s="13" t="s">
        <v>1118</v>
      </c>
      <c r="O766" s="14">
        <f>SUMIF('Cocina'!A:A,Sala!L766,'Cocina'!M:M)</f>
        <v>233</v>
      </c>
      <c r="P766" s="1">
        <v>45023</v>
      </c>
      <c r="Q766" s="3">
        <v>1.6666666666666666E-2</v>
      </c>
      <c r="R766" s="3">
        <v>6.7361111111111108E-2</v>
      </c>
      <c r="S766" s="3">
        <f>IF(K766="Ocupada",R766-Q766+Datos!$B$2,R766-Q766)</f>
        <v>5.0694444444444445E-2</v>
      </c>
      <c r="T766" s="3">
        <f t="shared" si="45"/>
        <v>5.0694444444444445E-2</v>
      </c>
      <c r="U766" s="3">
        <f>(SUMIF('Cocina'!A:A,Sala!L766,'Cocina'!H:H))/60/24</f>
        <v>0.11388888888888889</v>
      </c>
      <c r="V766" s="3">
        <f t="shared" si="44"/>
        <v>0</v>
      </c>
      <c r="W766" s="13" t="str">
        <f t="shared" si="46"/>
        <v>No</v>
      </c>
      <c r="X766" s="9">
        <f t="shared" si="47"/>
        <v>5</v>
      </c>
      <c r="Y766" s="13" t="str" cm="1">
        <f t="array" ref="Y766">_xlfn.IFS(X766=1,"Lunes",X766=2,"Martes",X766=3,"Miercoles",X766=4,"Jueves",X766=5,"Viernes",X766=6,"Sabado",X766=7,"Domingo")</f>
        <v>Viernes</v>
      </c>
      <c r="Z766">
        <f>SUMIF('Cocina'!A:A,Sala[[#This Row],[Número de Orden]],'Cocina'!K:K)</f>
        <v>138</v>
      </c>
      <c r="AA766" s="35">
        <f>(Sala[[#This Row],[Tiempo en mesa]]-Sala[[#This Row],[Tiempo de Preparación (Horas)]])*1440</f>
        <v>-91</v>
      </c>
      <c r="AB766" t="str" cm="1">
        <f t="array" ref="AB766">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Retraso &gt; 1 hora</v>
      </c>
    </row>
    <row r="767" spans="1:28" x14ac:dyDescent="0.3">
      <c r="A767" s="9">
        <v>17</v>
      </c>
      <c r="B767" s="13" t="s">
        <v>56</v>
      </c>
      <c r="C767" s="9">
        <v>6</v>
      </c>
      <c r="D767" s="16">
        <v>45023.06527777778</v>
      </c>
      <c r="E767" s="16">
        <v>45023.201388888891</v>
      </c>
      <c r="F767" s="13" t="s">
        <v>20</v>
      </c>
      <c r="G767" s="13" t="s">
        <v>32</v>
      </c>
      <c r="H767" s="13" t="s">
        <v>1134</v>
      </c>
      <c r="I767" s="14">
        <v>12.57</v>
      </c>
      <c r="J767" s="14">
        <f>IF(Sala[[#This Row],[Orden cobrada (Sin tiempo espera)]]="si",Sala[[#This Row],[Propina]],0)</f>
        <v>12.57</v>
      </c>
      <c r="K767" s="13" t="s">
        <v>11</v>
      </c>
      <c r="L767" s="9">
        <v>766</v>
      </c>
      <c r="M767" s="13" t="s">
        <v>83</v>
      </c>
      <c r="N767" s="13" t="s">
        <v>1119</v>
      </c>
      <c r="O767" s="14">
        <f>SUMIF('Cocina'!A:A,Sala!L767,'Cocina'!M:M)</f>
        <v>185</v>
      </c>
      <c r="P767" s="1">
        <v>45023</v>
      </c>
      <c r="Q767" s="3">
        <v>6.5277777777777782E-2</v>
      </c>
      <c r="R767" s="3">
        <v>0.2013888888888889</v>
      </c>
      <c r="S767" s="3">
        <f>IF(K767="Ocupada",R767-Q767+Datos!$B$2,R767-Q767)</f>
        <v>0.13611111111111113</v>
      </c>
      <c r="T767" s="3">
        <f t="shared" si="45"/>
        <v>0.13611111111111113</v>
      </c>
      <c r="U767" s="3">
        <f>(SUMIF('Cocina'!A:A,Sala!L767,'Cocina'!H:H))/60/24</f>
        <v>9.3055555555555558E-2</v>
      </c>
      <c r="V767" s="3">
        <f t="shared" si="44"/>
        <v>4.3055555555555569E-2</v>
      </c>
      <c r="W767" s="13" t="str">
        <f t="shared" si="46"/>
        <v>Si</v>
      </c>
      <c r="X767" s="9">
        <f t="shared" si="47"/>
        <v>5</v>
      </c>
      <c r="Y767" s="13" t="str" cm="1">
        <f t="array" ref="Y767">_xlfn.IFS(X767=1,"Lunes",X767=2,"Martes",X767=3,"Miercoles",X767=4,"Jueves",X767=5,"Viernes",X767=6,"Sabado",X767=7,"Domingo")</f>
        <v>Viernes</v>
      </c>
      <c r="Z767">
        <f>SUMIF('Cocina'!A:A,Sala[[#This Row],[Número de Orden]],'Cocina'!K:K)</f>
        <v>111</v>
      </c>
      <c r="AA767" s="35">
        <f>(Sala[[#This Row],[Tiempo en mesa]]-Sala[[#This Row],[Tiempo de Preparación (Horas)]])*1440</f>
        <v>62.000000000000021</v>
      </c>
      <c r="AB767" t="str" cm="1">
        <f t="array" ref="AB767">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row r="768" spans="1:28" x14ac:dyDescent="0.3">
      <c r="A768" s="9">
        <v>10</v>
      </c>
      <c r="B768" s="13" t="s">
        <v>1120</v>
      </c>
      <c r="C768" s="9">
        <v>3</v>
      </c>
      <c r="D768" s="16">
        <v>45023.047222222223</v>
      </c>
      <c r="E768" s="16">
        <v>45023.164583333331</v>
      </c>
      <c r="F768" s="13" t="s">
        <v>20</v>
      </c>
      <c r="G768" s="13" t="s">
        <v>15</v>
      </c>
      <c r="H768" s="13" t="s">
        <v>1134</v>
      </c>
      <c r="I768" s="14">
        <v>15.98</v>
      </c>
      <c r="J768" s="14">
        <f>IF(Sala[[#This Row],[Orden cobrada (Sin tiempo espera)]]="si",Sala[[#This Row],[Propina]],0)</f>
        <v>15.98</v>
      </c>
      <c r="K768" s="13" t="s">
        <v>11</v>
      </c>
      <c r="L768" s="9">
        <v>767</v>
      </c>
      <c r="M768" s="13" t="s">
        <v>59</v>
      </c>
      <c r="N768" s="13" t="s">
        <v>1121</v>
      </c>
      <c r="O768" s="14">
        <f>SUMIF('Cocina'!A:A,Sala!L768,'Cocina'!M:M)</f>
        <v>169</v>
      </c>
      <c r="P768" s="1">
        <v>45023</v>
      </c>
      <c r="Q768" s="3">
        <v>4.7222222222222221E-2</v>
      </c>
      <c r="R768" s="3">
        <v>0.16458333333333333</v>
      </c>
      <c r="S768" s="3">
        <f>IF(K768="Ocupada",R768-Q768+Datos!$B$2,R768-Q768)</f>
        <v>0.11736111111111111</v>
      </c>
      <c r="T768" s="3">
        <f t="shared" si="45"/>
        <v>0.11736111111111111</v>
      </c>
      <c r="U768" s="3">
        <f>(SUMIF('Cocina'!A:A,Sala!L768,'Cocina'!H:H))/60/24</f>
        <v>5.9027777777777783E-2</v>
      </c>
      <c r="V768" s="3">
        <f t="shared" si="44"/>
        <v>5.8333333333333327E-2</v>
      </c>
      <c r="W768" s="13" t="str">
        <f t="shared" si="46"/>
        <v>Si</v>
      </c>
      <c r="X768" s="9">
        <f t="shared" si="47"/>
        <v>5</v>
      </c>
      <c r="Y768" s="13" t="str" cm="1">
        <f t="array" ref="Y768">_xlfn.IFS(X768=1,"Lunes",X768=2,"Martes",X768=3,"Miercoles",X768=4,"Jueves",X768=5,"Viernes",X768=6,"Sabado",X768=7,"Domingo")</f>
        <v>Viernes</v>
      </c>
      <c r="Z768">
        <f>SUMIF('Cocina'!A:A,Sala[[#This Row],[Número de Orden]],'Cocina'!K:K)</f>
        <v>101</v>
      </c>
      <c r="AA768" s="35">
        <f>(Sala[[#This Row],[Tiempo en mesa]]-Sala[[#This Row],[Tiempo de Preparación (Horas)]])*1440</f>
        <v>83.999999999999986</v>
      </c>
      <c r="AB768" t="str" cm="1">
        <f t="array" ref="AB768">_xlfn.IFS(AND(Sala[[#This Row],[Dif tiempo en mesa - tiempo de preparación]]&gt;=-15,Sala[[#This Row],[Dif tiempo en mesa - tiempo de preparación]]&lt;=0), "Retraso &lt; 15 min",AND(Sala[[#This Row],[Dif tiempo en mesa - tiempo de preparación]]&lt;-15,Sala[[#This Row],[Dif tiempo en mesa - tiempo de preparación]]&gt;=-30),"Retraso entre 15 y 30 min",AND(Sala[[#This Row],[Dif tiempo en mesa - tiempo de preparación]]&lt;-30,Sala[[#This Row],[Dif tiempo en mesa - tiempo de preparación]]&gt;=-45),"Retraso entre 30 y 45 min",AND(Sala[[#This Row],[Dif tiempo en mesa - tiempo de preparación]]&lt;-45,Sala[[#This Row],[Dif tiempo en mesa - tiempo de preparación]]&gt;=-60),"Retraso entre 45 y 60 min",Sala[[#This Row],[Dif tiempo en mesa - tiempo de preparación]]&lt;-60, "Retraso &gt; 1 hora",Sala[[#This Row],[Dif tiempo en mesa - tiempo de preparación]]&gt;0,"A tiempo")</f>
        <v>A tiempo</v>
      </c>
    </row>
  </sheetData>
  <sortState xmlns:xlrd2="http://schemas.microsoft.com/office/spreadsheetml/2017/richdata2" ref="A2:N770">
    <sortCondition ref="L2:L770"/>
  </sortState>
  <pageMargins left="0.7" right="0.7" top="0.75" bottom="0.75" header="0.3" footer="0.3"/>
  <pageSetup paperSize="9" orientation="portrait" horizontalDpi="4294967293"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5">
    <tabColor theme="4" tint="0.39997558519241921"/>
  </sheetPr>
  <dimension ref="A1:O1903"/>
  <sheetViews>
    <sheetView topLeftCell="G100" workbookViewId="0">
      <selection activeCell="H137" sqref="H137"/>
    </sheetView>
  </sheetViews>
  <sheetFormatPr baseColWidth="10" defaultRowHeight="14.4" x14ac:dyDescent="0.3"/>
  <cols>
    <col min="1" max="1" width="18.77734375" customWidth="1"/>
    <col min="2" max="2" width="27.6640625" customWidth="1"/>
    <col min="3" max="3" width="18.109375" customWidth="1"/>
    <col min="4" max="4" width="28" bestFit="1" customWidth="1"/>
    <col min="5" max="5" width="15.33203125" customWidth="1"/>
    <col min="6" max="6" width="15.88671875" customWidth="1"/>
    <col min="7" max="7" width="19.44140625" customWidth="1"/>
    <col min="8" max="8" width="23.33203125" bestFit="1" customWidth="1"/>
    <col min="9" max="9" width="15.5546875" customWidth="1"/>
    <col min="10" max="10" width="19" customWidth="1"/>
    <col min="11" max="11" width="17" customWidth="1"/>
    <col min="12" max="12" width="15.44140625" customWidth="1"/>
    <col min="13" max="13" width="15.88671875" customWidth="1"/>
    <col min="14" max="14" width="23.21875" customWidth="1"/>
    <col min="15" max="15" width="11.5546875" style="24"/>
  </cols>
  <sheetData>
    <row r="1" spans="1:15" x14ac:dyDescent="0.3">
      <c r="A1" t="s">
        <v>1132</v>
      </c>
      <c r="B1" t="s">
        <v>1129</v>
      </c>
      <c r="C1" t="s">
        <v>1122</v>
      </c>
      <c r="D1" t="s">
        <v>1138</v>
      </c>
      <c r="E1" t="s">
        <v>1123</v>
      </c>
      <c r="F1" t="s">
        <v>1124</v>
      </c>
      <c r="G1" t="s">
        <v>1125</v>
      </c>
      <c r="H1" t="s">
        <v>1159</v>
      </c>
      <c r="I1" t="s">
        <v>1126</v>
      </c>
      <c r="J1" s="18" t="s">
        <v>1161</v>
      </c>
      <c r="K1" s="18" t="s">
        <v>1162</v>
      </c>
      <c r="L1" s="18" t="s">
        <v>1163</v>
      </c>
      <c r="M1" s="18" t="s">
        <v>1164</v>
      </c>
      <c r="N1" s="18" t="s">
        <v>1165</v>
      </c>
      <c r="O1" s="25" t="s">
        <v>1212</v>
      </c>
    </row>
    <row r="2" spans="1:15" x14ac:dyDescent="0.3">
      <c r="A2" s="9">
        <v>1</v>
      </c>
      <c r="B2" s="9">
        <v>10</v>
      </c>
      <c r="C2" s="13" t="s">
        <v>259</v>
      </c>
      <c r="D2" s="13" t="s">
        <v>1139</v>
      </c>
      <c r="E2" s="14">
        <v>14</v>
      </c>
      <c r="F2" s="14">
        <v>24</v>
      </c>
      <c r="G2" s="9">
        <v>2</v>
      </c>
      <c r="H2" s="9">
        <v>25</v>
      </c>
      <c r="I2" s="13" t="s">
        <v>1127</v>
      </c>
      <c r="K2" s="14">
        <f>E2*G2</f>
        <v>28</v>
      </c>
      <c r="L2" s="14">
        <f>(F2-E2)*G2</f>
        <v>20</v>
      </c>
      <c r="M2" s="14">
        <f>F2*G2</f>
        <v>48</v>
      </c>
      <c r="N2" s="12">
        <f>(M2-K2)/K2</f>
        <v>0.7142857142857143</v>
      </c>
      <c r="O2" s="23">
        <f>IF(VLOOKUP(Cocina[[#This Row],[Número de Orden]],Sala[[Número de Orden]:[Orden cobrada (Sin tiempo espera)]],12,FALSE)="Si",Cocina[[#This Row],[Ganancia Neta]],-Cocina[[#This Row],[Total del Pedido]])</f>
        <v>20</v>
      </c>
    </row>
    <row r="3" spans="1:15" x14ac:dyDescent="0.3">
      <c r="A3" s="9">
        <v>1</v>
      </c>
      <c r="B3" s="9">
        <v>10</v>
      </c>
      <c r="C3" s="13" t="s">
        <v>100</v>
      </c>
      <c r="D3" s="13" t="s">
        <v>1140</v>
      </c>
      <c r="E3" s="14">
        <v>18</v>
      </c>
      <c r="F3" s="14">
        <v>30</v>
      </c>
      <c r="G3" s="9">
        <v>3</v>
      </c>
      <c r="H3" s="9">
        <v>32</v>
      </c>
      <c r="I3" s="13" t="s">
        <v>1128</v>
      </c>
      <c r="K3" s="14">
        <f t="shared" ref="K3:K66" si="0">E3*G3</f>
        <v>54</v>
      </c>
      <c r="L3" s="14">
        <f t="shared" ref="L3:L66" si="1">(F3-E3)*G3</f>
        <v>36</v>
      </c>
      <c r="M3" s="14">
        <f t="shared" ref="M3:M66" si="2">F3*G3</f>
        <v>90</v>
      </c>
      <c r="N3" s="12">
        <f t="shared" ref="N3:N66" si="3">(M3-K3)/K3</f>
        <v>0.66666666666666663</v>
      </c>
      <c r="O3" s="23">
        <f>IF(VLOOKUP(Cocina[[#This Row],[Número de Orden]],Sala[[Número de Orden]:[Orden cobrada (Sin tiempo espera)]],12,FALSE)="Si",Cocina[[#This Row],[Ganancia Neta]],-Cocina[[#This Row],[Total del Pedido]])</f>
        <v>36</v>
      </c>
    </row>
    <row r="4" spans="1:15" x14ac:dyDescent="0.3">
      <c r="A4" s="9">
        <v>2</v>
      </c>
      <c r="B4" s="9">
        <v>6</v>
      </c>
      <c r="C4" s="13" t="s">
        <v>186</v>
      </c>
      <c r="D4" s="13" t="s">
        <v>1141</v>
      </c>
      <c r="E4" s="14">
        <v>19</v>
      </c>
      <c r="F4" s="14">
        <v>31</v>
      </c>
      <c r="G4" s="9">
        <v>1</v>
      </c>
      <c r="H4" s="9">
        <v>51</v>
      </c>
      <c r="I4" s="13" t="s">
        <v>1127</v>
      </c>
      <c r="K4" s="14">
        <f t="shared" si="0"/>
        <v>19</v>
      </c>
      <c r="L4" s="14">
        <f t="shared" si="1"/>
        <v>12</v>
      </c>
      <c r="M4" s="14">
        <f t="shared" si="2"/>
        <v>31</v>
      </c>
      <c r="N4" s="12">
        <f t="shared" si="3"/>
        <v>0.63157894736842102</v>
      </c>
      <c r="O4" s="23">
        <f>IF(VLOOKUP(Cocina[[#This Row],[Número de Orden]],Sala[[Número de Orden]:[Orden cobrada (Sin tiempo espera)]],12,FALSE)="Si",Cocina[[#This Row],[Ganancia Neta]],-Cocina[[#This Row],[Total del Pedido]])</f>
        <v>12</v>
      </c>
    </row>
    <row r="5" spans="1:15" x14ac:dyDescent="0.3">
      <c r="A5" s="9">
        <v>2</v>
      </c>
      <c r="B5" s="9">
        <v>6</v>
      </c>
      <c r="C5" s="13" t="s">
        <v>170</v>
      </c>
      <c r="D5" s="13" t="s">
        <v>1142</v>
      </c>
      <c r="E5" s="14">
        <v>16</v>
      </c>
      <c r="F5" s="14">
        <v>27</v>
      </c>
      <c r="G5" s="9">
        <v>1</v>
      </c>
      <c r="H5" s="9">
        <v>34</v>
      </c>
      <c r="I5" s="13" t="s">
        <v>1128</v>
      </c>
      <c r="K5" s="14">
        <f t="shared" si="0"/>
        <v>16</v>
      </c>
      <c r="L5" s="14">
        <f t="shared" si="1"/>
        <v>11</v>
      </c>
      <c r="M5" s="14">
        <f t="shared" si="2"/>
        <v>27</v>
      </c>
      <c r="N5" s="12">
        <f t="shared" si="3"/>
        <v>0.6875</v>
      </c>
      <c r="O5" s="23">
        <f>IF(VLOOKUP(Cocina[[#This Row],[Número de Orden]],Sala[[Número de Orden]:[Orden cobrada (Sin tiempo espera)]],12,FALSE)="Si",Cocina[[#This Row],[Ganancia Neta]],-Cocina[[#This Row],[Total del Pedido]])</f>
        <v>11</v>
      </c>
    </row>
    <row r="6" spans="1:15" x14ac:dyDescent="0.3">
      <c r="A6" s="9">
        <v>3</v>
      </c>
      <c r="B6" s="9">
        <v>20</v>
      </c>
      <c r="C6" s="13" t="s">
        <v>65</v>
      </c>
      <c r="D6" s="13" t="s">
        <v>1143</v>
      </c>
      <c r="E6" s="14">
        <v>25</v>
      </c>
      <c r="F6" s="14">
        <v>40</v>
      </c>
      <c r="G6" s="9">
        <v>1</v>
      </c>
      <c r="H6" s="9">
        <v>9</v>
      </c>
      <c r="I6" s="13" t="s">
        <v>1128</v>
      </c>
      <c r="K6" s="14">
        <f t="shared" si="0"/>
        <v>25</v>
      </c>
      <c r="L6" s="14">
        <f t="shared" si="1"/>
        <v>15</v>
      </c>
      <c r="M6" s="14">
        <f t="shared" si="2"/>
        <v>40</v>
      </c>
      <c r="N6" s="12">
        <f t="shared" si="3"/>
        <v>0.6</v>
      </c>
      <c r="O6" s="23">
        <f>IF(VLOOKUP(Cocina[[#This Row],[Número de Orden]],Sala[[Número de Orden]:[Orden cobrada (Sin tiempo espera)]],12,FALSE)="Si",Cocina[[#This Row],[Ganancia Neta]],-Cocina[[#This Row],[Total del Pedido]])</f>
        <v>15</v>
      </c>
    </row>
    <row r="7" spans="1:15" x14ac:dyDescent="0.3">
      <c r="A7" s="9">
        <v>3</v>
      </c>
      <c r="B7" s="9">
        <v>20</v>
      </c>
      <c r="C7" s="13" t="s">
        <v>186</v>
      </c>
      <c r="D7" s="13" t="s">
        <v>1141</v>
      </c>
      <c r="E7" s="14">
        <v>19</v>
      </c>
      <c r="F7" s="14">
        <v>31</v>
      </c>
      <c r="G7" s="9">
        <v>1</v>
      </c>
      <c r="H7" s="9">
        <v>27</v>
      </c>
      <c r="I7" s="13" t="s">
        <v>1127</v>
      </c>
      <c r="K7" s="14">
        <f t="shared" si="0"/>
        <v>19</v>
      </c>
      <c r="L7" s="14">
        <f t="shared" si="1"/>
        <v>12</v>
      </c>
      <c r="M7" s="14">
        <f t="shared" si="2"/>
        <v>31</v>
      </c>
      <c r="N7" s="12">
        <f t="shared" si="3"/>
        <v>0.63157894736842102</v>
      </c>
      <c r="O7" s="23">
        <f>IF(VLOOKUP(Cocina[[#This Row],[Número de Orden]],Sala[[Número de Orden]:[Orden cobrada (Sin tiempo espera)]],12,FALSE)="Si",Cocina[[#This Row],[Ganancia Neta]],-Cocina[[#This Row],[Total del Pedido]])</f>
        <v>12</v>
      </c>
    </row>
    <row r="8" spans="1:15" x14ac:dyDescent="0.3">
      <c r="A8" s="9">
        <v>3</v>
      </c>
      <c r="B8" s="9">
        <v>20</v>
      </c>
      <c r="C8" s="13" t="s">
        <v>106</v>
      </c>
      <c r="D8" s="13" t="s">
        <v>1144</v>
      </c>
      <c r="E8" s="14">
        <v>22</v>
      </c>
      <c r="F8" s="14">
        <v>36</v>
      </c>
      <c r="G8" s="9">
        <v>1</v>
      </c>
      <c r="H8" s="9">
        <v>36</v>
      </c>
      <c r="I8" s="13" t="s">
        <v>1127</v>
      </c>
      <c r="K8" s="14">
        <f t="shared" si="0"/>
        <v>22</v>
      </c>
      <c r="L8" s="14">
        <f t="shared" si="1"/>
        <v>14</v>
      </c>
      <c r="M8" s="14">
        <f t="shared" si="2"/>
        <v>36</v>
      </c>
      <c r="N8" s="12">
        <f t="shared" si="3"/>
        <v>0.63636363636363635</v>
      </c>
      <c r="O8" s="23">
        <f>IF(VLOOKUP(Cocina[[#This Row],[Número de Orden]],Sala[[Número de Orden]:[Orden cobrada (Sin tiempo espera)]],12,FALSE)="Si",Cocina[[#This Row],[Ganancia Neta]],-Cocina[[#This Row],[Total del Pedido]])</f>
        <v>14</v>
      </c>
    </row>
    <row r="9" spans="1:15" x14ac:dyDescent="0.3">
      <c r="A9" s="9">
        <v>3</v>
      </c>
      <c r="B9" s="9">
        <v>20</v>
      </c>
      <c r="C9" s="13" t="s">
        <v>51</v>
      </c>
      <c r="D9" s="13" t="s">
        <v>1145</v>
      </c>
      <c r="E9" s="14">
        <v>17</v>
      </c>
      <c r="F9" s="14">
        <v>29</v>
      </c>
      <c r="G9" s="9">
        <v>2</v>
      </c>
      <c r="H9" s="9">
        <v>54</v>
      </c>
      <c r="I9" s="13" t="s">
        <v>1128</v>
      </c>
      <c r="K9" s="14">
        <f t="shared" si="0"/>
        <v>34</v>
      </c>
      <c r="L9" s="14">
        <f t="shared" si="1"/>
        <v>24</v>
      </c>
      <c r="M9" s="14">
        <f t="shared" si="2"/>
        <v>58</v>
      </c>
      <c r="N9" s="12">
        <f t="shared" si="3"/>
        <v>0.70588235294117652</v>
      </c>
      <c r="O9" s="23">
        <f>IF(VLOOKUP(Cocina[[#This Row],[Número de Orden]],Sala[[Número de Orden]:[Orden cobrada (Sin tiempo espera)]],12,FALSE)="Si",Cocina[[#This Row],[Ganancia Neta]],-Cocina[[#This Row],[Total del Pedido]])</f>
        <v>24</v>
      </c>
    </row>
    <row r="10" spans="1:15" x14ac:dyDescent="0.3">
      <c r="A10" s="9">
        <v>4</v>
      </c>
      <c r="B10" s="9">
        <v>3</v>
      </c>
      <c r="C10" s="13" t="s">
        <v>439</v>
      </c>
      <c r="D10" s="13" t="s">
        <v>1146</v>
      </c>
      <c r="E10" s="14">
        <v>20</v>
      </c>
      <c r="F10" s="14">
        <v>33</v>
      </c>
      <c r="G10" s="9">
        <v>3</v>
      </c>
      <c r="H10" s="9">
        <v>23</v>
      </c>
      <c r="I10" s="13" t="s">
        <v>1128</v>
      </c>
      <c r="K10" s="14">
        <f t="shared" si="0"/>
        <v>60</v>
      </c>
      <c r="L10" s="14">
        <f t="shared" si="1"/>
        <v>39</v>
      </c>
      <c r="M10" s="14">
        <f t="shared" si="2"/>
        <v>99</v>
      </c>
      <c r="N10" s="12">
        <f t="shared" si="3"/>
        <v>0.65</v>
      </c>
      <c r="O10" s="23">
        <f>IF(VLOOKUP(Cocina[[#This Row],[Número de Orden]],Sala[[Número de Orden]:[Orden cobrada (Sin tiempo espera)]],12,FALSE)="Si",Cocina[[#This Row],[Ganancia Neta]],-Cocina[[#This Row],[Total del Pedido]])</f>
        <v>39</v>
      </c>
    </row>
    <row r="11" spans="1:15" x14ac:dyDescent="0.3">
      <c r="A11" s="9">
        <v>4</v>
      </c>
      <c r="B11" s="9">
        <v>3</v>
      </c>
      <c r="C11" s="13" t="s">
        <v>57</v>
      </c>
      <c r="D11" s="13" t="s">
        <v>1147</v>
      </c>
      <c r="E11" s="14">
        <v>16</v>
      </c>
      <c r="F11" s="14">
        <v>28</v>
      </c>
      <c r="G11" s="9">
        <v>3</v>
      </c>
      <c r="H11" s="9">
        <v>17</v>
      </c>
      <c r="I11" s="13" t="s">
        <v>1127</v>
      </c>
      <c r="K11" s="14">
        <f t="shared" si="0"/>
        <v>48</v>
      </c>
      <c r="L11" s="14">
        <f t="shared" si="1"/>
        <v>36</v>
      </c>
      <c r="M11" s="14">
        <f t="shared" si="2"/>
        <v>84</v>
      </c>
      <c r="N11" s="12">
        <f t="shared" si="3"/>
        <v>0.75</v>
      </c>
      <c r="O11" s="23">
        <f>IF(VLOOKUP(Cocina[[#This Row],[Número de Orden]],Sala[[Número de Orden]:[Orden cobrada (Sin tiempo espera)]],12,FALSE)="Si",Cocina[[#This Row],[Ganancia Neta]],-Cocina[[#This Row],[Total del Pedido]])</f>
        <v>36</v>
      </c>
    </row>
    <row r="12" spans="1:15" x14ac:dyDescent="0.3">
      <c r="A12" s="9">
        <v>5</v>
      </c>
      <c r="B12" s="9">
        <v>8</v>
      </c>
      <c r="C12" s="13" t="s">
        <v>180</v>
      </c>
      <c r="D12" s="13" t="s">
        <v>1148</v>
      </c>
      <c r="E12" s="14">
        <v>11</v>
      </c>
      <c r="F12" s="14">
        <v>19</v>
      </c>
      <c r="G12" s="9">
        <v>1</v>
      </c>
      <c r="H12" s="9">
        <v>8</v>
      </c>
      <c r="I12" s="13" t="s">
        <v>1127</v>
      </c>
      <c r="K12" s="14">
        <f t="shared" si="0"/>
        <v>11</v>
      </c>
      <c r="L12" s="14">
        <f t="shared" si="1"/>
        <v>8</v>
      </c>
      <c r="M12" s="14">
        <f t="shared" si="2"/>
        <v>19</v>
      </c>
      <c r="N12" s="12">
        <f t="shared" si="3"/>
        <v>0.72727272727272729</v>
      </c>
      <c r="O12" s="23">
        <f>IF(VLOOKUP(Cocina[[#This Row],[Número de Orden]],Sala[[Número de Orden]:[Orden cobrada (Sin tiempo espera)]],12,FALSE)="Si",Cocina[[#This Row],[Ganancia Neta]],-Cocina[[#This Row],[Total del Pedido]])</f>
        <v>8</v>
      </c>
    </row>
    <row r="13" spans="1:15" x14ac:dyDescent="0.3">
      <c r="A13" s="9">
        <v>5</v>
      </c>
      <c r="B13" s="9">
        <v>8</v>
      </c>
      <c r="C13" s="13" t="s">
        <v>259</v>
      </c>
      <c r="D13" s="13" t="s">
        <v>1139</v>
      </c>
      <c r="E13" s="14">
        <v>14</v>
      </c>
      <c r="F13" s="14">
        <v>24</v>
      </c>
      <c r="G13" s="9">
        <v>2</v>
      </c>
      <c r="H13" s="9">
        <v>9</v>
      </c>
      <c r="I13" s="13" t="s">
        <v>1128</v>
      </c>
      <c r="K13" s="14">
        <f t="shared" si="0"/>
        <v>28</v>
      </c>
      <c r="L13" s="14">
        <f t="shared" si="1"/>
        <v>20</v>
      </c>
      <c r="M13" s="14">
        <f t="shared" si="2"/>
        <v>48</v>
      </c>
      <c r="N13" s="12">
        <f t="shared" si="3"/>
        <v>0.7142857142857143</v>
      </c>
      <c r="O13" s="23">
        <f>IF(VLOOKUP(Cocina[[#This Row],[Número de Orden]],Sala[[Número de Orden]:[Orden cobrada (Sin tiempo espera)]],12,FALSE)="Si",Cocina[[#This Row],[Ganancia Neta]],-Cocina[[#This Row],[Total del Pedido]])</f>
        <v>20</v>
      </c>
    </row>
    <row r="14" spans="1:15" x14ac:dyDescent="0.3">
      <c r="A14" s="9">
        <v>6</v>
      </c>
      <c r="B14" s="9">
        <v>7</v>
      </c>
      <c r="C14" s="13" t="s">
        <v>33</v>
      </c>
      <c r="D14" s="13" t="s">
        <v>1149</v>
      </c>
      <c r="E14" s="14">
        <v>21</v>
      </c>
      <c r="F14" s="14">
        <v>35</v>
      </c>
      <c r="G14" s="9">
        <v>2</v>
      </c>
      <c r="H14" s="9">
        <v>11</v>
      </c>
      <c r="I14" s="13" t="s">
        <v>1128</v>
      </c>
      <c r="K14" s="14">
        <f t="shared" si="0"/>
        <v>42</v>
      </c>
      <c r="L14" s="14">
        <f t="shared" si="1"/>
        <v>28</v>
      </c>
      <c r="M14" s="14">
        <f t="shared" si="2"/>
        <v>70</v>
      </c>
      <c r="N14" s="12">
        <f t="shared" si="3"/>
        <v>0.66666666666666663</v>
      </c>
      <c r="O14" s="23">
        <f>IF(VLOOKUP(Cocina[[#This Row],[Número de Orden]],Sala[[Número de Orden]:[Orden cobrada (Sin tiempo espera)]],12,FALSE)="Si",Cocina[[#This Row],[Ganancia Neta]],-Cocina[[#This Row],[Total del Pedido]])</f>
        <v>28</v>
      </c>
    </row>
    <row r="15" spans="1:15" x14ac:dyDescent="0.3">
      <c r="A15" s="9">
        <v>7</v>
      </c>
      <c r="B15" s="9">
        <v>17</v>
      </c>
      <c r="C15" s="13" t="s">
        <v>414</v>
      </c>
      <c r="D15" s="13" t="s">
        <v>1150</v>
      </c>
      <c r="E15" s="14">
        <v>19</v>
      </c>
      <c r="F15" s="14">
        <v>32</v>
      </c>
      <c r="G15" s="9">
        <v>2</v>
      </c>
      <c r="H15" s="9">
        <v>15</v>
      </c>
      <c r="I15" s="13" t="s">
        <v>1128</v>
      </c>
      <c r="K15" s="14">
        <f t="shared" si="0"/>
        <v>38</v>
      </c>
      <c r="L15" s="14">
        <f t="shared" si="1"/>
        <v>26</v>
      </c>
      <c r="M15" s="14">
        <f t="shared" si="2"/>
        <v>64</v>
      </c>
      <c r="N15" s="12">
        <f t="shared" si="3"/>
        <v>0.68421052631578949</v>
      </c>
      <c r="O15" s="23">
        <f>IF(VLOOKUP(Cocina[[#This Row],[Número de Orden]],Sala[[Número de Orden]:[Orden cobrada (Sin tiempo espera)]],12,FALSE)="Si",Cocina[[#This Row],[Ganancia Neta]],-Cocina[[#This Row],[Total del Pedido]])</f>
        <v>26</v>
      </c>
    </row>
    <row r="16" spans="1:15" x14ac:dyDescent="0.3">
      <c r="A16" s="9">
        <v>7</v>
      </c>
      <c r="B16" s="9">
        <v>17</v>
      </c>
      <c r="C16" s="13" t="s">
        <v>106</v>
      </c>
      <c r="D16" s="13" t="s">
        <v>1144</v>
      </c>
      <c r="E16" s="14">
        <v>22</v>
      </c>
      <c r="F16" s="14">
        <v>36</v>
      </c>
      <c r="G16" s="9">
        <v>3</v>
      </c>
      <c r="H16" s="9">
        <v>26</v>
      </c>
      <c r="I16" s="13" t="s">
        <v>1127</v>
      </c>
      <c r="K16" s="14">
        <f t="shared" si="0"/>
        <v>66</v>
      </c>
      <c r="L16" s="14">
        <f t="shared" si="1"/>
        <v>42</v>
      </c>
      <c r="M16" s="14">
        <f t="shared" si="2"/>
        <v>108</v>
      </c>
      <c r="N16" s="12">
        <f t="shared" si="3"/>
        <v>0.63636363636363635</v>
      </c>
      <c r="O16" s="23">
        <f>IF(VLOOKUP(Cocina[[#This Row],[Número de Orden]],Sala[[Número de Orden]:[Orden cobrada (Sin tiempo espera)]],12,FALSE)="Si",Cocina[[#This Row],[Ganancia Neta]],-Cocina[[#This Row],[Total del Pedido]])</f>
        <v>42</v>
      </c>
    </row>
    <row r="17" spans="1:15" x14ac:dyDescent="0.3">
      <c r="A17" s="9">
        <v>8</v>
      </c>
      <c r="B17" s="9">
        <v>11</v>
      </c>
      <c r="C17" s="13" t="s">
        <v>335</v>
      </c>
      <c r="D17" s="13" t="s">
        <v>1151</v>
      </c>
      <c r="E17" s="14">
        <v>13</v>
      </c>
      <c r="F17" s="14">
        <v>22</v>
      </c>
      <c r="G17" s="9">
        <v>3</v>
      </c>
      <c r="H17" s="9">
        <v>11</v>
      </c>
      <c r="I17" s="13" t="s">
        <v>1127</v>
      </c>
      <c r="K17" s="14">
        <f t="shared" si="0"/>
        <v>39</v>
      </c>
      <c r="L17" s="14">
        <f t="shared" si="1"/>
        <v>27</v>
      </c>
      <c r="M17" s="14">
        <f t="shared" si="2"/>
        <v>66</v>
      </c>
      <c r="N17" s="12">
        <f t="shared" si="3"/>
        <v>0.69230769230769229</v>
      </c>
      <c r="O17" s="23">
        <f>IF(VLOOKUP(Cocina[[#This Row],[Número de Orden]],Sala[[Número de Orden]:[Orden cobrada (Sin tiempo espera)]],12,FALSE)="Si",Cocina[[#This Row],[Ganancia Neta]],-Cocina[[#This Row],[Total del Pedido]])</f>
        <v>27</v>
      </c>
    </row>
    <row r="18" spans="1:15" x14ac:dyDescent="0.3">
      <c r="A18" s="9">
        <v>8</v>
      </c>
      <c r="B18" s="9">
        <v>11</v>
      </c>
      <c r="C18" s="13" t="s">
        <v>57</v>
      </c>
      <c r="D18" s="13" t="s">
        <v>1147</v>
      </c>
      <c r="E18" s="14">
        <v>16</v>
      </c>
      <c r="F18" s="14">
        <v>28</v>
      </c>
      <c r="G18" s="9">
        <v>2</v>
      </c>
      <c r="H18" s="9">
        <v>8</v>
      </c>
      <c r="I18" s="13" t="s">
        <v>1127</v>
      </c>
      <c r="K18" s="14">
        <f t="shared" si="0"/>
        <v>32</v>
      </c>
      <c r="L18" s="14">
        <f t="shared" si="1"/>
        <v>24</v>
      </c>
      <c r="M18" s="14">
        <f t="shared" si="2"/>
        <v>56</v>
      </c>
      <c r="N18" s="12">
        <f t="shared" si="3"/>
        <v>0.75</v>
      </c>
      <c r="O18" s="23">
        <f>IF(VLOOKUP(Cocina[[#This Row],[Número de Orden]],Sala[[Número de Orden]:[Orden cobrada (Sin tiempo espera)]],12,FALSE)="Si",Cocina[[#This Row],[Ganancia Neta]],-Cocina[[#This Row],[Total del Pedido]])</f>
        <v>24</v>
      </c>
    </row>
    <row r="19" spans="1:15" x14ac:dyDescent="0.3">
      <c r="A19" s="9">
        <v>8</v>
      </c>
      <c r="B19" s="9">
        <v>11</v>
      </c>
      <c r="C19" s="13" t="s">
        <v>65</v>
      </c>
      <c r="D19" s="13" t="s">
        <v>1143</v>
      </c>
      <c r="E19" s="14">
        <v>25</v>
      </c>
      <c r="F19" s="14">
        <v>40</v>
      </c>
      <c r="G19" s="9">
        <v>3</v>
      </c>
      <c r="H19" s="9">
        <v>36</v>
      </c>
      <c r="I19" s="13" t="s">
        <v>1127</v>
      </c>
      <c r="K19" s="14">
        <f t="shared" si="0"/>
        <v>75</v>
      </c>
      <c r="L19" s="14">
        <f t="shared" si="1"/>
        <v>45</v>
      </c>
      <c r="M19" s="14">
        <f t="shared" si="2"/>
        <v>120</v>
      </c>
      <c r="N19" s="12">
        <f t="shared" si="3"/>
        <v>0.6</v>
      </c>
      <c r="O19" s="23">
        <f>IF(VLOOKUP(Cocina[[#This Row],[Número de Orden]],Sala[[Número de Orden]:[Orden cobrada (Sin tiempo espera)]],12,FALSE)="Si",Cocina[[#This Row],[Ganancia Neta]],-Cocina[[#This Row],[Total del Pedido]])</f>
        <v>45</v>
      </c>
    </row>
    <row r="20" spans="1:15" x14ac:dyDescent="0.3">
      <c r="A20" s="9">
        <v>9</v>
      </c>
      <c r="B20" s="9">
        <v>15</v>
      </c>
      <c r="C20" s="13" t="s">
        <v>100</v>
      </c>
      <c r="D20" s="13" t="s">
        <v>1140</v>
      </c>
      <c r="E20" s="14">
        <v>18</v>
      </c>
      <c r="F20" s="14">
        <v>30</v>
      </c>
      <c r="G20" s="9">
        <v>1</v>
      </c>
      <c r="H20" s="9">
        <v>51</v>
      </c>
      <c r="I20" s="13" t="s">
        <v>1127</v>
      </c>
      <c r="K20" s="14">
        <f t="shared" si="0"/>
        <v>18</v>
      </c>
      <c r="L20" s="14">
        <f t="shared" si="1"/>
        <v>12</v>
      </c>
      <c r="M20" s="14">
        <f t="shared" si="2"/>
        <v>30</v>
      </c>
      <c r="N20" s="12">
        <f t="shared" si="3"/>
        <v>0.66666666666666663</v>
      </c>
      <c r="O20" s="23">
        <f>IF(VLOOKUP(Cocina[[#This Row],[Número de Orden]],Sala[[Número de Orden]:[Orden cobrada (Sin tiempo espera)]],12,FALSE)="Si",Cocina[[#This Row],[Ganancia Neta]],-Cocina[[#This Row],[Total del Pedido]])</f>
        <v>-18</v>
      </c>
    </row>
    <row r="21" spans="1:15" x14ac:dyDescent="0.3">
      <c r="A21" s="9">
        <v>9</v>
      </c>
      <c r="B21" s="9">
        <v>15</v>
      </c>
      <c r="C21" s="13" t="s">
        <v>259</v>
      </c>
      <c r="D21" s="13" t="s">
        <v>1139</v>
      </c>
      <c r="E21" s="14">
        <v>14</v>
      </c>
      <c r="F21" s="14">
        <v>24</v>
      </c>
      <c r="G21" s="9">
        <v>1</v>
      </c>
      <c r="H21" s="9">
        <v>49</v>
      </c>
      <c r="I21" s="13" t="s">
        <v>1128</v>
      </c>
      <c r="K21" s="14">
        <f t="shared" si="0"/>
        <v>14</v>
      </c>
      <c r="L21" s="14">
        <f t="shared" si="1"/>
        <v>10</v>
      </c>
      <c r="M21" s="14">
        <f t="shared" si="2"/>
        <v>24</v>
      </c>
      <c r="N21" s="12">
        <f t="shared" si="3"/>
        <v>0.7142857142857143</v>
      </c>
      <c r="O21" s="23">
        <f>IF(VLOOKUP(Cocina[[#This Row],[Número de Orden]],Sala[[Número de Orden]:[Orden cobrada (Sin tiempo espera)]],12,FALSE)="Si",Cocina[[#This Row],[Ganancia Neta]],-Cocina[[#This Row],[Total del Pedido]])</f>
        <v>-14</v>
      </c>
    </row>
    <row r="22" spans="1:15" x14ac:dyDescent="0.3">
      <c r="A22" s="9">
        <v>9</v>
      </c>
      <c r="B22" s="9">
        <v>15</v>
      </c>
      <c r="C22" s="13" t="s">
        <v>180</v>
      </c>
      <c r="D22" s="13" t="s">
        <v>1148</v>
      </c>
      <c r="E22" s="14">
        <v>11</v>
      </c>
      <c r="F22" s="14">
        <v>19</v>
      </c>
      <c r="G22" s="9">
        <v>1</v>
      </c>
      <c r="H22" s="9">
        <v>15</v>
      </c>
      <c r="I22" s="13" t="s">
        <v>1127</v>
      </c>
      <c r="K22" s="14">
        <f t="shared" si="0"/>
        <v>11</v>
      </c>
      <c r="L22" s="14">
        <f t="shared" si="1"/>
        <v>8</v>
      </c>
      <c r="M22" s="14">
        <f t="shared" si="2"/>
        <v>19</v>
      </c>
      <c r="N22" s="12">
        <f t="shared" si="3"/>
        <v>0.72727272727272729</v>
      </c>
      <c r="O22" s="23">
        <f>IF(VLOOKUP(Cocina[[#This Row],[Número de Orden]],Sala[[Número de Orden]:[Orden cobrada (Sin tiempo espera)]],12,FALSE)="Si",Cocina[[#This Row],[Ganancia Neta]],-Cocina[[#This Row],[Total del Pedido]])</f>
        <v>-11</v>
      </c>
    </row>
    <row r="23" spans="1:15" x14ac:dyDescent="0.3">
      <c r="A23" s="9">
        <v>9</v>
      </c>
      <c r="B23" s="9">
        <v>15</v>
      </c>
      <c r="C23" s="13" t="s">
        <v>414</v>
      </c>
      <c r="D23" s="13" t="s">
        <v>1150</v>
      </c>
      <c r="E23" s="14">
        <v>19</v>
      </c>
      <c r="F23" s="14">
        <v>32</v>
      </c>
      <c r="G23" s="9">
        <v>3</v>
      </c>
      <c r="H23" s="9">
        <v>31</v>
      </c>
      <c r="I23" s="13" t="s">
        <v>1127</v>
      </c>
      <c r="K23" s="14">
        <f t="shared" si="0"/>
        <v>57</v>
      </c>
      <c r="L23" s="14">
        <f t="shared" si="1"/>
        <v>39</v>
      </c>
      <c r="M23" s="14">
        <f t="shared" si="2"/>
        <v>96</v>
      </c>
      <c r="N23" s="12">
        <f t="shared" si="3"/>
        <v>0.68421052631578949</v>
      </c>
      <c r="O23" s="23">
        <f>IF(VLOOKUP(Cocina[[#This Row],[Número de Orden]],Sala[[Número de Orden]:[Orden cobrada (Sin tiempo espera)]],12,FALSE)="Si",Cocina[[#This Row],[Ganancia Neta]],-Cocina[[#This Row],[Total del Pedido]])</f>
        <v>-57</v>
      </c>
    </row>
    <row r="24" spans="1:15" x14ac:dyDescent="0.3">
      <c r="A24" s="9">
        <v>10</v>
      </c>
      <c r="B24" s="9">
        <v>17</v>
      </c>
      <c r="C24" s="13" t="s">
        <v>77</v>
      </c>
      <c r="D24" s="13" t="s">
        <v>1152</v>
      </c>
      <c r="E24" s="14">
        <v>20</v>
      </c>
      <c r="F24" s="14">
        <v>34</v>
      </c>
      <c r="G24" s="9">
        <v>2</v>
      </c>
      <c r="H24" s="9">
        <v>10</v>
      </c>
      <c r="I24" s="13" t="s">
        <v>1128</v>
      </c>
      <c r="K24" s="14">
        <f t="shared" si="0"/>
        <v>40</v>
      </c>
      <c r="L24" s="14">
        <f t="shared" si="1"/>
        <v>28</v>
      </c>
      <c r="M24" s="14">
        <f t="shared" si="2"/>
        <v>68</v>
      </c>
      <c r="N24" s="12">
        <f t="shared" si="3"/>
        <v>0.7</v>
      </c>
      <c r="O24" s="23">
        <f>IF(VLOOKUP(Cocina[[#This Row],[Número de Orden]],Sala[[Número de Orden]:[Orden cobrada (Sin tiempo espera)]],12,FALSE)="Si",Cocina[[#This Row],[Ganancia Neta]],-Cocina[[#This Row],[Total del Pedido]])</f>
        <v>28</v>
      </c>
    </row>
    <row r="25" spans="1:15" x14ac:dyDescent="0.3">
      <c r="A25" s="9">
        <v>10</v>
      </c>
      <c r="B25" s="9">
        <v>17</v>
      </c>
      <c r="C25" s="13" t="s">
        <v>65</v>
      </c>
      <c r="D25" s="13" t="s">
        <v>1143</v>
      </c>
      <c r="E25" s="14">
        <v>25</v>
      </c>
      <c r="F25" s="14">
        <v>40</v>
      </c>
      <c r="G25" s="9">
        <v>2</v>
      </c>
      <c r="H25" s="9">
        <v>19</v>
      </c>
      <c r="I25" s="13" t="s">
        <v>1127</v>
      </c>
      <c r="K25" s="14">
        <f t="shared" si="0"/>
        <v>50</v>
      </c>
      <c r="L25" s="14">
        <f t="shared" si="1"/>
        <v>30</v>
      </c>
      <c r="M25" s="14">
        <f t="shared" si="2"/>
        <v>80</v>
      </c>
      <c r="N25" s="12">
        <f t="shared" si="3"/>
        <v>0.6</v>
      </c>
      <c r="O25" s="23">
        <f>IF(VLOOKUP(Cocina[[#This Row],[Número de Orden]],Sala[[Número de Orden]:[Orden cobrada (Sin tiempo espera)]],12,FALSE)="Si",Cocina[[#This Row],[Ganancia Neta]],-Cocina[[#This Row],[Total del Pedido]])</f>
        <v>30</v>
      </c>
    </row>
    <row r="26" spans="1:15" x14ac:dyDescent="0.3">
      <c r="A26" s="9">
        <v>11</v>
      </c>
      <c r="B26" s="9">
        <v>14</v>
      </c>
      <c r="C26" s="13" t="s">
        <v>57</v>
      </c>
      <c r="D26" s="13" t="s">
        <v>1147</v>
      </c>
      <c r="E26" s="14">
        <v>16</v>
      </c>
      <c r="F26" s="14">
        <v>28</v>
      </c>
      <c r="G26" s="9">
        <v>1</v>
      </c>
      <c r="H26" s="9">
        <v>32</v>
      </c>
      <c r="I26" s="13" t="s">
        <v>1128</v>
      </c>
      <c r="K26" s="14">
        <f t="shared" si="0"/>
        <v>16</v>
      </c>
      <c r="L26" s="14">
        <f t="shared" si="1"/>
        <v>12</v>
      </c>
      <c r="M26" s="14">
        <f t="shared" si="2"/>
        <v>28</v>
      </c>
      <c r="N26" s="12">
        <f t="shared" si="3"/>
        <v>0.75</v>
      </c>
      <c r="O26" s="23">
        <f>IF(VLOOKUP(Cocina[[#This Row],[Número de Orden]],Sala[[Número de Orden]:[Orden cobrada (Sin tiempo espera)]],12,FALSE)="Si",Cocina[[#This Row],[Ganancia Neta]],-Cocina[[#This Row],[Total del Pedido]])</f>
        <v>12</v>
      </c>
    </row>
    <row r="27" spans="1:15" x14ac:dyDescent="0.3">
      <c r="A27" s="9">
        <v>11</v>
      </c>
      <c r="B27" s="9">
        <v>14</v>
      </c>
      <c r="C27" s="13" t="s">
        <v>100</v>
      </c>
      <c r="D27" s="13" t="s">
        <v>1140</v>
      </c>
      <c r="E27" s="14">
        <v>18</v>
      </c>
      <c r="F27" s="14">
        <v>30</v>
      </c>
      <c r="G27" s="9">
        <v>2</v>
      </c>
      <c r="H27" s="9">
        <v>24</v>
      </c>
      <c r="I27" s="13" t="s">
        <v>1128</v>
      </c>
      <c r="K27" s="14">
        <f t="shared" si="0"/>
        <v>36</v>
      </c>
      <c r="L27" s="14">
        <f t="shared" si="1"/>
        <v>24</v>
      </c>
      <c r="M27" s="14">
        <f t="shared" si="2"/>
        <v>60</v>
      </c>
      <c r="N27" s="12">
        <f t="shared" si="3"/>
        <v>0.66666666666666663</v>
      </c>
      <c r="O27" s="23">
        <f>IF(VLOOKUP(Cocina[[#This Row],[Número de Orden]],Sala[[Número de Orden]:[Orden cobrada (Sin tiempo espera)]],12,FALSE)="Si",Cocina[[#This Row],[Ganancia Neta]],-Cocina[[#This Row],[Total del Pedido]])</f>
        <v>24</v>
      </c>
    </row>
    <row r="28" spans="1:15" x14ac:dyDescent="0.3">
      <c r="A28" s="9">
        <v>12</v>
      </c>
      <c r="B28" s="9">
        <v>14</v>
      </c>
      <c r="C28" s="13" t="s">
        <v>57</v>
      </c>
      <c r="D28" s="13" t="s">
        <v>1147</v>
      </c>
      <c r="E28" s="14">
        <v>16</v>
      </c>
      <c r="F28" s="14">
        <v>28</v>
      </c>
      <c r="G28" s="9">
        <v>1</v>
      </c>
      <c r="H28" s="9">
        <v>5</v>
      </c>
      <c r="I28" s="13" t="s">
        <v>1128</v>
      </c>
      <c r="K28" s="14">
        <f t="shared" si="0"/>
        <v>16</v>
      </c>
      <c r="L28" s="14">
        <f t="shared" si="1"/>
        <v>12</v>
      </c>
      <c r="M28" s="14">
        <f t="shared" si="2"/>
        <v>28</v>
      </c>
      <c r="N28" s="12">
        <f t="shared" si="3"/>
        <v>0.75</v>
      </c>
      <c r="O28" s="23">
        <f>IF(VLOOKUP(Cocina[[#This Row],[Número de Orden]],Sala[[Número de Orden]:[Orden cobrada (Sin tiempo espera)]],12,FALSE)="Si",Cocina[[#This Row],[Ganancia Neta]],-Cocina[[#This Row],[Total del Pedido]])</f>
        <v>12</v>
      </c>
    </row>
    <row r="29" spans="1:15" x14ac:dyDescent="0.3">
      <c r="A29" s="9">
        <v>12</v>
      </c>
      <c r="B29" s="9">
        <v>14</v>
      </c>
      <c r="C29" s="13" t="s">
        <v>106</v>
      </c>
      <c r="D29" s="13" t="s">
        <v>1144</v>
      </c>
      <c r="E29" s="14">
        <v>22</v>
      </c>
      <c r="F29" s="14">
        <v>36</v>
      </c>
      <c r="G29" s="9">
        <v>3</v>
      </c>
      <c r="H29" s="9">
        <v>44</v>
      </c>
      <c r="I29" s="13" t="s">
        <v>1127</v>
      </c>
      <c r="K29" s="14">
        <f t="shared" si="0"/>
        <v>66</v>
      </c>
      <c r="L29" s="14">
        <f t="shared" si="1"/>
        <v>42</v>
      </c>
      <c r="M29" s="14">
        <f t="shared" si="2"/>
        <v>108</v>
      </c>
      <c r="N29" s="12">
        <f t="shared" si="3"/>
        <v>0.63636363636363635</v>
      </c>
      <c r="O29" s="23">
        <f>IF(VLOOKUP(Cocina[[#This Row],[Número de Orden]],Sala[[Número de Orden]:[Orden cobrada (Sin tiempo espera)]],12,FALSE)="Si",Cocina[[#This Row],[Ganancia Neta]],-Cocina[[#This Row],[Total del Pedido]])</f>
        <v>42</v>
      </c>
    </row>
    <row r="30" spans="1:15" x14ac:dyDescent="0.3">
      <c r="A30" s="9">
        <v>12</v>
      </c>
      <c r="B30" s="9">
        <v>14</v>
      </c>
      <c r="C30" s="13" t="s">
        <v>33</v>
      </c>
      <c r="D30" s="13" t="s">
        <v>1149</v>
      </c>
      <c r="E30" s="14">
        <v>21</v>
      </c>
      <c r="F30" s="14">
        <v>35</v>
      </c>
      <c r="G30" s="9">
        <v>2</v>
      </c>
      <c r="H30" s="9">
        <v>6</v>
      </c>
      <c r="I30" s="13" t="s">
        <v>1127</v>
      </c>
      <c r="K30" s="14">
        <f t="shared" si="0"/>
        <v>42</v>
      </c>
      <c r="L30" s="14">
        <f t="shared" si="1"/>
        <v>28</v>
      </c>
      <c r="M30" s="14">
        <f t="shared" si="2"/>
        <v>70</v>
      </c>
      <c r="N30" s="12">
        <f t="shared" si="3"/>
        <v>0.66666666666666663</v>
      </c>
      <c r="O30" s="23">
        <f>IF(VLOOKUP(Cocina[[#This Row],[Número de Orden]],Sala[[Número de Orden]:[Orden cobrada (Sin tiempo espera)]],12,FALSE)="Si",Cocina[[#This Row],[Ganancia Neta]],-Cocina[[#This Row],[Total del Pedido]])</f>
        <v>28</v>
      </c>
    </row>
    <row r="31" spans="1:15" x14ac:dyDescent="0.3">
      <c r="A31" s="9">
        <v>12</v>
      </c>
      <c r="B31" s="9">
        <v>14</v>
      </c>
      <c r="C31" s="13" t="s">
        <v>65</v>
      </c>
      <c r="D31" s="13" t="s">
        <v>1143</v>
      </c>
      <c r="E31" s="14">
        <v>25</v>
      </c>
      <c r="F31" s="14">
        <v>40</v>
      </c>
      <c r="G31" s="9">
        <v>3</v>
      </c>
      <c r="H31" s="9">
        <v>40</v>
      </c>
      <c r="I31" s="13" t="s">
        <v>1127</v>
      </c>
      <c r="K31" s="14">
        <f t="shared" si="0"/>
        <v>75</v>
      </c>
      <c r="L31" s="14">
        <f t="shared" si="1"/>
        <v>45</v>
      </c>
      <c r="M31" s="14">
        <f t="shared" si="2"/>
        <v>120</v>
      </c>
      <c r="N31" s="12">
        <f t="shared" si="3"/>
        <v>0.6</v>
      </c>
      <c r="O31" s="23">
        <f>IF(VLOOKUP(Cocina[[#This Row],[Número de Orden]],Sala[[Número de Orden]:[Orden cobrada (Sin tiempo espera)]],12,FALSE)="Si",Cocina[[#This Row],[Ganancia Neta]],-Cocina[[#This Row],[Total del Pedido]])</f>
        <v>45</v>
      </c>
    </row>
    <row r="32" spans="1:15" x14ac:dyDescent="0.3">
      <c r="A32" s="9">
        <v>13</v>
      </c>
      <c r="B32" s="9">
        <v>2</v>
      </c>
      <c r="C32" s="13" t="s">
        <v>51</v>
      </c>
      <c r="D32" s="13" t="s">
        <v>1145</v>
      </c>
      <c r="E32" s="14">
        <v>17</v>
      </c>
      <c r="F32" s="14">
        <v>29</v>
      </c>
      <c r="G32" s="9">
        <v>3</v>
      </c>
      <c r="H32" s="9">
        <v>59</v>
      </c>
      <c r="I32" s="13" t="s">
        <v>1128</v>
      </c>
      <c r="K32" s="14">
        <f t="shared" si="0"/>
        <v>51</v>
      </c>
      <c r="L32" s="14">
        <f t="shared" si="1"/>
        <v>36</v>
      </c>
      <c r="M32" s="14">
        <f t="shared" si="2"/>
        <v>87</v>
      </c>
      <c r="N32" s="12">
        <f t="shared" si="3"/>
        <v>0.70588235294117652</v>
      </c>
      <c r="O32" s="23">
        <f>IF(VLOOKUP(Cocina[[#This Row],[Número de Orden]],Sala[[Número de Orden]:[Orden cobrada (Sin tiempo espera)]],12,FALSE)="Si",Cocina[[#This Row],[Ganancia Neta]],-Cocina[[#This Row],[Total del Pedido]])</f>
        <v>36</v>
      </c>
    </row>
    <row r="33" spans="1:15" x14ac:dyDescent="0.3">
      <c r="A33" s="9">
        <v>14</v>
      </c>
      <c r="B33" s="9">
        <v>16</v>
      </c>
      <c r="C33" s="13" t="s">
        <v>241</v>
      </c>
      <c r="D33" s="13" t="s">
        <v>1153</v>
      </c>
      <c r="E33" s="14">
        <v>12</v>
      </c>
      <c r="F33" s="14">
        <v>20</v>
      </c>
      <c r="G33" s="9">
        <v>1</v>
      </c>
      <c r="H33" s="9">
        <v>36</v>
      </c>
      <c r="I33" s="13" t="s">
        <v>1127</v>
      </c>
      <c r="K33" s="14">
        <f t="shared" si="0"/>
        <v>12</v>
      </c>
      <c r="L33" s="14">
        <f t="shared" si="1"/>
        <v>8</v>
      </c>
      <c r="M33" s="14">
        <f t="shared" si="2"/>
        <v>20</v>
      </c>
      <c r="N33" s="12">
        <f t="shared" si="3"/>
        <v>0.66666666666666663</v>
      </c>
      <c r="O33" s="23">
        <f>IF(VLOOKUP(Cocina[[#This Row],[Número de Orden]],Sala[[Número de Orden]:[Orden cobrada (Sin tiempo espera)]],12,FALSE)="Si",Cocina[[#This Row],[Ganancia Neta]],-Cocina[[#This Row],[Total del Pedido]])</f>
        <v>-12</v>
      </c>
    </row>
    <row r="34" spans="1:15" x14ac:dyDescent="0.3">
      <c r="A34" s="9">
        <v>14</v>
      </c>
      <c r="B34" s="9">
        <v>16</v>
      </c>
      <c r="C34" s="13" t="s">
        <v>439</v>
      </c>
      <c r="D34" s="13" t="s">
        <v>1146</v>
      </c>
      <c r="E34" s="14">
        <v>20</v>
      </c>
      <c r="F34" s="14">
        <v>33</v>
      </c>
      <c r="G34" s="9">
        <v>1</v>
      </c>
      <c r="H34" s="9">
        <v>26</v>
      </c>
      <c r="I34" s="13" t="s">
        <v>1127</v>
      </c>
      <c r="K34" s="14">
        <f t="shared" si="0"/>
        <v>20</v>
      </c>
      <c r="L34" s="14">
        <f t="shared" si="1"/>
        <v>13</v>
      </c>
      <c r="M34" s="14">
        <f t="shared" si="2"/>
        <v>33</v>
      </c>
      <c r="N34" s="12">
        <f t="shared" si="3"/>
        <v>0.65</v>
      </c>
      <c r="O34" s="23">
        <f>IF(VLOOKUP(Cocina[[#This Row],[Número de Orden]],Sala[[Número de Orden]:[Orden cobrada (Sin tiempo espera)]],12,FALSE)="Si",Cocina[[#This Row],[Ganancia Neta]],-Cocina[[#This Row],[Total del Pedido]])</f>
        <v>-20</v>
      </c>
    </row>
    <row r="35" spans="1:15" x14ac:dyDescent="0.3">
      <c r="A35" s="9">
        <v>14</v>
      </c>
      <c r="B35" s="9">
        <v>16</v>
      </c>
      <c r="C35" s="13" t="s">
        <v>331</v>
      </c>
      <c r="D35" s="13" t="s">
        <v>1154</v>
      </c>
      <c r="E35" s="14">
        <v>14</v>
      </c>
      <c r="F35" s="14">
        <v>23</v>
      </c>
      <c r="G35" s="9">
        <v>2</v>
      </c>
      <c r="H35" s="9">
        <v>44</v>
      </c>
      <c r="I35" s="13" t="s">
        <v>1128</v>
      </c>
      <c r="K35" s="14">
        <f t="shared" si="0"/>
        <v>28</v>
      </c>
      <c r="L35" s="14">
        <f t="shared" si="1"/>
        <v>18</v>
      </c>
      <c r="M35" s="14">
        <f t="shared" si="2"/>
        <v>46</v>
      </c>
      <c r="N35" s="12">
        <f t="shared" si="3"/>
        <v>0.6428571428571429</v>
      </c>
      <c r="O35" s="23">
        <f>IF(VLOOKUP(Cocina[[#This Row],[Número de Orden]],Sala[[Número de Orden]:[Orden cobrada (Sin tiempo espera)]],12,FALSE)="Si",Cocina[[#This Row],[Ganancia Neta]],-Cocina[[#This Row],[Total del Pedido]])</f>
        <v>-28</v>
      </c>
    </row>
    <row r="36" spans="1:15" x14ac:dyDescent="0.3">
      <c r="A36" s="9">
        <v>14</v>
      </c>
      <c r="B36" s="9">
        <v>16</v>
      </c>
      <c r="C36" s="13" t="s">
        <v>100</v>
      </c>
      <c r="D36" s="13" t="s">
        <v>1140</v>
      </c>
      <c r="E36" s="14">
        <v>18</v>
      </c>
      <c r="F36" s="14">
        <v>30</v>
      </c>
      <c r="G36" s="9">
        <v>1</v>
      </c>
      <c r="H36" s="9">
        <v>48</v>
      </c>
      <c r="I36" s="13" t="s">
        <v>1127</v>
      </c>
      <c r="K36" s="14">
        <f t="shared" si="0"/>
        <v>18</v>
      </c>
      <c r="L36" s="14">
        <f t="shared" si="1"/>
        <v>12</v>
      </c>
      <c r="M36" s="14">
        <f t="shared" si="2"/>
        <v>30</v>
      </c>
      <c r="N36" s="12">
        <f t="shared" si="3"/>
        <v>0.66666666666666663</v>
      </c>
      <c r="O36" s="23">
        <f>IF(VLOOKUP(Cocina[[#This Row],[Número de Orden]],Sala[[Número de Orden]:[Orden cobrada (Sin tiempo espera)]],12,FALSE)="Si",Cocina[[#This Row],[Ganancia Neta]],-Cocina[[#This Row],[Total del Pedido]])</f>
        <v>-18</v>
      </c>
    </row>
    <row r="37" spans="1:15" x14ac:dyDescent="0.3">
      <c r="A37" s="9">
        <v>15</v>
      </c>
      <c r="B37" s="9">
        <v>6</v>
      </c>
      <c r="C37" s="13" t="s">
        <v>57</v>
      </c>
      <c r="D37" s="13" t="s">
        <v>1147</v>
      </c>
      <c r="E37" s="14">
        <v>16</v>
      </c>
      <c r="F37" s="14">
        <v>28</v>
      </c>
      <c r="G37" s="9">
        <v>2</v>
      </c>
      <c r="H37" s="9">
        <v>25</v>
      </c>
      <c r="I37" s="13" t="s">
        <v>1127</v>
      </c>
      <c r="K37" s="14">
        <f t="shared" si="0"/>
        <v>32</v>
      </c>
      <c r="L37" s="14">
        <f t="shared" si="1"/>
        <v>24</v>
      </c>
      <c r="M37" s="14">
        <f t="shared" si="2"/>
        <v>56</v>
      </c>
      <c r="N37" s="12">
        <f t="shared" si="3"/>
        <v>0.75</v>
      </c>
      <c r="O37" s="23">
        <f>IF(VLOOKUP(Cocina[[#This Row],[Número de Orden]],Sala[[Número de Orden]:[Orden cobrada (Sin tiempo espera)]],12,FALSE)="Si",Cocina[[#This Row],[Ganancia Neta]],-Cocina[[#This Row],[Total del Pedido]])</f>
        <v>-32</v>
      </c>
    </row>
    <row r="38" spans="1:15" x14ac:dyDescent="0.3">
      <c r="A38" s="9">
        <v>15</v>
      </c>
      <c r="B38" s="9">
        <v>6</v>
      </c>
      <c r="C38" s="13" t="s">
        <v>102</v>
      </c>
      <c r="D38" s="13" t="s">
        <v>1155</v>
      </c>
      <c r="E38" s="14">
        <v>13</v>
      </c>
      <c r="F38" s="14">
        <v>21</v>
      </c>
      <c r="G38" s="9">
        <v>3</v>
      </c>
      <c r="H38" s="9">
        <v>27</v>
      </c>
      <c r="I38" s="13" t="s">
        <v>1127</v>
      </c>
      <c r="K38" s="14">
        <f t="shared" si="0"/>
        <v>39</v>
      </c>
      <c r="L38" s="14">
        <f t="shared" si="1"/>
        <v>24</v>
      </c>
      <c r="M38" s="14">
        <f t="shared" si="2"/>
        <v>63</v>
      </c>
      <c r="N38" s="12">
        <f t="shared" si="3"/>
        <v>0.61538461538461542</v>
      </c>
      <c r="O38" s="23">
        <f>IF(VLOOKUP(Cocina[[#This Row],[Número de Orden]],Sala[[Número de Orden]:[Orden cobrada (Sin tiempo espera)]],12,FALSE)="Si",Cocina[[#This Row],[Ganancia Neta]],-Cocina[[#This Row],[Total del Pedido]])</f>
        <v>-39</v>
      </c>
    </row>
    <row r="39" spans="1:15" x14ac:dyDescent="0.3">
      <c r="A39" s="9">
        <v>15</v>
      </c>
      <c r="B39" s="9">
        <v>6</v>
      </c>
      <c r="C39" s="13" t="s">
        <v>33</v>
      </c>
      <c r="D39" s="13" t="s">
        <v>1149</v>
      </c>
      <c r="E39" s="14">
        <v>21</v>
      </c>
      <c r="F39" s="14">
        <v>35</v>
      </c>
      <c r="G39" s="9">
        <v>3</v>
      </c>
      <c r="H39" s="9">
        <v>51</v>
      </c>
      <c r="I39" s="13" t="s">
        <v>1127</v>
      </c>
      <c r="K39" s="14">
        <f t="shared" si="0"/>
        <v>63</v>
      </c>
      <c r="L39" s="14">
        <f t="shared" si="1"/>
        <v>42</v>
      </c>
      <c r="M39" s="14">
        <f t="shared" si="2"/>
        <v>105</v>
      </c>
      <c r="N39" s="12">
        <f t="shared" si="3"/>
        <v>0.66666666666666663</v>
      </c>
      <c r="O39" s="23">
        <f>IF(VLOOKUP(Cocina[[#This Row],[Número de Orden]],Sala[[Número de Orden]:[Orden cobrada (Sin tiempo espera)]],12,FALSE)="Si",Cocina[[#This Row],[Ganancia Neta]],-Cocina[[#This Row],[Total del Pedido]])</f>
        <v>-63</v>
      </c>
    </row>
    <row r="40" spans="1:15" x14ac:dyDescent="0.3">
      <c r="A40" s="9">
        <v>16</v>
      </c>
      <c r="B40" s="9">
        <v>20</v>
      </c>
      <c r="C40" s="13" t="s">
        <v>57</v>
      </c>
      <c r="D40" s="13" t="s">
        <v>1147</v>
      </c>
      <c r="E40" s="14">
        <v>16</v>
      </c>
      <c r="F40" s="14">
        <v>28</v>
      </c>
      <c r="G40" s="9">
        <v>1</v>
      </c>
      <c r="H40" s="9">
        <v>38</v>
      </c>
      <c r="I40" s="13" t="s">
        <v>1127</v>
      </c>
      <c r="K40" s="14">
        <f t="shared" si="0"/>
        <v>16</v>
      </c>
      <c r="L40" s="14">
        <f t="shared" si="1"/>
        <v>12</v>
      </c>
      <c r="M40" s="14">
        <f t="shared" si="2"/>
        <v>28</v>
      </c>
      <c r="N40" s="12">
        <f t="shared" si="3"/>
        <v>0.75</v>
      </c>
      <c r="O40" s="23">
        <f>IF(VLOOKUP(Cocina[[#This Row],[Número de Orden]],Sala[[Número de Orden]:[Orden cobrada (Sin tiempo espera)]],12,FALSE)="Si",Cocina[[#This Row],[Ganancia Neta]],-Cocina[[#This Row],[Total del Pedido]])</f>
        <v>12</v>
      </c>
    </row>
    <row r="41" spans="1:15" x14ac:dyDescent="0.3">
      <c r="A41" s="9">
        <v>17</v>
      </c>
      <c r="B41" s="9">
        <v>14</v>
      </c>
      <c r="C41" s="13" t="s">
        <v>33</v>
      </c>
      <c r="D41" s="13" t="s">
        <v>1149</v>
      </c>
      <c r="E41" s="14">
        <v>21</v>
      </c>
      <c r="F41" s="14">
        <v>35</v>
      </c>
      <c r="G41" s="9">
        <v>1</v>
      </c>
      <c r="H41" s="9">
        <v>43</v>
      </c>
      <c r="I41" s="13" t="s">
        <v>1128</v>
      </c>
      <c r="K41" s="14">
        <f t="shared" si="0"/>
        <v>21</v>
      </c>
      <c r="L41" s="14">
        <f t="shared" si="1"/>
        <v>14</v>
      </c>
      <c r="M41" s="14">
        <f t="shared" si="2"/>
        <v>35</v>
      </c>
      <c r="N41" s="12">
        <f t="shared" si="3"/>
        <v>0.66666666666666663</v>
      </c>
      <c r="O41" s="23">
        <f>IF(VLOOKUP(Cocina[[#This Row],[Número de Orden]],Sala[[Número de Orden]:[Orden cobrada (Sin tiempo espera)]],12,FALSE)="Si",Cocina[[#This Row],[Ganancia Neta]],-Cocina[[#This Row],[Total del Pedido]])</f>
        <v>14</v>
      </c>
    </row>
    <row r="42" spans="1:15" x14ac:dyDescent="0.3">
      <c r="A42" s="9">
        <v>17</v>
      </c>
      <c r="B42" s="9">
        <v>14</v>
      </c>
      <c r="C42" s="13" t="s">
        <v>117</v>
      </c>
      <c r="D42" s="13" t="s">
        <v>1156</v>
      </c>
      <c r="E42" s="14">
        <v>10</v>
      </c>
      <c r="F42" s="14">
        <v>18</v>
      </c>
      <c r="G42" s="9">
        <v>2</v>
      </c>
      <c r="H42" s="9">
        <v>58</v>
      </c>
      <c r="I42" s="13" t="s">
        <v>1127</v>
      </c>
      <c r="K42" s="14">
        <f t="shared" si="0"/>
        <v>20</v>
      </c>
      <c r="L42" s="14">
        <f t="shared" si="1"/>
        <v>16</v>
      </c>
      <c r="M42" s="14">
        <f t="shared" si="2"/>
        <v>36</v>
      </c>
      <c r="N42" s="12">
        <f t="shared" si="3"/>
        <v>0.8</v>
      </c>
      <c r="O42" s="23">
        <f>IF(VLOOKUP(Cocina[[#This Row],[Número de Orden]],Sala[[Número de Orden]:[Orden cobrada (Sin tiempo espera)]],12,FALSE)="Si",Cocina[[#This Row],[Ganancia Neta]],-Cocina[[#This Row],[Total del Pedido]])</f>
        <v>16</v>
      </c>
    </row>
    <row r="43" spans="1:15" x14ac:dyDescent="0.3">
      <c r="A43" s="9">
        <v>17</v>
      </c>
      <c r="B43" s="9">
        <v>14</v>
      </c>
      <c r="C43" s="13" t="s">
        <v>335</v>
      </c>
      <c r="D43" s="13" t="s">
        <v>1151</v>
      </c>
      <c r="E43" s="14">
        <v>13</v>
      </c>
      <c r="F43" s="14">
        <v>22</v>
      </c>
      <c r="G43" s="9">
        <v>3</v>
      </c>
      <c r="H43" s="9">
        <v>57</v>
      </c>
      <c r="I43" s="13" t="s">
        <v>1128</v>
      </c>
      <c r="K43" s="14">
        <f t="shared" si="0"/>
        <v>39</v>
      </c>
      <c r="L43" s="14">
        <f t="shared" si="1"/>
        <v>27</v>
      </c>
      <c r="M43" s="14">
        <f t="shared" si="2"/>
        <v>66</v>
      </c>
      <c r="N43" s="12">
        <f t="shared" si="3"/>
        <v>0.69230769230769229</v>
      </c>
      <c r="O43" s="23">
        <f>IF(VLOOKUP(Cocina[[#This Row],[Número de Orden]],Sala[[Número de Orden]:[Orden cobrada (Sin tiempo espera)]],12,FALSE)="Si",Cocina[[#This Row],[Ganancia Neta]],-Cocina[[#This Row],[Total del Pedido]])</f>
        <v>27</v>
      </c>
    </row>
    <row r="44" spans="1:15" x14ac:dyDescent="0.3">
      <c r="A44" s="9">
        <v>18</v>
      </c>
      <c r="B44" s="9">
        <v>9</v>
      </c>
      <c r="C44" s="13" t="s">
        <v>51</v>
      </c>
      <c r="D44" s="13" t="s">
        <v>1145</v>
      </c>
      <c r="E44" s="14">
        <v>17</v>
      </c>
      <c r="F44" s="14">
        <v>29</v>
      </c>
      <c r="G44" s="9">
        <v>1</v>
      </c>
      <c r="H44" s="9">
        <v>23</v>
      </c>
      <c r="I44" s="13" t="s">
        <v>1127</v>
      </c>
      <c r="K44" s="14">
        <f t="shared" si="0"/>
        <v>17</v>
      </c>
      <c r="L44" s="14">
        <f t="shared" si="1"/>
        <v>12</v>
      </c>
      <c r="M44" s="14">
        <f t="shared" si="2"/>
        <v>29</v>
      </c>
      <c r="N44" s="12">
        <f t="shared" si="3"/>
        <v>0.70588235294117652</v>
      </c>
      <c r="O44" s="23">
        <f>IF(VLOOKUP(Cocina[[#This Row],[Número de Orden]],Sala[[Número de Orden]:[Orden cobrada (Sin tiempo espera)]],12,FALSE)="Si",Cocina[[#This Row],[Ganancia Neta]],-Cocina[[#This Row],[Total del Pedido]])</f>
        <v>12</v>
      </c>
    </row>
    <row r="45" spans="1:15" x14ac:dyDescent="0.3">
      <c r="A45" s="9">
        <v>18</v>
      </c>
      <c r="B45" s="9">
        <v>9</v>
      </c>
      <c r="C45" s="13" t="s">
        <v>65</v>
      </c>
      <c r="D45" s="13" t="s">
        <v>1143</v>
      </c>
      <c r="E45" s="14">
        <v>25</v>
      </c>
      <c r="F45" s="14">
        <v>40</v>
      </c>
      <c r="G45" s="9">
        <v>2</v>
      </c>
      <c r="H45" s="9">
        <v>54</v>
      </c>
      <c r="I45" s="13" t="s">
        <v>1127</v>
      </c>
      <c r="K45" s="14">
        <f t="shared" si="0"/>
        <v>50</v>
      </c>
      <c r="L45" s="14">
        <f t="shared" si="1"/>
        <v>30</v>
      </c>
      <c r="M45" s="14">
        <f t="shared" si="2"/>
        <v>80</v>
      </c>
      <c r="N45" s="12">
        <f t="shared" si="3"/>
        <v>0.6</v>
      </c>
      <c r="O45" s="23">
        <f>IF(VLOOKUP(Cocina[[#This Row],[Número de Orden]],Sala[[Número de Orden]:[Orden cobrada (Sin tiempo espera)]],12,FALSE)="Si",Cocina[[#This Row],[Ganancia Neta]],-Cocina[[#This Row],[Total del Pedido]])</f>
        <v>30</v>
      </c>
    </row>
    <row r="46" spans="1:15" x14ac:dyDescent="0.3">
      <c r="A46" s="9">
        <v>18</v>
      </c>
      <c r="B46" s="9">
        <v>9</v>
      </c>
      <c r="C46" s="13" t="s">
        <v>256</v>
      </c>
      <c r="D46" s="13" t="s">
        <v>1157</v>
      </c>
      <c r="E46" s="14">
        <v>15</v>
      </c>
      <c r="F46" s="14">
        <v>26</v>
      </c>
      <c r="G46" s="9">
        <v>3</v>
      </c>
      <c r="H46" s="9">
        <v>23</v>
      </c>
      <c r="I46" s="13" t="s">
        <v>1127</v>
      </c>
      <c r="K46" s="14">
        <f t="shared" si="0"/>
        <v>45</v>
      </c>
      <c r="L46" s="14">
        <f t="shared" si="1"/>
        <v>33</v>
      </c>
      <c r="M46" s="14">
        <f t="shared" si="2"/>
        <v>78</v>
      </c>
      <c r="N46" s="12">
        <f t="shared" si="3"/>
        <v>0.73333333333333328</v>
      </c>
      <c r="O46" s="23">
        <f>IF(VLOOKUP(Cocina[[#This Row],[Número de Orden]],Sala[[Número de Orden]:[Orden cobrada (Sin tiempo espera)]],12,FALSE)="Si",Cocina[[#This Row],[Ganancia Neta]],-Cocina[[#This Row],[Total del Pedido]])</f>
        <v>33</v>
      </c>
    </row>
    <row r="47" spans="1:15" x14ac:dyDescent="0.3">
      <c r="A47" s="9">
        <v>18</v>
      </c>
      <c r="B47" s="9">
        <v>9</v>
      </c>
      <c r="C47" s="13" t="s">
        <v>414</v>
      </c>
      <c r="D47" s="13" t="s">
        <v>1150</v>
      </c>
      <c r="E47" s="14">
        <v>19</v>
      </c>
      <c r="F47" s="14">
        <v>32</v>
      </c>
      <c r="G47" s="9">
        <v>2</v>
      </c>
      <c r="H47" s="9">
        <v>34</v>
      </c>
      <c r="I47" s="13" t="s">
        <v>1127</v>
      </c>
      <c r="K47" s="14">
        <f t="shared" si="0"/>
        <v>38</v>
      </c>
      <c r="L47" s="14">
        <f t="shared" si="1"/>
        <v>26</v>
      </c>
      <c r="M47" s="14">
        <f t="shared" si="2"/>
        <v>64</v>
      </c>
      <c r="N47" s="12">
        <f t="shared" si="3"/>
        <v>0.68421052631578949</v>
      </c>
      <c r="O47" s="23">
        <f>IF(VLOOKUP(Cocina[[#This Row],[Número de Orden]],Sala[[Número de Orden]:[Orden cobrada (Sin tiempo espera)]],12,FALSE)="Si",Cocina[[#This Row],[Ganancia Neta]],-Cocina[[#This Row],[Total del Pedido]])</f>
        <v>26</v>
      </c>
    </row>
    <row r="48" spans="1:15" x14ac:dyDescent="0.3">
      <c r="A48" s="9">
        <v>19</v>
      </c>
      <c r="B48" s="9">
        <v>18</v>
      </c>
      <c r="C48" s="13" t="s">
        <v>65</v>
      </c>
      <c r="D48" s="13" t="s">
        <v>1143</v>
      </c>
      <c r="E48" s="14">
        <v>25</v>
      </c>
      <c r="F48" s="14">
        <v>40</v>
      </c>
      <c r="G48" s="9">
        <v>2</v>
      </c>
      <c r="H48" s="9">
        <v>44</v>
      </c>
      <c r="I48" s="13" t="s">
        <v>1128</v>
      </c>
      <c r="K48" s="14">
        <f t="shared" si="0"/>
        <v>50</v>
      </c>
      <c r="L48" s="14">
        <f t="shared" si="1"/>
        <v>30</v>
      </c>
      <c r="M48" s="14">
        <f t="shared" si="2"/>
        <v>80</v>
      </c>
      <c r="N48" s="12">
        <f t="shared" si="3"/>
        <v>0.6</v>
      </c>
      <c r="O48" s="23">
        <f>IF(VLOOKUP(Cocina[[#This Row],[Número de Orden]],Sala[[Número de Orden]:[Orden cobrada (Sin tiempo espera)]],12,FALSE)="Si",Cocina[[#This Row],[Ganancia Neta]],-Cocina[[#This Row],[Total del Pedido]])</f>
        <v>30</v>
      </c>
    </row>
    <row r="49" spans="1:15" x14ac:dyDescent="0.3">
      <c r="A49" s="9">
        <v>20</v>
      </c>
      <c r="B49" s="9">
        <v>8</v>
      </c>
      <c r="C49" s="13" t="s">
        <v>33</v>
      </c>
      <c r="D49" s="13" t="s">
        <v>1149</v>
      </c>
      <c r="E49" s="14">
        <v>21</v>
      </c>
      <c r="F49" s="14">
        <v>35</v>
      </c>
      <c r="G49" s="9">
        <v>3</v>
      </c>
      <c r="H49" s="9">
        <v>50</v>
      </c>
      <c r="I49" s="13" t="s">
        <v>1128</v>
      </c>
      <c r="K49" s="14">
        <f t="shared" si="0"/>
        <v>63</v>
      </c>
      <c r="L49" s="14">
        <f t="shared" si="1"/>
        <v>42</v>
      </c>
      <c r="M49" s="14">
        <f t="shared" si="2"/>
        <v>105</v>
      </c>
      <c r="N49" s="12">
        <f t="shared" si="3"/>
        <v>0.66666666666666663</v>
      </c>
      <c r="O49" s="23">
        <f>IF(VLOOKUP(Cocina[[#This Row],[Número de Orden]],Sala[[Número de Orden]:[Orden cobrada (Sin tiempo espera)]],12,FALSE)="Si",Cocina[[#This Row],[Ganancia Neta]],-Cocina[[#This Row],[Total del Pedido]])</f>
        <v>42</v>
      </c>
    </row>
    <row r="50" spans="1:15" x14ac:dyDescent="0.3">
      <c r="A50" s="9">
        <v>20</v>
      </c>
      <c r="B50" s="9">
        <v>8</v>
      </c>
      <c r="C50" s="13" t="s">
        <v>195</v>
      </c>
      <c r="D50" s="13" t="s">
        <v>1158</v>
      </c>
      <c r="E50" s="14">
        <v>15</v>
      </c>
      <c r="F50" s="14">
        <v>25</v>
      </c>
      <c r="G50" s="9">
        <v>2</v>
      </c>
      <c r="H50" s="9">
        <v>6</v>
      </c>
      <c r="I50" s="13" t="s">
        <v>1128</v>
      </c>
      <c r="K50" s="14">
        <f t="shared" si="0"/>
        <v>30</v>
      </c>
      <c r="L50" s="14">
        <f t="shared" si="1"/>
        <v>20</v>
      </c>
      <c r="M50" s="14">
        <f t="shared" si="2"/>
        <v>50</v>
      </c>
      <c r="N50" s="12">
        <f t="shared" si="3"/>
        <v>0.66666666666666663</v>
      </c>
      <c r="O50" s="23">
        <f>IF(VLOOKUP(Cocina[[#This Row],[Número de Orden]],Sala[[Número de Orden]:[Orden cobrada (Sin tiempo espera)]],12,FALSE)="Si",Cocina[[#This Row],[Ganancia Neta]],-Cocina[[#This Row],[Total del Pedido]])</f>
        <v>20</v>
      </c>
    </row>
    <row r="51" spans="1:15" x14ac:dyDescent="0.3">
      <c r="A51" s="9">
        <v>20</v>
      </c>
      <c r="B51" s="9">
        <v>8</v>
      </c>
      <c r="C51" s="13" t="s">
        <v>331</v>
      </c>
      <c r="D51" s="13" t="s">
        <v>1154</v>
      </c>
      <c r="E51" s="14">
        <v>14</v>
      </c>
      <c r="F51" s="14">
        <v>23</v>
      </c>
      <c r="G51" s="9">
        <v>1</v>
      </c>
      <c r="H51" s="9">
        <v>14</v>
      </c>
      <c r="I51" s="13" t="s">
        <v>1128</v>
      </c>
      <c r="K51" s="14">
        <f t="shared" si="0"/>
        <v>14</v>
      </c>
      <c r="L51" s="14">
        <f t="shared" si="1"/>
        <v>9</v>
      </c>
      <c r="M51" s="14">
        <f t="shared" si="2"/>
        <v>23</v>
      </c>
      <c r="N51" s="12">
        <f t="shared" si="3"/>
        <v>0.6428571428571429</v>
      </c>
      <c r="O51" s="23">
        <f>IF(VLOOKUP(Cocina[[#This Row],[Número de Orden]],Sala[[Número de Orden]:[Orden cobrada (Sin tiempo espera)]],12,FALSE)="Si",Cocina[[#This Row],[Ganancia Neta]],-Cocina[[#This Row],[Total del Pedido]])</f>
        <v>9</v>
      </c>
    </row>
    <row r="52" spans="1:15" x14ac:dyDescent="0.3">
      <c r="A52" s="9">
        <v>21</v>
      </c>
      <c r="B52" s="9">
        <v>12</v>
      </c>
      <c r="C52" s="13" t="s">
        <v>65</v>
      </c>
      <c r="D52" s="13" t="s">
        <v>1143</v>
      </c>
      <c r="E52" s="14">
        <v>25</v>
      </c>
      <c r="F52" s="14">
        <v>40</v>
      </c>
      <c r="G52" s="9">
        <v>3</v>
      </c>
      <c r="H52" s="9">
        <v>20</v>
      </c>
      <c r="I52" s="13" t="s">
        <v>1127</v>
      </c>
      <c r="K52" s="14">
        <f t="shared" si="0"/>
        <v>75</v>
      </c>
      <c r="L52" s="14">
        <f t="shared" si="1"/>
        <v>45</v>
      </c>
      <c r="M52" s="14">
        <f t="shared" si="2"/>
        <v>120</v>
      </c>
      <c r="N52" s="12">
        <f t="shared" si="3"/>
        <v>0.6</v>
      </c>
      <c r="O52" s="23">
        <f>IF(VLOOKUP(Cocina[[#This Row],[Número de Orden]],Sala[[Número de Orden]:[Orden cobrada (Sin tiempo espera)]],12,FALSE)="Si",Cocina[[#This Row],[Ganancia Neta]],-Cocina[[#This Row],[Total del Pedido]])</f>
        <v>-75</v>
      </c>
    </row>
    <row r="53" spans="1:15" x14ac:dyDescent="0.3">
      <c r="A53" s="9">
        <v>21</v>
      </c>
      <c r="B53" s="9">
        <v>12</v>
      </c>
      <c r="C53" s="13" t="s">
        <v>241</v>
      </c>
      <c r="D53" s="13" t="s">
        <v>1153</v>
      </c>
      <c r="E53" s="14">
        <v>12</v>
      </c>
      <c r="F53" s="14">
        <v>20</v>
      </c>
      <c r="G53" s="9">
        <v>2</v>
      </c>
      <c r="H53" s="9">
        <v>43</v>
      </c>
      <c r="I53" s="13" t="s">
        <v>1127</v>
      </c>
      <c r="K53" s="14">
        <f t="shared" si="0"/>
        <v>24</v>
      </c>
      <c r="L53" s="14">
        <f t="shared" si="1"/>
        <v>16</v>
      </c>
      <c r="M53" s="14">
        <f t="shared" si="2"/>
        <v>40</v>
      </c>
      <c r="N53" s="12">
        <f t="shared" si="3"/>
        <v>0.66666666666666663</v>
      </c>
      <c r="O53" s="23">
        <f>IF(VLOOKUP(Cocina[[#This Row],[Número de Orden]],Sala[[Número de Orden]:[Orden cobrada (Sin tiempo espera)]],12,FALSE)="Si",Cocina[[#This Row],[Ganancia Neta]],-Cocina[[#This Row],[Total del Pedido]])</f>
        <v>-24</v>
      </c>
    </row>
    <row r="54" spans="1:15" x14ac:dyDescent="0.3">
      <c r="A54" s="9">
        <v>21</v>
      </c>
      <c r="B54" s="9">
        <v>12</v>
      </c>
      <c r="C54" s="13" t="s">
        <v>414</v>
      </c>
      <c r="D54" s="13" t="s">
        <v>1150</v>
      </c>
      <c r="E54" s="14">
        <v>19</v>
      </c>
      <c r="F54" s="14">
        <v>32</v>
      </c>
      <c r="G54" s="9">
        <v>2</v>
      </c>
      <c r="H54" s="9">
        <v>44</v>
      </c>
      <c r="I54" s="13" t="s">
        <v>1128</v>
      </c>
      <c r="K54" s="14">
        <f t="shared" si="0"/>
        <v>38</v>
      </c>
      <c r="L54" s="14">
        <f t="shared" si="1"/>
        <v>26</v>
      </c>
      <c r="M54" s="14">
        <f t="shared" si="2"/>
        <v>64</v>
      </c>
      <c r="N54" s="12">
        <f t="shared" si="3"/>
        <v>0.68421052631578949</v>
      </c>
      <c r="O54" s="23">
        <f>IF(VLOOKUP(Cocina[[#This Row],[Número de Orden]],Sala[[Número de Orden]:[Orden cobrada (Sin tiempo espera)]],12,FALSE)="Si",Cocina[[#This Row],[Ganancia Neta]],-Cocina[[#This Row],[Total del Pedido]])</f>
        <v>-38</v>
      </c>
    </row>
    <row r="55" spans="1:15" x14ac:dyDescent="0.3">
      <c r="A55" s="9">
        <v>21</v>
      </c>
      <c r="B55" s="9">
        <v>12</v>
      </c>
      <c r="C55" s="13" t="s">
        <v>195</v>
      </c>
      <c r="D55" s="13" t="s">
        <v>1158</v>
      </c>
      <c r="E55" s="14">
        <v>15</v>
      </c>
      <c r="F55" s="14">
        <v>25</v>
      </c>
      <c r="G55" s="9">
        <v>2</v>
      </c>
      <c r="H55" s="9">
        <v>45</v>
      </c>
      <c r="I55" s="13" t="s">
        <v>1128</v>
      </c>
      <c r="K55" s="14">
        <f t="shared" si="0"/>
        <v>30</v>
      </c>
      <c r="L55" s="14">
        <f t="shared" si="1"/>
        <v>20</v>
      </c>
      <c r="M55" s="14">
        <f t="shared" si="2"/>
        <v>50</v>
      </c>
      <c r="N55" s="12">
        <f t="shared" si="3"/>
        <v>0.66666666666666663</v>
      </c>
      <c r="O55" s="23">
        <f>IF(VLOOKUP(Cocina[[#This Row],[Número de Orden]],Sala[[Número de Orden]:[Orden cobrada (Sin tiempo espera)]],12,FALSE)="Si",Cocina[[#This Row],[Ganancia Neta]],-Cocina[[#This Row],[Total del Pedido]])</f>
        <v>-30</v>
      </c>
    </row>
    <row r="56" spans="1:15" x14ac:dyDescent="0.3">
      <c r="A56" s="9">
        <v>22</v>
      </c>
      <c r="B56" s="9">
        <v>15</v>
      </c>
      <c r="C56" s="13" t="s">
        <v>117</v>
      </c>
      <c r="D56" s="13" t="s">
        <v>1156</v>
      </c>
      <c r="E56" s="14">
        <v>10</v>
      </c>
      <c r="F56" s="14">
        <v>18</v>
      </c>
      <c r="G56" s="9">
        <v>1</v>
      </c>
      <c r="H56" s="9">
        <v>32</v>
      </c>
      <c r="I56" s="13" t="s">
        <v>1127</v>
      </c>
      <c r="K56" s="14">
        <f t="shared" si="0"/>
        <v>10</v>
      </c>
      <c r="L56" s="14">
        <f t="shared" si="1"/>
        <v>8</v>
      </c>
      <c r="M56" s="14">
        <f t="shared" si="2"/>
        <v>18</v>
      </c>
      <c r="N56" s="12">
        <f t="shared" si="3"/>
        <v>0.8</v>
      </c>
      <c r="O56" s="23">
        <f>IF(VLOOKUP(Cocina[[#This Row],[Número de Orden]],Sala[[Número de Orden]:[Orden cobrada (Sin tiempo espera)]],12,FALSE)="Si",Cocina[[#This Row],[Ganancia Neta]],-Cocina[[#This Row],[Total del Pedido]])</f>
        <v>8</v>
      </c>
    </row>
    <row r="57" spans="1:15" x14ac:dyDescent="0.3">
      <c r="A57" s="9">
        <v>22</v>
      </c>
      <c r="B57" s="9">
        <v>15</v>
      </c>
      <c r="C57" s="13" t="s">
        <v>77</v>
      </c>
      <c r="D57" s="13" t="s">
        <v>1152</v>
      </c>
      <c r="E57" s="14">
        <v>20</v>
      </c>
      <c r="F57" s="14">
        <v>34</v>
      </c>
      <c r="G57" s="9">
        <v>3</v>
      </c>
      <c r="H57" s="9">
        <v>19</v>
      </c>
      <c r="I57" s="13" t="s">
        <v>1127</v>
      </c>
      <c r="K57" s="14">
        <f t="shared" si="0"/>
        <v>60</v>
      </c>
      <c r="L57" s="14">
        <f t="shared" si="1"/>
        <v>42</v>
      </c>
      <c r="M57" s="14">
        <f t="shared" si="2"/>
        <v>102</v>
      </c>
      <c r="N57" s="12">
        <f t="shared" si="3"/>
        <v>0.7</v>
      </c>
      <c r="O57" s="23">
        <f>IF(VLOOKUP(Cocina[[#This Row],[Número de Orden]],Sala[[Número de Orden]:[Orden cobrada (Sin tiempo espera)]],12,FALSE)="Si",Cocina[[#This Row],[Ganancia Neta]],-Cocina[[#This Row],[Total del Pedido]])</f>
        <v>42</v>
      </c>
    </row>
    <row r="58" spans="1:15" x14ac:dyDescent="0.3">
      <c r="A58" s="9">
        <v>22</v>
      </c>
      <c r="B58" s="9">
        <v>15</v>
      </c>
      <c r="C58" s="13" t="s">
        <v>51</v>
      </c>
      <c r="D58" s="13" t="s">
        <v>1145</v>
      </c>
      <c r="E58" s="14">
        <v>17</v>
      </c>
      <c r="F58" s="14">
        <v>29</v>
      </c>
      <c r="G58" s="9">
        <v>2</v>
      </c>
      <c r="H58" s="9">
        <v>13</v>
      </c>
      <c r="I58" s="13" t="s">
        <v>1128</v>
      </c>
      <c r="K58" s="14">
        <f t="shared" si="0"/>
        <v>34</v>
      </c>
      <c r="L58" s="14">
        <f t="shared" si="1"/>
        <v>24</v>
      </c>
      <c r="M58" s="14">
        <f t="shared" si="2"/>
        <v>58</v>
      </c>
      <c r="N58" s="12">
        <f t="shared" si="3"/>
        <v>0.70588235294117652</v>
      </c>
      <c r="O58" s="23">
        <f>IF(VLOOKUP(Cocina[[#This Row],[Número de Orden]],Sala[[Número de Orden]:[Orden cobrada (Sin tiempo espera)]],12,FALSE)="Si",Cocina[[#This Row],[Ganancia Neta]],-Cocina[[#This Row],[Total del Pedido]])</f>
        <v>24</v>
      </c>
    </row>
    <row r="59" spans="1:15" x14ac:dyDescent="0.3">
      <c r="A59" s="9">
        <v>22</v>
      </c>
      <c r="B59" s="9">
        <v>15</v>
      </c>
      <c r="C59" s="13" t="s">
        <v>33</v>
      </c>
      <c r="D59" s="13" t="s">
        <v>1149</v>
      </c>
      <c r="E59" s="14">
        <v>21</v>
      </c>
      <c r="F59" s="14">
        <v>35</v>
      </c>
      <c r="G59" s="9">
        <v>1</v>
      </c>
      <c r="H59" s="9">
        <v>59</v>
      </c>
      <c r="I59" s="13" t="s">
        <v>1128</v>
      </c>
      <c r="K59" s="14">
        <f t="shared" si="0"/>
        <v>21</v>
      </c>
      <c r="L59" s="14">
        <f t="shared" si="1"/>
        <v>14</v>
      </c>
      <c r="M59" s="14">
        <f t="shared" si="2"/>
        <v>35</v>
      </c>
      <c r="N59" s="12">
        <f t="shared" si="3"/>
        <v>0.66666666666666663</v>
      </c>
      <c r="O59" s="23">
        <f>IF(VLOOKUP(Cocina[[#This Row],[Número de Orden]],Sala[[Número de Orden]:[Orden cobrada (Sin tiempo espera)]],12,FALSE)="Si",Cocina[[#This Row],[Ganancia Neta]],-Cocina[[#This Row],[Total del Pedido]])</f>
        <v>14</v>
      </c>
    </row>
    <row r="60" spans="1:15" x14ac:dyDescent="0.3">
      <c r="A60" s="9">
        <v>23</v>
      </c>
      <c r="B60" s="9">
        <v>1</v>
      </c>
      <c r="C60" s="13" t="s">
        <v>180</v>
      </c>
      <c r="D60" s="13" t="s">
        <v>1148</v>
      </c>
      <c r="E60" s="14">
        <v>11</v>
      </c>
      <c r="F60" s="14">
        <v>19</v>
      </c>
      <c r="G60" s="9">
        <v>3</v>
      </c>
      <c r="H60" s="9">
        <v>46</v>
      </c>
      <c r="I60" s="13" t="s">
        <v>1128</v>
      </c>
      <c r="K60" s="14">
        <f t="shared" si="0"/>
        <v>33</v>
      </c>
      <c r="L60" s="14">
        <f t="shared" si="1"/>
        <v>24</v>
      </c>
      <c r="M60" s="14">
        <f t="shared" si="2"/>
        <v>57</v>
      </c>
      <c r="N60" s="12">
        <f t="shared" si="3"/>
        <v>0.72727272727272729</v>
      </c>
      <c r="O60" s="23">
        <f>IF(VLOOKUP(Cocina[[#This Row],[Número de Orden]],Sala[[Número de Orden]:[Orden cobrada (Sin tiempo espera)]],12,FALSE)="Si",Cocina[[#This Row],[Ganancia Neta]],-Cocina[[#This Row],[Total del Pedido]])</f>
        <v>24</v>
      </c>
    </row>
    <row r="61" spans="1:15" x14ac:dyDescent="0.3">
      <c r="A61" s="9">
        <v>23</v>
      </c>
      <c r="B61" s="9">
        <v>1</v>
      </c>
      <c r="C61" s="13" t="s">
        <v>170</v>
      </c>
      <c r="D61" s="13" t="s">
        <v>1142</v>
      </c>
      <c r="E61" s="14">
        <v>16</v>
      </c>
      <c r="F61" s="14">
        <v>27</v>
      </c>
      <c r="G61" s="9">
        <v>3</v>
      </c>
      <c r="H61" s="9">
        <v>17</v>
      </c>
      <c r="I61" s="13" t="s">
        <v>1128</v>
      </c>
      <c r="K61" s="14">
        <f t="shared" si="0"/>
        <v>48</v>
      </c>
      <c r="L61" s="14">
        <f t="shared" si="1"/>
        <v>33</v>
      </c>
      <c r="M61" s="14">
        <f t="shared" si="2"/>
        <v>81</v>
      </c>
      <c r="N61" s="12">
        <f t="shared" si="3"/>
        <v>0.6875</v>
      </c>
      <c r="O61" s="23">
        <f>IF(VLOOKUP(Cocina[[#This Row],[Número de Orden]],Sala[[Número de Orden]:[Orden cobrada (Sin tiempo espera)]],12,FALSE)="Si",Cocina[[#This Row],[Ganancia Neta]],-Cocina[[#This Row],[Total del Pedido]])</f>
        <v>33</v>
      </c>
    </row>
    <row r="62" spans="1:15" x14ac:dyDescent="0.3">
      <c r="A62" s="9">
        <v>24</v>
      </c>
      <c r="B62" s="9">
        <v>5</v>
      </c>
      <c r="C62" s="13" t="s">
        <v>256</v>
      </c>
      <c r="D62" s="13" t="s">
        <v>1157</v>
      </c>
      <c r="E62" s="14">
        <v>15</v>
      </c>
      <c r="F62" s="14">
        <v>26</v>
      </c>
      <c r="G62" s="9">
        <v>3</v>
      </c>
      <c r="H62" s="9">
        <v>45</v>
      </c>
      <c r="I62" s="13" t="s">
        <v>1127</v>
      </c>
      <c r="K62" s="14">
        <f t="shared" si="0"/>
        <v>45</v>
      </c>
      <c r="L62" s="14">
        <f t="shared" si="1"/>
        <v>33</v>
      </c>
      <c r="M62" s="14">
        <f t="shared" si="2"/>
        <v>78</v>
      </c>
      <c r="N62" s="12">
        <f t="shared" si="3"/>
        <v>0.73333333333333328</v>
      </c>
      <c r="O62" s="23">
        <f>IF(VLOOKUP(Cocina[[#This Row],[Número de Orden]],Sala[[Número de Orden]:[Orden cobrada (Sin tiempo espera)]],12,FALSE)="Si",Cocina[[#This Row],[Ganancia Neta]],-Cocina[[#This Row],[Total del Pedido]])</f>
        <v>33</v>
      </c>
    </row>
    <row r="63" spans="1:15" x14ac:dyDescent="0.3">
      <c r="A63" s="9">
        <v>24</v>
      </c>
      <c r="B63" s="9">
        <v>5</v>
      </c>
      <c r="C63" s="13" t="s">
        <v>51</v>
      </c>
      <c r="D63" s="13" t="s">
        <v>1145</v>
      </c>
      <c r="E63" s="14">
        <v>17</v>
      </c>
      <c r="F63" s="14">
        <v>29</v>
      </c>
      <c r="G63" s="9">
        <v>1</v>
      </c>
      <c r="H63" s="9">
        <v>46</v>
      </c>
      <c r="I63" s="13" t="s">
        <v>1127</v>
      </c>
      <c r="K63" s="14">
        <f t="shared" si="0"/>
        <v>17</v>
      </c>
      <c r="L63" s="14">
        <f t="shared" si="1"/>
        <v>12</v>
      </c>
      <c r="M63" s="14">
        <f t="shared" si="2"/>
        <v>29</v>
      </c>
      <c r="N63" s="12">
        <f t="shared" si="3"/>
        <v>0.70588235294117652</v>
      </c>
      <c r="O63" s="23">
        <f>IF(VLOOKUP(Cocina[[#This Row],[Número de Orden]],Sala[[Número de Orden]:[Orden cobrada (Sin tiempo espera)]],12,FALSE)="Si",Cocina[[#This Row],[Ganancia Neta]],-Cocina[[#This Row],[Total del Pedido]])</f>
        <v>12</v>
      </c>
    </row>
    <row r="64" spans="1:15" x14ac:dyDescent="0.3">
      <c r="A64" s="9">
        <v>24</v>
      </c>
      <c r="B64" s="9">
        <v>5</v>
      </c>
      <c r="C64" s="13" t="s">
        <v>331</v>
      </c>
      <c r="D64" s="13" t="s">
        <v>1154</v>
      </c>
      <c r="E64" s="14">
        <v>14</v>
      </c>
      <c r="F64" s="14">
        <v>23</v>
      </c>
      <c r="G64" s="9">
        <v>2</v>
      </c>
      <c r="H64" s="9">
        <v>42</v>
      </c>
      <c r="I64" s="13" t="s">
        <v>1128</v>
      </c>
      <c r="K64" s="14">
        <f t="shared" si="0"/>
        <v>28</v>
      </c>
      <c r="L64" s="14">
        <f t="shared" si="1"/>
        <v>18</v>
      </c>
      <c r="M64" s="14">
        <f t="shared" si="2"/>
        <v>46</v>
      </c>
      <c r="N64" s="12">
        <f t="shared" si="3"/>
        <v>0.6428571428571429</v>
      </c>
      <c r="O64" s="23">
        <f>IF(VLOOKUP(Cocina[[#This Row],[Número de Orden]],Sala[[Número de Orden]:[Orden cobrada (Sin tiempo espera)]],12,FALSE)="Si",Cocina[[#This Row],[Ganancia Neta]],-Cocina[[#This Row],[Total del Pedido]])</f>
        <v>18</v>
      </c>
    </row>
    <row r="65" spans="1:15" x14ac:dyDescent="0.3">
      <c r="A65" s="9">
        <v>24</v>
      </c>
      <c r="B65" s="9">
        <v>5</v>
      </c>
      <c r="C65" s="13" t="s">
        <v>65</v>
      </c>
      <c r="D65" s="13" t="s">
        <v>1143</v>
      </c>
      <c r="E65" s="14">
        <v>25</v>
      </c>
      <c r="F65" s="14">
        <v>40</v>
      </c>
      <c r="G65" s="9">
        <v>2</v>
      </c>
      <c r="H65" s="9">
        <v>47</v>
      </c>
      <c r="I65" s="13" t="s">
        <v>1128</v>
      </c>
      <c r="K65" s="14">
        <f t="shared" si="0"/>
        <v>50</v>
      </c>
      <c r="L65" s="14">
        <f t="shared" si="1"/>
        <v>30</v>
      </c>
      <c r="M65" s="14">
        <f t="shared" si="2"/>
        <v>80</v>
      </c>
      <c r="N65" s="12">
        <f t="shared" si="3"/>
        <v>0.6</v>
      </c>
      <c r="O65" s="23">
        <f>IF(VLOOKUP(Cocina[[#This Row],[Número de Orden]],Sala[[Número de Orden]:[Orden cobrada (Sin tiempo espera)]],12,FALSE)="Si",Cocina[[#This Row],[Ganancia Neta]],-Cocina[[#This Row],[Total del Pedido]])</f>
        <v>30</v>
      </c>
    </row>
    <row r="66" spans="1:15" x14ac:dyDescent="0.3">
      <c r="A66" s="9">
        <v>25</v>
      </c>
      <c r="B66" s="9">
        <v>12</v>
      </c>
      <c r="C66" s="13" t="s">
        <v>77</v>
      </c>
      <c r="D66" s="13" t="s">
        <v>1152</v>
      </c>
      <c r="E66" s="14">
        <v>20</v>
      </c>
      <c r="F66" s="14">
        <v>34</v>
      </c>
      <c r="G66" s="9">
        <v>1</v>
      </c>
      <c r="H66" s="9">
        <v>35</v>
      </c>
      <c r="I66" s="13" t="s">
        <v>1128</v>
      </c>
      <c r="K66" s="14">
        <f t="shared" si="0"/>
        <v>20</v>
      </c>
      <c r="L66" s="14">
        <f t="shared" si="1"/>
        <v>14</v>
      </c>
      <c r="M66" s="14">
        <f t="shared" si="2"/>
        <v>34</v>
      </c>
      <c r="N66" s="12">
        <f t="shared" si="3"/>
        <v>0.7</v>
      </c>
      <c r="O66" s="23">
        <f>IF(VLOOKUP(Cocina[[#This Row],[Número de Orden]],Sala[[Número de Orden]:[Orden cobrada (Sin tiempo espera)]],12,FALSE)="Si",Cocina[[#This Row],[Ganancia Neta]],-Cocina[[#This Row],[Total del Pedido]])</f>
        <v>14</v>
      </c>
    </row>
    <row r="67" spans="1:15" x14ac:dyDescent="0.3">
      <c r="A67" s="9">
        <v>26</v>
      </c>
      <c r="B67" s="9">
        <v>18</v>
      </c>
      <c r="C67" s="13" t="s">
        <v>117</v>
      </c>
      <c r="D67" s="13" t="s">
        <v>1156</v>
      </c>
      <c r="E67" s="14">
        <v>10</v>
      </c>
      <c r="F67" s="14">
        <v>18</v>
      </c>
      <c r="G67" s="9">
        <v>2</v>
      </c>
      <c r="H67" s="9">
        <v>13</v>
      </c>
      <c r="I67" s="13" t="s">
        <v>1128</v>
      </c>
      <c r="K67" s="14">
        <f t="shared" ref="K67:K130" si="4">E67*G67</f>
        <v>20</v>
      </c>
      <c r="L67" s="14">
        <f t="shared" ref="L67:L130" si="5">(F67-E67)*G67</f>
        <v>16</v>
      </c>
      <c r="M67" s="14">
        <f t="shared" ref="M67:M130" si="6">F67*G67</f>
        <v>36</v>
      </c>
      <c r="N67" s="12">
        <f t="shared" ref="N67:N130" si="7">(M67-K67)/K67</f>
        <v>0.8</v>
      </c>
      <c r="O67" s="23">
        <f>IF(VLOOKUP(Cocina[[#This Row],[Número de Orden]],Sala[[Número de Orden]:[Orden cobrada (Sin tiempo espera)]],12,FALSE)="Si",Cocina[[#This Row],[Ganancia Neta]],-Cocina[[#This Row],[Total del Pedido]])</f>
        <v>16</v>
      </c>
    </row>
    <row r="68" spans="1:15" x14ac:dyDescent="0.3">
      <c r="A68" s="9">
        <v>26</v>
      </c>
      <c r="B68" s="9">
        <v>18</v>
      </c>
      <c r="C68" s="13" t="s">
        <v>102</v>
      </c>
      <c r="D68" s="13" t="s">
        <v>1155</v>
      </c>
      <c r="E68" s="14">
        <v>13</v>
      </c>
      <c r="F68" s="14">
        <v>21</v>
      </c>
      <c r="G68" s="9">
        <v>2</v>
      </c>
      <c r="H68" s="9">
        <v>54</v>
      </c>
      <c r="I68" s="13" t="s">
        <v>1127</v>
      </c>
      <c r="K68" s="14">
        <f t="shared" si="4"/>
        <v>26</v>
      </c>
      <c r="L68" s="14">
        <f t="shared" si="5"/>
        <v>16</v>
      </c>
      <c r="M68" s="14">
        <f t="shared" si="6"/>
        <v>42</v>
      </c>
      <c r="N68" s="12">
        <f t="shared" si="7"/>
        <v>0.61538461538461542</v>
      </c>
      <c r="O68" s="23">
        <f>IF(VLOOKUP(Cocina[[#This Row],[Número de Orden]],Sala[[Número de Orden]:[Orden cobrada (Sin tiempo espera)]],12,FALSE)="Si",Cocina[[#This Row],[Ganancia Neta]],-Cocina[[#This Row],[Total del Pedido]])</f>
        <v>16</v>
      </c>
    </row>
    <row r="69" spans="1:15" x14ac:dyDescent="0.3">
      <c r="A69" s="9">
        <v>26</v>
      </c>
      <c r="B69" s="9">
        <v>18</v>
      </c>
      <c r="C69" s="13" t="s">
        <v>259</v>
      </c>
      <c r="D69" s="13" t="s">
        <v>1139</v>
      </c>
      <c r="E69" s="14">
        <v>14</v>
      </c>
      <c r="F69" s="14">
        <v>24</v>
      </c>
      <c r="G69" s="9">
        <v>2</v>
      </c>
      <c r="H69" s="9">
        <v>42</v>
      </c>
      <c r="I69" s="13" t="s">
        <v>1128</v>
      </c>
      <c r="K69" s="14">
        <f t="shared" si="4"/>
        <v>28</v>
      </c>
      <c r="L69" s="14">
        <f t="shared" si="5"/>
        <v>20</v>
      </c>
      <c r="M69" s="14">
        <f t="shared" si="6"/>
        <v>48</v>
      </c>
      <c r="N69" s="12">
        <f t="shared" si="7"/>
        <v>0.7142857142857143</v>
      </c>
      <c r="O69" s="23">
        <f>IF(VLOOKUP(Cocina[[#This Row],[Número de Orden]],Sala[[Número de Orden]:[Orden cobrada (Sin tiempo espera)]],12,FALSE)="Si",Cocina[[#This Row],[Ganancia Neta]],-Cocina[[#This Row],[Total del Pedido]])</f>
        <v>20</v>
      </c>
    </row>
    <row r="70" spans="1:15" x14ac:dyDescent="0.3">
      <c r="A70" s="9">
        <v>27</v>
      </c>
      <c r="B70" s="9">
        <v>4</v>
      </c>
      <c r="C70" s="13" t="s">
        <v>33</v>
      </c>
      <c r="D70" s="13" t="s">
        <v>1149</v>
      </c>
      <c r="E70" s="14">
        <v>21</v>
      </c>
      <c r="F70" s="14">
        <v>35</v>
      </c>
      <c r="G70" s="9">
        <v>1</v>
      </c>
      <c r="H70" s="9">
        <v>17</v>
      </c>
      <c r="I70" s="13" t="s">
        <v>1127</v>
      </c>
      <c r="K70" s="14">
        <f t="shared" si="4"/>
        <v>21</v>
      </c>
      <c r="L70" s="14">
        <f t="shared" si="5"/>
        <v>14</v>
      </c>
      <c r="M70" s="14">
        <f t="shared" si="6"/>
        <v>35</v>
      </c>
      <c r="N70" s="12">
        <f t="shared" si="7"/>
        <v>0.66666666666666663</v>
      </c>
      <c r="O70" s="23">
        <f>IF(VLOOKUP(Cocina[[#This Row],[Número de Orden]],Sala[[Número de Orden]:[Orden cobrada (Sin tiempo espera)]],12,FALSE)="Si",Cocina[[#This Row],[Ganancia Neta]],-Cocina[[#This Row],[Total del Pedido]])</f>
        <v>14</v>
      </c>
    </row>
    <row r="71" spans="1:15" x14ac:dyDescent="0.3">
      <c r="A71" s="9">
        <v>27</v>
      </c>
      <c r="B71" s="9">
        <v>4</v>
      </c>
      <c r="C71" s="13" t="s">
        <v>256</v>
      </c>
      <c r="D71" s="13" t="s">
        <v>1157</v>
      </c>
      <c r="E71" s="14">
        <v>15</v>
      </c>
      <c r="F71" s="14">
        <v>26</v>
      </c>
      <c r="G71" s="9">
        <v>1</v>
      </c>
      <c r="H71" s="9">
        <v>38</v>
      </c>
      <c r="I71" s="13" t="s">
        <v>1128</v>
      </c>
      <c r="K71" s="14">
        <f t="shared" si="4"/>
        <v>15</v>
      </c>
      <c r="L71" s="14">
        <f t="shared" si="5"/>
        <v>11</v>
      </c>
      <c r="M71" s="14">
        <f t="shared" si="6"/>
        <v>26</v>
      </c>
      <c r="N71" s="12">
        <f t="shared" si="7"/>
        <v>0.73333333333333328</v>
      </c>
      <c r="O71" s="23">
        <f>IF(VLOOKUP(Cocina[[#This Row],[Número de Orden]],Sala[[Número de Orden]:[Orden cobrada (Sin tiempo espera)]],12,FALSE)="Si",Cocina[[#This Row],[Ganancia Neta]],-Cocina[[#This Row],[Total del Pedido]])</f>
        <v>11</v>
      </c>
    </row>
    <row r="72" spans="1:15" x14ac:dyDescent="0.3">
      <c r="A72" s="9">
        <v>28</v>
      </c>
      <c r="B72" s="9">
        <v>2</v>
      </c>
      <c r="C72" s="13" t="s">
        <v>117</v>
      </c>
      <c r="D72" s="13" t="s">
        <v>1156</v>
      </c>
      <c r="E72" s="14">
        <v>10</v>
      </c>
      <c r="F72" s="14">
        <v>18</v>
      </c>
      <c r="G72" s="9">
        <v>2</v>
      </c>
      <c r="H72" s="9">
        <v>17</v>
      </c>
      <c r="I72" s="13" t="s">
        <v>1128</v>
      </c>
      <c r="K72" s="14">
        <f t="shared" si="4"/>
        <v>20</v>
      </c>
      <c r="L72" s="14">
        <f t="shared" si="5"/>
        <v>16</v>
      </c>
      <c r="M72" s="14">
        <f t="shared" si="6"/>
        <v>36</v>
      </c>
      <c r="N72" s="12">
        <f t="shared" si="7"/>
        <v>0.8</v>
      </c>
      <c r="O72" s="23">
        <f>IF(VLOOKUP(Cocina[[#This Row],[Número de Orden]],Sala[[Número de Orden]:[Orden cobrada (Sin tiempo espera)]],12,FALSE)="Si",Cocina[[#This Row],[Ganancia Neta]],-Cocina[[#This Row],[Total del Pedido]])</f>
        <v>16</v>
      </c>
    </row>
    <row r="73" spans="1:15" x14ac:dyDescent="0.3">
      <c r="A73" s="9">
        <v>28</v>
      </c>
      <c r="B73" s="9">
        <v>2</v>
      </c>
      <c r="C73" s="13" t="s">
        <v>51</v>
      </c>
      <c r="D73" s="13" t="s">
        <v>1145</v>
      </c>
      <c r="E73" s="14">
        <v>17</v>
      </c>
      <c r="F73" s="14">
        <v>29</v>
      </c>
      <c r="G73" s="9">
        <v>2</v>
      </c>
      <c r="H73" s="9">
        <v>39</v>
      </c>
      <c r="I73" s="13" t="s">
        <v>1128</v>
      </c>
      <c r="K73" s="14">
        <f t="shared" si="4"/>
        <v>34</v>
      </c>
      <c r="L73" s="14">
        <f t="shared" si="5"/>
        <v>24</v>
      </c>
      <c r="M73" s="14">
        <f t="shared" si="6"/>
        <v>58</v>
      </c>
      <c r="N73" s="12">
        <f t="shared" si="7"/>
        <v>0.70588235294117652</v>
      </c>
      <c r="O73" s="23">
        <f>IF(VLOOKUP(Cocina[[#This Row],[Número de Orden]],Sala[[Número de Orden]:[Orden cobrada (Sin tiempo espera)]],12,FALSE)="Si",Cocina[[#This Row],[Ganancia Neta]],-Cocina[[#This Row],[Total del Pedido]])</f>
        <v>24</v>
      </c>
    </row>
    <row r="74" spans="1:15" x14ac:dyDescent="0.3">
      <c r="A74" s="9">
        <v>29</v>
      </c>
      <c r="B74" s="9">
        <v>20</v>
      </c>
      <c r="C74" s="13" t="s">
        <v>195</v>
      </c>
      <c r="D74" s="13" t="s">
        <v>1158</v>
      </c>
      <c r="E74" s="14">
        <v>15</v>
      </c>
      <c r="F74" s="14">
        <v>25</v>
      </c>
      <c r="G74" s="9">
        <v>3</v>
      </c>
      <c r="H74" s="9">
        <v>22</v>
      </c>
      <c r="I74" s="13" t="s">
        <v>1128</v>
      </c>
      <c r="K74" s="14">
        <f t="shared" si="4"/>
        <v>45</v>
      </c>
      <c r="L74" s="14">
        <f t="shared" si="5"/>
        <v>30</v>
      </c>
      <c r="M74" s="14">
        <f t="shared" si="6"/>
        <v>75</v>
      </c>
      <c r="N74" s="12">
        <f t="shared" si="7"/>
        <v>0.66666666666666663</v>
      </c>
      <c r="O74" s="23">
        <f>IF(VLOOKUP(Cocina[[#This Row],[Número de Orden]],Sala[[Número de Orden]:[Orden cobrada (Sin tiempo espera)]],12,FALSE)="Si",Cocina[[#This Row],[Ganancia Neta]],-Cocina[[#This Row],[Total del Pedido]])</f>
        <v>30</v>
      </c>
    </row>
    <row r="75" spans="1:15" x14ac:dyDescent="0.3">
      <c r="A75" s="9">
        <v>29</v>
      </c>
      <c r="B75" s="9">
        <v>20</v>
      </c>
      <c r="C75" s="13" t="s">
        <v>117</v>
      </c>
      <c r="D75" s="13" t="s">
        <v>1156</v>
      </c>
      <c r="E75" s="14">
        <v>10</v>
      </c>
      <c r="F75" s="14">
        <v>18</v>
      </c>
      <c r="G75" s="9">
        <v>2</v>
      </c>
      <c r="H75" s="9">
        <v>18</v>
      </c>
      <c r="I75" s="13" t="s">
        <v>1127</v>
      </c>
      <c r="K75" s="14">
        <f t="shared" si="4"/>
        <v>20</v>
      </c>
      <c r="L75" s="14">
        <f t="shared" si="5"/>
        <v>16</v>
      </c>
      <c r="M75" s="14">
        <f t="shared" si="6"/>
        <v>36</v>
      </c>
      <c r="N75" s="12">
        <f t="shared" si="7"/>
        <v>0.8</v>
      </c>
      <c r="O75" s="23">
        <f>IF(VLOOKUP(Cocina[[#This Row],[Número de Orden]],Sala[[Número de Orden]:[Orden cobrada (Sin tiempo espera)]],12,FALSE)="Si",Cocina[[#This Row],[Ganancia Neta]],-Cocina[[#This Row],[Total del Pedido]])</f>
        <v>16</v>
      </c>
    </row>
    <row r="76" spans="1:15" x14ac:dyDescent="0.3">
      <c r="A76" s="9">
        <v>29</v>
      </c>
      <c r="B76" s="9">
        <v>20</v>
      </c>
      <c r="C76" s="13" t="s">
        <v>186</v>
      </c>
      <c r="D76" s="13" t="s">
        <v>1141</v>
      </c>
      <c r="E76" s="14">
        <v>19</v>
      </c>
      <c r="F76" s="14">
        <v>31</v>
      </c>
      <c r="G76" s="9">
        <v>2</v>
      </c>
      <c r="H76" s="9">
        <v>31</v>
      </c>
      <c r="I76" s="13" t="s">
        <v>1128</v>
      </c>
      <c r="K76" s="14">
        <f t="shared" si="4"/>
        <v>38</v>
      </c>
      <c r="L76" s="14">
        <f t="shared" si="5"/>
        <v>24</v>
      </c>
      <c r="M76" s="14">
        <f t="shared" si="6"/>
        <v>62</v>
      </c>
      <c r="N76" s="12">
        <f t="shared" si="7"/>
        <v>0.63157894736842102</v>
      </c>
      <c r="O76" s="23">
        <f>IF(VLOOKUP(Cocina[[#This Row],[Número de Orden]],Sala[[Número de Orden]:[Orden cobrada (Sin tiempo espera)]],12,FALSE)="Si",Cocina[[#This Row],[Ganancia Neta]],-Cocina[[#This Row],[Total del Pedido]])</f>
        <v>24</v>
      </c>
    </row>
    <row r="77" spans="1:15" x14ac:dyDescent="0.3">
      <c r="A77" s="9">
        <v>30</v>
      </c>
      <c r="B77" s="9">
        <v>14</v>
      </c>
      <c r="C77" s="13" t="s">
        <v>256</v>
      </c>
      <c r="D77" s="13" t="s">
        <v>1157</v>
      </c>
      <c r="E77" s="14">
        <v>15</v>
      </c>
      <c r="F77" s="14">
        <v>26</v>
      </c>
      <c r="G77" s="9">
        <v>2</v>
      </c>
      <c r="H77" s="9">
        <v>14</v>
      </c>
      <c r="I77" s="13" t="s">
        <v>1127</v>
      </c>
      <c r="K77" s="14">
        <f t="shared" si="4"/>
        <v>30</v>
      </c>
      <c r="L77" s="14">
        <f t="shared" si="5"/>
        <v>22</v>
      </c>
      <c r="M77" s="14">
        <f t="shared" si="6"/>
        <v>52</v>
      </c>
      <c r="N77" s="12">
        <f t="shared" si="7"/>
        <v>0.73333333333333328</v>
      </c>
      <c r="O77" s="23">
        <f>IF(VLOOKUP(Cocina[[#This Row],[Número de Orden]],Sala[[Número de Orden]:[Orden cobrada (Sin tiempo espera)]],12,FALSE)="Si",Cocina[[#This Row],[Ganancia Neta]],-Cocina[[#This Row],[Total del Pedido]])</f>
        <v>22</v>
      </c>
    </row>
    <row r="78" spans="1:15" x14ac:dyDescent="0.3">
      <c r="A78" s="9">
        <v>30</v>
      </c>
      <c r="B78" s="9">
        <v>14</v>
      </c>
      <c r="C78" s="13" t="s">
        <v>241</v>
      </c>
      <c r="D78" s="13" t="s">
        <v>1153</v>
      </c>
      <c r="E78" s="14">
        <v>12</v>
      </c>
      <c r="F78" s="14">
        <v>20</v>
      </c>
      <c r="G78" s="9">
        <v>3</v>
      </c>
      <c r="H78" s="9">
        <v>55</v>
      </c>
      <c r="I78" s="13" t="s">
        <v>1127</v>
      </c>
      <c r="K78" s="14">
        <f t="shared" si="4"/>
        <v>36</v>
      </c>
      <c r="L78" s="14">
        <f t="shared" si="5"/>
        <v>24</v>
      </c>
      <c r="M78" s="14">
        <f t="shared" si="6"/>
        <v>60</v>
      </c>
      <c r="N78" s="12">
        <f t="shared" si="7"/>
        <v>0.66666666666666663</v>
      </c>
      <c r="O78" s="23">
        <f>IF(VLOOKUP(Cocina[[#This Row],[Número de Orden]],Sala[[Número de Orden]:[Orden cobrada (Sin tiempo espera)]],12,FALSE)="Si",Cocina[[#This Row],[Ganancia Neta]],-Cocina[[#This Row],[Total del Pedido]])</f>
        <v>24</v>
      </c>
    </row>
    <row r="79" spans="1:15" x14ac:dyDescent="0.3">
      <c r="A79" s="9">
        <v>31</v>
      </c>
      <c r="B79" s="9">
        <v>13</v>
      </c>
      <c r="C79" s="13" t="s">
        <v>51</v>
      </c>
      <c r="D79" s="13" t="s">
        <v>1145</v>
      </c>
      <c r="E79" s="14">
        <v>17</v>
      </c>
      <c r="F79" s="14">
        <v>29</v>
      </c>
      <c r="G79" s="9">
        <v>1</v>
      </c>
      <c r="H79" s="9">
        <v>59</v>
      </c>
      <c r="I79" s="13" t="s">
        <v>1128</v>
      </c>
      <c r="K79" s="14">
        <f t="shared" si="4"/>
        <v>17</v>
      </c>
      <c r="L79" s="14">
        <f t="shared" si="5"/>
        <v>12</v>
      </c>
      <c r="M79" s="14">
        <f t="shared" si="6"/>
        <v>29</v>
      </c>
      <c r="N79" s="12">
        <f t="shared" si="7"/>
        <v>0.70588235294117652</v>
      </c>
      <c r="O79" s="23">
        <f>IF(VLOOKUP(Cocina[[#This Row],[Número de Orden]],Sala[[Número de Orden]:[Orden cobrada (Sin tiempo espera)]],12,FALSE)="Si",Cocina[[#This Row],[Ganancia Neta]],-Cocina[[#This Row],[Total del Pedido]])</f>
        <v>12</v>
      </c>
    </row>
    <row r="80" spans="1:15" x14ac:dyDescent="0.3">
      <c r="A80" s="9">
        <v>31</v>
      </c>
      <c r="B80" s="9">
        <v>13</v>
      </c>
      <c r="C80" s="13" t="s">
        <v>180</v>
      </c>
      <c r="D80" s="13" t="s">
        <v>1148</v>
      </c>
      <c r="E80" s="14">
        <v>11</v>
      </c>
      <c r="F80" s="14">
        <v>19</v>
      </c>
      <c r="G80" s="9">
        <v>2</v>
      </c>
      <c r="H80" s="9">
        <v>46</v>
      </c>
      <c r="I80" s="13" t="s">
        <v>1128</v>
      </c>
      <c r="K80" s="14">
        <f t="shared" si="4"/>
        <v>22</v>
      </c>
      <c r="L80" s="14">
        <f t="shared" si="5"/>
        <v>16</v>
      </c>
      <c r="M80" s="14">
        <f t="shared" si="6"/>
        <v>38</v>
      </c>
      <c r="N80" s="12">
        <f t="shared" si="7"/>
        <v>0.72727272727272729</v>
      </c>
      <c r="O80" s="23">
        <f>IF(VLOOKUP(Cocina[[#This Row],[Número de Orden]],Sala[[Número de Orden]:[Orden cobrada (Sin tiempo espera)]],12,FALSE)="Si",Cocina[[#This Row],[Ganancia Neta]],-Cocina[[#This Row],[Total del Pedido]])</f>
        <v>16</v>
      </c>
    </row>
    <row r="81" spans="1:15" x14ac:dyDescent="0.3">
      <c r="A81" s="9">
        <v>32</v>
      </c>
      <c r="B81" s="9">
        <v>5</v>
      </c>
      <c r="C81" s="13" t="s">
        <v>414</v>
      </c>
      <c r="D81" s="13" t="s">
        <v>1150</v>
      </c>
      <c r="E81" s="14">
        <v>19</v>
      </c>
      <c r="F81" s="14">
        <v>32</v>
      </c>
      <c r="G81" s="9">
        <v>2</v>
      </c>
      <c r="H81" s="9">
        <v>50</v>
      </c>
      <c r="I81" s="13" t="s">
        <v>1128</v>
      </c>
      <c r="K81" s="14">
        <f t="shared" si="4"/>
        <v>38</v>
      </c>
      <c r="L81" s="14">
        <f t="shared" si="5"/>
        <v>26</v>
      </c>
      <c r="M81" s="14">
        <f t="shared" si="6"/>
        <v>64</v>
      </c>
      <c r="N81" s="12">
        <f t="shared" si="7"/>
        <v>0.68421052631578949</v>
      </c>
      <c r="O81" s="23">
        <f>IF(VLOOKUP(Cocina[[#This Row],[Número de Orden]],Sala[[Número de Orden]:[Orden cobrada (Sin tiempo espera)]],12,FALSE)="Si",Cocina[[#This Row],[Ganancia Neta]],-Cocina[[#This Row],[Total del Pedido]])</f>
        <v>26</v>
      </c>
    </row>
    <row r="82" spans="1:15" x14ac:dyDescent="0.3">
      <c r="A82" s="9">
        <v>32</v>
      </c>
      <c r="B82" s="9">
        <v>5</v>
      </c>
      <c r="C82" s="13" t="s">
        <v>439</v>
      </c>
      <c r="D82" s="13" t="s">
        <v>1146</v>
      </c>
      <c r="E82" s="14">
        <v>20</v>
      </c>
      <c r="F82" s="14">
        <v>33</v>
      </c>
      <c r="G82" s="9">
        <v>1</v>
      </c>
      <c r="H82" s="9">
        <v>20</v>
      </c>
      <c r="I82" s="13" t="s">
        <v>1128</v>
      </c>
      <c r="K82" s="14">
        <f t="shared" si="4"/>
        <v>20</v>
      </c>
      <c r="L82" s="14">
        <f t="shared" si="5"/>
        <v>13</v>
      </c>
      <c r="M82" s="14">
        <f t="shared" si="6"/>
        <v>33</v>
      </c>
      <c r="N82" s="12">
        <f t="shared" si="7"/>
        <v>0.65</v>
      </c>
      <c r="O82" s="23">
        <f>IF(VLOOKUP(Cocina[[#This Row],[Número de Orden]],Sala[[Número de Orden]:[Orden cobrada (Sin tiempo espera)]],12,FALSE)="Si",Cocina[[#This Row],[Ganancia Neta]],-Cocina[[#This Row],[Total del Pedido]])</f>
        <v>13</v>
      </c>
    </row>
    <row r="83" spans="1:15" x14ac:dyDescent="0.3">
      <c r="A83" s="9">
        <v>32</v>
      </c>
      <c r="B83" s="9">
        <v>5</v>
      </c>
      <c r="C83" s="13" t="s">
        <v>256</v>
      </c>
      <c r="D83" s="13" t="s">
        <v>1157</v>
      </c>
      <c r="E83" s="14">
        <v>15</v>
      </c>
      <c r="F83" s="14">
        <v>26</v>
      </c>
      <c r="G83" s="9">
        <v>3</v>
      </c>
      <c r="H83" s="9">
        <v>35</v>
      </c>
      <c r="I83" s="13" t="s">
        <v>1127</v>
      </c>
      <c r="K83" s="14">
        <f t="shared" si="4"/>
        <v>45</v>
      </c>
      <c r="L83" s="14">
        <f t="shared" si="5"/>
        <v>33</v>
      </c>
      <c r="M83" s="14">
        <f t="shared" si="6"/>
        <v>78</v>
      </c>
      <c r="N83" s="12">
        <f t="shared" si="7"/>
        <v>0.73333333333333328</v>
      </c>
      <c r="O83" s="23">
        <f>IF(VLOOKUP(Cocina[[#This Row],[Número de Orden]],Sala[[Número de Orden]:[Orden cobrada (Sin tiempo espera)]],12,FALSE)="Si",Cocina[[#This Row],[Ganancia Neta]],-Cocina[[#This Row],[Total del Pedido]])</f>
        <v>33</v>
      </c>
    </row>
    <row r="84" spans="1:15" x14ac:dyDescent="0.3">
      <c r="A84" s="9">
        <v>32</v>
      </c>
      <c r="B84" s="9">
        <v>5</v>
      </c>
      <c r="C84" s="13" t="s">
        <v>117</v>
      </c>
      <c r="D84" s="13" t="s">
        <v>1156</v>
      </c>
      <c r="E84" s="14">
        <v>10</v>
      </c>
      <c r="F84" s="14">
        <v>18</v>
      </c>
      <c r="G84" s="9">
        <v>2</v>
      </c>
      <c r="H84" s="9">
        <v>23</v>
      </c>
      <c r="I84" s="13" t="s">
        <v>1127</v>
      </c>
      <c r="K84" s="14">
        <f t="shared" si="4"/>
        <v>20</v>
      </c>
      <c r="L84" s="14">
        <f t="shared" si="5"/>
        <v>16</v>
      </c>
      <c r="M84" s="14">
        <f t="shared" si="6"/>
        <v>36</v>
      </c>
      <c r="N84" s="12">
        <f t="shared" si="7"/>
        <v>0.8</v>
      </c>
      <c r="O84" s="23">
        <f>IF(VLOOKUP(Cocina[[#This Row],[Número de Orden]],Sala[[Número de Orden]:[Orden cobrada (Sin tiempo espera)]],12,FALSE)="Si",Cocina[[#This Row],[Ganancia Neta]],-Cocina[[#This Row],[Total del Pedido]])</f>
        <v>16</v>
      </c>
    </row>
    <row r="85" spans="1:15" x14ac:dyDescent="0.3">
      <c r="A85" s="9">
        <v>33</v>
      </c>
      <c r="B85" s="9">
        <v>4</v>
      </c>
      <c r="C85" s="13" t="s">
        <v>33</v>
      </c>
      <c r="D85" s="13" t="s">
        <v>1149</v>
      </c>
      <c r="E85" s="14">
        <v>21</v>
      </c>
      <c r="F85" s="14">
        <v>35</v>
      </c>
      <c r="G85" s="9">
        <v>3</v>
      </c>
      <c r="H85" s="9">
        <v>6</v>
      </c>
      <c r="I85" s="13" t="s">
        <v>1128</v>
      </c>
      <c r="K85" s="14">
        <f t="shared" si="4"/>
        <v>63</v>
      </c>
      <c r="L85" s="14">
        <f t="shared" si="5"/>
        <v>42</v>
      </c>
      <c r="M85" s="14">
        <f t="shared" si="6"/>
        <v>105</v>
      </c>
      <c r="N85" s="12">
        <f t="shared" si="7"/>
        <v>0.66666666666666663</v>
      </c>
      <c r="O85" s="23">
        <f>IF(VLOOKUP(Cocina[[#This Row],[Número de Orden]],Sala[[Número de Orden]:[Orden cobrada (Sin tiempo espera)]],12,FALSE)="Si",Cocina[[#This Row],[Ganancia Neta]],-Cocina[[#This Row],[Total del Pedido]])</f>
        <v>42</v>
      </c>
    </row>
    <row r="86" spans="1:15" x14ac:dyDescent="0.3">
      <c r="A86" s="9">
        <v>33</v>
      </c>
      <c r="B86" s="9">
        <v>4</v>
      </c>
      <c r="C86" s="13" t="s">
        <v>170</v>
      </c>
      <c r="D86" s="13" t="s">
        <v>1142</v>
      </c>
      <c r="E86" s="14">
        <v>16</v>
      </c>
      <c r="F86" s="14">
        <v>27</v>
      </c>
      <c r="G86" s="9">
        <v>1</v>
      </c>
      <c r="H86" s="9">
        <v>59</v>
      </c>
      <c r="I86" s="13" t="s">
        <v>1127</v>
      </c>
      <c r="K86" s="14">
        <f t="shared" si="4"/>
        <v>16</v>
      </c>
      <c r="L86" s="14">
        <f t="shared" si="5"/>
        <v>11</v>
      </c>
      <c r="M86" s="14">
        <f t="shared" si="6"/>
        <v>27</v>
      </c>
      <c r="N86" s="12">
        <f t="shared" si="7"/>
        <v>0.6875</v>
      </c>
      <c r="O86" s="23">
        <f>IF(VLOOKUP(Cocina[[#This Row],[Número de Orden]],Sala[[Número de Orden]:[Orden cobrada (Sin tiempo espera)]],12,FALSE)="Si",Cocina[[#This Row],[Ganancia Neta]],-Cocina[[#This Row],[Total del Pedido]])</f>
        <v>11</v>
      </c>
    </row>
    <row r="87" spans="1:15" x14ac:dyDescent="0.3">
      <c r="A87" s="9">
        <v>33</v>
      </c>
      <c r="B87" s="9">
        <v>4</v>
      </c>
      <c r="C87" s="13" t="s">
        <v>414</v>
      </c>
      <c r="D87" s="13" t="s">
        <v>1150</v>
      </c>
      <c r="E87" s="14">
        <v>19</v>
      </c>
      <c r="F87" s="14">
        <v>32</v>
      </c>
      <c r="G87" s="9">
        <v>3</v>
      </c>
      <c r="H87" s="9">
        <v>55</v>
      </c>
      <c r="I87" s="13" t="s">
        <v>1128</v>
      </c>
      <c r="K87" s="14">
        <f t="shared" si="4"/>
        <v>57</v>
      </c>
      <c r="L87" s="14">
        <f t="shared" si="5"/>
        <v>39</v>
      </c>
      <c r="M87" s="14">
        <f t="shared" si="6"/>
        <v>96</v>
      </c>
      <c r="N87" s="12">
        <f t="shared" si="7"/>
        <v>0.68421052631578949</v>
      </c>
      <c r="O87" s="23">
        <f>IF(VLOOKUP(Cocina[[#This Row],[Número de Orden]],Sala[[Número de Orden]:[Orden cobrada (Sin tiempo espera)]],12,FALSE)="Si",Cocina[[#This Row],[Ganancia Neta]],-Cocina[[#This Row],[Total del Pedido]])</f>
        <v>39</v>
      </c>
    </row>
    <row r="88" spans="1:15" x14ac:dyDescent="0.3">
      <c r="A88" s="9">
        <v>33</v>
      </c>
      <c r="B88" s="9">
        <v>4</v>
      </c>
      <c r="C88" s="13" t="s">
        <v>256</v>
      </c>
      <c r="D88" s="13" t="s">
        <v>1157</v>
      </c>
      <c r="E88" s="14">
        <v>15</v>
      </c>
      <c r="F88" s="14">
        <v>26</v>
      </c>
      <c r="G88" s="9">
        <v>3</v>
      </c>
      <c r="H88" s="9">
        <v>10</v>
      </c>
      <c r="I88" s="13" t="s">
        <v>1127</v>
      </c>
      <c r="K88" s="14">
        <f t="shared" si="4"/>
        <v>45</v>
      </c>
      <c r="L88" s="14">
        <f t="shared" si="5"/>
        <v>33</v>
      </c>
      <c r="M88" s="14">
        <f t="shared" si="6"/>
        <v>78</v>
      </c>
      <c r="N88" s="12">
        <f t="shared" si="7"/>
        <v>0.73333333333333328</v>
      </c>
      <c r="O88" s="23">
        <f>IF(VLOOKUP(Cocina[[#This Row],[Número de Orden]],Sala[[Número de Orden]:[Orden cobrada (Sin tiempo espera)]],12,FALSE)="Si",Cocina[[#This Row],[Ganancia Neta]],-Cocina[[#This Row],[Total del Pedido]])</f>
        <v>33</v>
      </c>
    </row>
    <row r="89" spans="1:15" x14ac:dyDescent="0.3">
      <c r="A89" s="9">
        <v>34</v>
      </c>
      <c r="B89" s="9">
        <v>15</v>
      </c>
      <c r="C89" s="13" t="s">
        <v>77</v>
      </c>
      <c r="D89" s="13" t="s">
        <v>1152</v>
      </c>
      <c r="E89" s="14">
        <v>20</v>
      </c>
      <c r="F89" s="14">
        <v>34</v>
      </c>
      <c r="G89" s="9">
        <v>1</v>
      </c>
      <c r="H89" s="9">
        <v>46</v>
      </c>
      <c r="I89" s="13" t="s">
        <v>1127</v>
      </c>
      <c r="K89" s="14">
        <f t="shared" si="4"/>
        <v>20</v>
      </c>
      <c r="L89" s="14">
        <f t="shared" si="5"/>
        <v>14</v>
      </c>
      <c r="M89" s="14">
        <f t="shared" si="6"/>
        <v>34</v>
      </c>
      <c r="N89" s="12">
        <f t="shared" si="7"/>
        <v>0.7</v>
      </c>
      <c r="O89" s="23">
        <f>IF(VLOOKUP(Cocina[[#This Row],[Número de Orden]],Sala[[Número de Orden]:[Orden cobrada (Sin tiempo espera)]],12,FALSE)="Si",Cocina[[#This Row],[Ganancia Neta]],-Cocina[[#This Row],[Total del Pedido]])</f>
        <v>14</v>
      </c>
    </row>
    <row r="90" spans="1:15" x14ac:dyDescent="0.3">
      <c r="A90" s="9">
        <v>34</v>
      </c>
      <c r="B90" s="9">
        <v>15</v>
      </c>
      <c r="C90" s="13" t="s">
        <v>256</v>
      </c>
      <c r="D90" s="13" t="s">
        <v>1157</v>
      </c>
      <c r="E90" s="14">
        <v>15</v>
      </c>
      <c r="F90" s="14">
        <v>26</v>
      </c>
      <c r="G90" s="9">
        <v>3</v>
      </c>
      <c r="H90" s="9">
        <v>19</v>
      </c>
      <c r="I90" s="13" t="s">
        <v>1128</v>
      </c>
      <c r="K90" s="14">
        <f t="shared" si="4"/>
        <v>45</v>
      </c>
      <c r="L90" s="14">
        <f t="shared" si="5"/>
        <v>33</v>
      </c>
      <c r="M90" s="14">
        <f t="shared" si="6"/>
        <v>78</v>
      </c>
      <c r="N90" s="12">
        <f t="shared" si="7"/>
        <v>0.73333333333333328</v>
      </c>
      <c r="O90" s="23">
        <f>IF(VLOOKUP(Cocina[[#This Row],[Número de Orden]],Sala[[Número de Orden]:[Orden cobrada (Sin tiempo espera)]],12,FALSE)="Si",Cocina[[#This Row],[Ganancia Neta]],-Cocina[[#This Row],[Total del Pedido]])</f>
        <v>33</v>
      </c>
    </row>
    <row r="91" spans="1:15" x14ac:dyDescent="0.3">
      <c r="A91" s="9">
        <v>35</v>
      </c>
      <c r="B91" s="9">
        <v>13</v>
      </c>
      <c r="C91" s="13" t="s">
        <v>100</v>
      </c>
      <c r="D91" s="13" t="s">
        <v>1140</v>
      </c>
      <c r="E91" s="14">
        <v>18</v>
      </c>
      <c r="F91" s="14">
        <v>30</v>
      </c>
      <c r="G91" s="9">
        <v>3</v>
      </c>
      <c r="H91" s="9">
        <v>5</v>
      </c>
      <c r="I91" s="13" t="s">
        <v>1128</v>
      </c>
      <c r="K91" s="14">
        <f t="shared" si="4"/>
        <v>54</v>
      </c>
      <c r="L91" s="14">
        <f t="shared" si="5"/>
        <v>36</v>
      </c>
      <c r="M91" s="14">
        <f t="shared" si="6"/>
        <v>90</v>
      </c>
      <c r="N91" s="12">
        <f t="shared" si="7"/>
        <v>0.66666666666666663</v>
      </c>
      <c r="O91" s="23">
        <f>IF(VLOOKUP(Cocina[[#This Row],[Número de Orden]],Sala[[Número de Orden]:[Orden cobrada (Sin tiempo espera)]],12,FALSE)="Si",Cocina[[#This Row],[Ganancia Neta]],-Cocina[[#This Row],[Total del Pedido]])</f>
        <v>36</v>
      </c>
    </row>
    <row r="92" spans="1:15" x14ac:dyDescent="0.3">
      <c r="A92" s="9">
        <v>35</v>
      </c>
      <c r="B92" s="9">
        <v>13</v>
      </c>
      <c r="C92" s="13" t="s">
        <v>51</v>
      </c>
      <c r="D92" s="13" t="s">
        <v>1145</v>
      </c>
      <c r="E92" s="14">
        <v>17</v>
      </c>
      <c r="F92" s="14">
        <v>29</v>
      </c>
      <c r="G92" s="9">
        <v>1</v>
      </c>
      <c r="H92" s="9">
        <v>8</v>
      </c>
      <c r="I92" s="13" t="s">
        <v>1127</v>
      </c>
      <c r="K92" s="14">
        <f t="shared" si="4"/>
        <v>17</v>
      </c>
      <c r="L92" s="14">
        <f t="shared" si="5"/>
        <v>12</v>
      </c>
      <c r="M92" s="14">
        <f t="shared" si="6"/>
        <v>29</v>
      </c>
      <c r="N92" s="12">
        <f t="shared" si="7"/>
        <v>0.70588235294117652</v>
      </c>
      <c r="O92" s="23">
        <f>IF(VLOOKUP(Cocina[[#This Row],[Número de Orden]],Sala[[Número de Orden]:[Orden cobrada (Sin tiempo espera)]],12,FALSE)="Si",Cocina[[#This Row],[Ganancia Neta]],-Cocina[[#This Row],[Total del Pedido]])</f>
        <v>12</v>
      </c>
    </row>
    <row r="93" spans="1:15" x14ac:dyDescent="0.3">
      <c r="A93" s="9">
        <v>35</v>
      </c>
      <c r="B93" s="9">
        <v>13</v>
      </c>
      <c r="C93" s="13" t="s">
        <v>439</v>
      </c>
      <c r="D93" s="13" t="s">
        <v>1146</v>
      </c>
      <c r="E93" s="14">
        <v>20</v>
      </c>
      <c r="F93" s="14">
        <v>33</v>
      </c>
      <c r="G93" s="9">
        <v>1</v>
      </c>
      <c r="H93" s="9">
        <v>21</v>
      </c>
      <c r="I93" s="13" t="s">
        <v>1127</v>
      </c>
      <c r="K93" s="14">
        <f t="shared" si="4"/>
        <v>20</v>
      </c>
      <c r="L93" s="14">
        <f t="shared" si="5"/>
        <v>13</v>
      </c>
      <c r="M93" s="14">
        <f t="shared" si="6"/>
        <v>33</v>
      </c>
      <c r="N93" s="12">
        <f t="shared" si="7"/>
        <v>0.65</v>
      </c>
      <c r="O93" s="23">
        <f>IF(VLOOKUP(Cocina[[#This Row],[Número de Orden]],Sala[[Número de Orden]:[Orden cobrada (Sin tiempo espera)]],12,FALSE)="Si",Cocina[[#This Row],[Ganancia Neta]],-Cocina[[#This Row],[Total del Pedido]])</f>
        <v>13</v>
      </c>
    </row>
    <row r="94" spans="1:15" x14ac:dyDescent="0.3">
      <c r="A94" s="9">
        <v>35</v>
      </c>
      <c r="B94" s="9">
        <v>13</v>
      </c>
      <c r="C94" s="13" t="s">
        <v>186</v>
      </c>
      <c r="D94" s="13" t="s">
        <v>1141</v>
      </c>
      <c r="E94" s="14">
        <v>19</v>
      </c>
      <c r="F94" s="14">
        <v>31</v>
      </c>
      <c r="G94" s="9">
        <v>2</v>
      </c>
      <c r="H94" s="9">
        <v>31</v>
      </c>
      <c r="I94" s="13" t="s">
        <v>1128</v>
      </c>
      <c r="K94" s="14">
        <f t="shared" si="4"/>
        <v>38</v>
      </c>
      <c r="L94" s="14">
        <f t="shared" si="5"/>
        <v>24</v>
      </c>
      <c r="M94" s="14">
        <f t="shared" si="6"/>
        <v>62</v>
      </c>
      <c r="N94" s="12">
        <f t="shared" si="7"/>
        <v>0.63157894736842102</v>
      </c>
      <c r="O94" s="23">
        <f>IF(VLOOKUP(Cocina[[#This Row],[Número de Orden]],Sala[[Número de Orden]:[Orden cobrada (Sin tiempo espera)]],12,FALSE)="Si",Cocina[[#This Row],[Ganancia Neta]],-Cocina[[#This Row],[Total del Pedido]])</f>
        <v>24</v>
      </c>
    </row>
    <row r="95" spans="1:15" x14ac:dyDescent="0.3">
      <c r="A95" s="9">
        <v>36</v>
      </c>
      <c r="B95" s="9">
        <v>5</v>
      </c>
      <c r="C95" s="13" t="s">
        <v>100</v>
      </c>
      <c r="D95" s="13" t="s">
        <v>1140</v>
      </c>
      <c r="E95" s="14">
        <v>18</v>
      </c>
      <c r="F95" s="14">
        <v>30</v>
      </c>
      <c r="G95" s="9">
        <v>1</v>
      </c>
      <c r="H95" s="9">
        <v>38</v>
      </c>
      <c r="I95" s="13" t="s">
        <v>1127</v>
      </c>
      <c r="K95" s="14">
        <f t="shared" si="4"/>
        <v>18</v>
      </c>
      <c r="L95" s="14">
        <f t="shared" si="5"/>
        <v>12</v>
      </c>
      <c r="M95" s="14">
        <f t="shared" si="6"/>
        <v>30</v>
      </c>
      <c r="N95" s="12">
        <f t="shared" si="7"/>
        <v>0.66666666666666663</v>
      </c>
      <c r="O95" s="23">
        <f>IF(VLOOKUP(Cocina[[#This Row],[Número de Orden]],Sala[[Número de Orden]:[Orden cobrada (Sin tiempo espera)]],12,FALSE)="Si",Cocina[[#This Row],[Ganancia Neta]],-Cocina[[#This Row],[Total del Pedido]])</f>
        <v>12</v>
      </c>
    </row>
    <row r="96" spans="1:15" x14ac:dyDescent="0.3">
      <c r="A96" s="9">
        <v>37</v>
      </c>
      <c r="B96" s="9">
        <v>20</v>
      </c>
      <c r="C96" s="13" t="s">
        <v>102</v>
      </c>
      <c r="D96" s="13" t="s">
        <v>1155</v>
      </c>
      <c r="E96" s="14">
        <v>13</v>
      </c>
      <c r="F96" s="14">
        <v>21</v>
      </c>
      <c r="G96" s="9">
        <v>1</v>
      </c>
      <c r="H96" s="9">
        <v>47</v>
      </c>
      <c r="I96" s="13" t="s">
        <v>1127</v>
      </c>
      <c r="K96" s="14">
        <f t="shared" si="4"/>
        <v>13</v>
      </c>
      <c r="L96" s="14">
        <f t="shared" si="5"/>
        <v>8</v>
      </c>
      <c r="M96" s="14">
        <f t="shared" si="6"/>
        <v>21</v>
      </c>
      <c r="N96" s="12">
        <f t="shared" si="7"/>
        <v>0.61538461538461542</v>
      </c>
      <c r="O96" s="23">
        <f>IF(VLOOKUP(Cocina[[#This Row],[Número de Orden]],Sala[[Número de Orden]:[Orden cobrada (Sin tiempo espera)]],12,FALSE)="Si",Cocina[[#This Row],[Ganancia Neta]],-Cocina[[#This Row],[Total del Pedido]])</f>
        <v>8</v>
      </c>
    </row>
    <row r="97" spans="1:15" x14ac:dyDescent="0.3">
      <c r="A97" s="9">
        <v>38</v>
      </c>
      <c r="B97" s="9">
        <v>10</v>
      </c>
      <c r="C97" s="13" t="s">
        <v>186</v>
      </c>
      <c r="D97" s="13" t="s">
        <v>1141</v>
      </c>
      <c r="E97" s="14">
        <v>19</v>
      </c>
      <c r="F97" s="14">
        <v>31</v>
      </c>
      <c r="G97" s="9">
        <v>3</v>
      </c>
      <c r="H97" s="9">
        <v>21</v>
      </c>
      <c r="I97" s="13" t="s">
        <v>1128</v>
      </c>
      <c r="K97" s="14">
        <f t="shared" si="4"/>
        <v>57</v>
      </c>
      <c r="L97" s="14">
        <f t="shared" si="5"/>
        <v>36</v>
      </c>
      <c r="M97" s="14">
        <f t="shared" si="6"/>
        <v>93</v>
      </c>
      <c r="N97" s="12">
        <f t="shared" si="7"/>
        <v>0.63157894736842102</v>
      </c>
      <c r="O97" s="23">
        <f>IF(VLOOKUP(Cocina[[#This Row],[Número de Orden]],Sala[[Número de Orden]:[Orden cobrada (Sin tiempo espera)]],12,FALSE)="Si",Cocina[[#This Row],[Ganancia Neta]],-Cocina[[#This Row],[Total del Pedido]])</f>
        <v>-57</v>
      </c>
    </row>
    <row r="98" spans="1:15" x14ac:dyDescent="0.3">
      <c r="A98" s="9">
        <v>38</v>
      </c>
      <c r="B98" s="9">
        <v>10</v>
      </c>
      <c r="C98" s="13" t="s">
        <v>33</v>
      </c>
      <c r="D98" s="13" t="s">
        <v>1149</v>
      </c>
      <c r="E98" s="14">
        <v>21</v>
      </c>
      <c r="F98" s="14">
        <v>35</v>
      </c>
      <c r="G98" s="9">
        <v>2</v>
      </c>
      <c r="H98" s="9">
        <v>34</v>
      </c>
      <c r="I98" s="13" t="s">
        <v>1127</v>
      </c>
      <c r="K98" s="14">
        <f t="shared" si="4"/>
        <v>42</v>
      </c>
      <c r="L98" s="14">
        <f t="shared" si="5"/>
        <v>28</v>
      </c>
      <c r="M98" s="14">
        <f t="shared" si="6"/>
        <v>70</v>
      </c>
      <c r="N98" s="12">
        <f t="shared" si="7"/>
        <v>0.66666666666666663</v>
      </c>
      <c r="O98" s="23">
        <f>IF(VLOOKUP(Cocina[[#This Row],[Número de Orden]],Sala[[Número de Orden]:[Orden cobrada (Sin tiempo espera)]],12,FALSE)="Si",Cocina[[#This Row],[Ganancia Neta]],-Cocina[[#This Row],[Total del Pedido]])</f>
        <v>-42</v>
      </c>
    </row>
    <row r="99" spans="1:15" x14ac:dyDescent="0.3">
      <c r="A99" s="9">
        <v>38</v>
      </c>
      <c r="B99" s="9">
        <v>10</v>
      </c>
      <c r="C99" s="13" t="s">
        <v>106</v>
      </c>
      <c r="D99" s="13" t="s">
        <v>1144</v>
      </c>
      <c r="E99" s="14">
        <v>22</v>
      </c>
      <c r="F99" s="14">
        <v>36</v>
      </c>
      <c r="G99" s="9">
        <v>2</v>
      </c>
      <c r="H99" s="9">
        <v>43</v>
      </c>
      <c r="I99" s="13" t="s">
        <v>1127</v>
      </c>
      <c r="K99" s="14">
        <f t="shared" si="4"/>
        <v>44</v>
      </c>
      <c r="L99" s="14">
        <f t="shared" si="5"/>
        <v>28</v>
      </c>
      <c r="M99" s="14">
        <f t="shared" si="6"/>
        <v>72</v>
      </c>
      <c r="N99" s="12">
        <f t="shared" si="7"/>
        <v>0.63636363636363635</v>
      </c>
      <c r="O99" s="23">
        <f>IF(VLOOKUP(Cocina[[#This Row],[Número de Orden]],Sala[[Número de Orden]:[Orden cobrada (Sin tiempo espera)]],12,FALSE)="Si",Cocina[[#This Row],[Ganancia Neta]],-Cocina[[#This Row],[Total del Pedido]])</f>
        <v>-44</v>
      </c>
    </row>
    <row r="100" spans="1:15" x14ac:dyDescent="0.3">
      <c r="A100" s="9">
        <v>39</v>
      </c>
      <c r="B100" s="9">
        <v>15</v>
      </c>
      <c r="C100" s="13" t="s">
        <v>106</v>
      </c>
      <c r="D100" s="13" t="s">
        <v>1144</v>
      </c>
      <c r="E100" s="14">
        <v>22</v>
      </c>
      <c r="F100" s="14">
        <v>36</v>
      </c>
      <c r="G100" s="9">
        <v>3</v>
      </c>
      <c r="H100" s="9">
        <v>57</v>
      </c>
      <c r="I100" s="13" t="s">
        <v>1127</v>
      </c>
      <c r="K100" s="14">
        <f t="shared" si="4"/>
        <v>66</v>
      </c>
      <c r="L100" s="14">
        <f t="shared" si="5"/>
        <v>42</v>
      </c>
      <c r="M100" s="14">
        <f t="shared" si="6"/>
        <v>108</v>
      </c>
      <c r="N100" s="12">
        <f t="shared" si="7"/>
        <v>0.63636363636363635</v>
      </c>
      <c r="O100" s="23">
        <f>IF(VLOOKUP(Cocina[[#This Row],[Número de Orden]],Sala[[Número de Orden]:[Orden cobrada (Sin tiempo espera)]],12,FALSE)="Si",Cocina[[#This Row],[Ganancia Neta]],-Cocina[[#This Row],[Total del Pedido]])</f>
        <v>42</v>
      </c>
    </row>
    <row r="101" spans="1:15" x14ac:dyDescent="0.3">
      <c r="A101" s="9">
        <v>40</v>
      </c>
      <c r="B101" s="9">
        <v>1</v>
      </c>
      <c r="C101" s="13" t="s">
        <v>51</v>
      </c>
      <c r="D101" s="13" t="s">
        <v>1145</v>
      </c>
      <c r="E101" s="14">
        <v>17</v>
      </c>
      <c r="F101" s="14">
        <v>29</v>
      </c>
      <c r="G101" s="9">
        <v>3</v>
      </c>
      <c r="H101" s="9">
        <v>15</v>
      </c>
      <c r="I101" s="13" t="s">
        <v>1128</v>
      </c>
      <c r="K101" s="14">
        <f t="shared" si="4"/>
        <v>51</v>
      </c>
      <c r="L101" s="14">
        <f t="shared" si="5"/>
        <v>36</v>
      </c>
      <c r="M101" s="14">
        <f t="shared" si="6"/>
        <v>87</v>
      </c>
      <c r="N101" s="12">
        <f t="shared" si="7"/>
        <v>0.70588235294117652</v>
      </c>
      <c r="O101" s="23">
        <f>IF(VLOOKUP(Cocina[[#This Row],[Número de Orden]],Sala[[Número de Orden]:[Orden cobrada (Sin tiempo espera)]],12,FALSE)="Si",Cocina[[#This Row],[Ganancia Neta]],-Cocina[[#This Row],[Total del Pedido]])</f>
        <v>36</v>
      </c>
    </row>
    <row r="102" spans="1:15" x14ac:dyDescent="0.3">
      <c r="A102" s="9">
        <v>40</v>
      </c>
      <c r="B102" s="9">
        <v>1</v>
      </c>
      <c r="C102" s="13" t="s">
        <v>439</v>
      </c>
      <c r="D102" s="13" t="s">
        <v>1146</v>
      </c>
      <c r="E102" s="14">
        <v>20</v>
      </c>
      <c r="F102" s="14">
        <v>33</v>
      </c>
      <c r="G102" s="9">
        <v>1</v>
      </c>
      <c r="H102" s="9">
        <v>50</v>
      </c>
      <c r="I102" s="13" t="s">
        <v>1128</v>
      </c>
      <c r="K102" s="14">
        <f t="shared" si="4"/>
        <v>20</v>
      </c>
      <c r="L102" s="14">
        <f t="shared" si="5"/>
        <v>13</v>
      </c>
      <c r="M102" s="14">
        <f t="shared" si="6"/>
        <v>33</v>
      </c>
      <c r="N102" s="12">
        <f t="shared" si="7"/>
        <v>0.65</v>
      </c>
      <c r="O102" s="23">
        <f>IF(VLOOKUP(Cocina[[#This Row],[Número de Orden]],Sala[[Número de Orden]:[Orden cobrada (Sin tiempo espera)]],12,FALSE)="Si",Cocina[[#This Row],[Ganancia Neta]],-Cocina[[#This Row],[Total del Pedido]])</f>
        <v>13</v>
      </c>
    </row>
    <row r="103" spans="1:15" x14ac:dyDescent="0.3">
      <c r="A103" s="9">
        <v>40</v>
      </c>
      <c r="B103" s="9">
        <v>1</v>
      </c>
      <c r="C103" s="13" t="s">
        <v>57</v>
      </c>
      <c r="D103" s="13" t="s">
        <v>1147</v>
      </c>
      <c r="E103" s="14">
        <v>16</v>
      </c>
      <c r="F103" s="14">
        <v>28</v>
      </c>
      <c r="G103" s="9">
        <v>1</v>
      </c>
      <c r="H103" s="9">
        <v>13</v>
      </c>
      <c r="I103" s="13" t="s">
        <v>1128</v>
      </c>
      <c r="K103" s="14">
        <f t="shared" si="4"/>
        <v>16</v>
      </c>
      <c r="L103" s="14">
        <f t="shared" si="5"/>
        <v>12</v>
      </c>
      <c r="M103" s="14">
        <f t="shared" si="6"/>
        <v>28</v>
      </c>
      <c r="N103" s="12">
        <f t="shared" si="7"/>
        <v>0.75</v>
      </c>
      <c r="O103" s="23">
        <f>IF(VLOOKUP(Cocina[[#This Row],[Número de Orden]],Sala[[Número de Orden]:[Orden cobrada (Sin tiempo espera)]],12,FALSE)="Si",Cocina[[#This Row],[Ganancia Neta]],-Cocina[[#This Row],[Total del Pedido]])</f>
        <v>12</v>
      </c>
    </row>
    <row r="104" spans="1:15" x14ac:dyDescent="0.3">
      <c r="A104" s="9">
        <v>41</v>
      </c>
      <c r="B104" s="9">
        <v>7</v>
      </c>
      <c r="C104" s="13" t="s">
        <v>414</v>
      </c>
      <c r="D104" s="13" t="s">
        <v>1150</v>
      </c>
      <c r="E104" s="14">
        <v>19</v>
      </c>
      <c r="F104" s="14">
        <v>32</v>
      </c>
      <c r="G104" s="9">
        <v>3</v>
      </c>
      <c r="H104" s="9">
        <v>23</v>
      </c>
      <c r="I104" s="13" t="s">
        <v>1128</v>
      </c>
      <c r="K104" s="14">
        <f t="shared" si="4"/>
        <v>57</v>
      </c>
      <c r="L104" s="14">
        <f t="shared" si="5"/>
        <v>39</v>
      </c>
      <c r="M104" s="14">
        <f t="shared" si="6"/>
        <v>96</v>
      </c>
      <c r="N104" s="12">
        <f t="shared" si="7"/>
        <v>0.68421052631578949</v>
      </c>
      <c r="O104" s="23">
        <f>IF(VLOOKUP(Cocina[[#This Row],[Número de Orden]],Sala[[Número de Orden]:[Orden cobrada (Sin tiempo espera)]],12,FALSE)="Si",Cocina[[#This Row],[Ganancia Neta]],-Cocina[[#This Row],[Total del Pedido]])</f>
        <v>39</v>
      </c>
    </row>
    <row r="105" spans="1:15" x14ac:dyDescent="0.3">
      <c r="A105" s="9">
        <v>41</v>
      </c>
      <c r="B105" s="9">
        <v>7</v>
      </c>
      <c r="C105" s="13" t="s">
        <v>256</v>
      </c>
      <c r="D105" s="13" t="s">
        <v>1157</v>
      </c>
      <c r="E105" s="14">
        <v>15</v>
      </c>
      <c r="F105" s="14">
        <v>26</v>
      </c>
      <c r="G105" s="9">
        <v>3</v>
      </c>
      <c r="H105" s="9">
        <v>47</v>
      </c>
      <c r="I105" s="13" t="s">
        <v>1128</v>
      </c>
      <c r="K105" s="14">
        <f t="shared" si="4"/>
        <v>45</v>
      </c>
      <c r="L105" s="14">
        <f t="shared" si="5"/>
        <v>33</v>
      </c>
      <c r="M105" s="14">
        <f t="shared" si="6"/>
        <v>78</v>
      </c>
      <c r="N105" s="12">
        <f t="shared" si="7"/>
        <v>0.73333333333333328</v>
      </c>
      <c r="O105" s="23">
        <f>IF(VLOOKUP(Cocina[[#This Row],[Número de Orden]],Sala[[Número de Orden]:[Orden cobrada (Sin tiempo espera)]],12,FALSE)="Si",Cocina[[#This Row],[Ganancia Neta]],-Cocina[[#This Row],[Total del Pedido]])</f>
        <v>33</v>
      </c>
    </row>
    <row r="106" spans="1:15" x14ac:dyDescent="0.3">
      <c r="A106" s="9">
        <v>41</v>
      </c>
      <c r="B106" s="9">
        <v>7</v>
      </c>
      <c r="C106" s="13" t="s">
        <v>100</v>
      </c>
      <c r="D106" s="13" t="s">
        <v>1140</v>
      </c>
      <c r="E106" s="14">
        <v>18</v>
      </c>
      <c r="F106" s="14">
        <v>30</v>
      </c>
      <c r="G106" s="9">
        <v>1</v>
      </c>
      <c r="H106" s="9">
        <v>19</v>
      </c>
      <c r="I106" s="13" t="s">
        <v>1128</v>
      </c>
      <c r="K106" s="14">
        <f t="shared" si="4"/>
        <v>18</v>
      </c>
      <c r="L106" s="14">
        <f t="shared" si="5"/>
        <v>12</v>
      </c>
      <c r="M106" s="14">
        <f t="shared" si="6"/>
        <v>30</v>
      </c>
      <c r="N106" s="12">
        <f t="shared" si="7"/>
        <v>0.66666666666666663</v>
      </c>
      <c r="O106" s="23">
        <f>IF(VLOOKUP(Cocina[[#This Row],[Número de Orden]],Sala[[Número de Orden]:[Orden cobrada (Sin tiempo espera)]],12,FALSE)="Si",Cocina[[#This Row],[Ganancia Neta]],-Cocina[[#This Row],[Total del Pedido]])</f>
        <v>12</v>
      </c>
    </row>
    <row r="107" spans="1:15" x14ac:dyDescent="0.3">
      <c r="A107" s="9">
        <v>42</v>
      </c>
      <c r="B107" s="9">
        <v>14</v>
      </c>
      <c r="C107" s="13" t="s">
        <v>335</v>
      </c>
      <c r="D107" s="13" t="s">
        <v>1151</v>
      </c>
      <c r="E107" s="14">
        <v>13</v>
      </c>
      <c r="F107" s="14">
        <v>22</v>
      </c>
      <c r="G107" s="9">
        <v>1</v>
      </c>
      <c r="H107" s="9">
        <v>57</v>
      </c>
      <c r="I107" s="13" t="s">
        <v>1128</v>
      </c>
      <c r="K107" s="14">
        <f t="shared" si="4"/>
        <v>13</v>
      </c>
      <c r="L107" s="14">
        <f t="shared" si="5"/>
        <v>9</v>
      </c>
      <c r="M107" s="14">
        <f t="shared" si="6"/>
        <v>22</v>
      </c>
      <c r="N107" s="12">
        <f t="shared" si="7"/>
        <v>0.69230769230769229</v>
      </c>
      <c r="O107" s="23">
        <f>IF(VLOOKUP(Cocina[[#This Row],[Número de Orden]],Sala[[Número de Orden]:[Orden cobrada (Sin tiempo espera)]],12,FALSE)="Si",Cocina[[#This Row],[Ganancia Neta]],-Cocina[[#This Row],[Total del Pedido]])</f>
        <v>9</v>
      </c>
    </row>
    <row r="108" spans="1:15" x14ac:dyDescent="0.3">
      <c r="A108" s="9">
        <v>42</v>
      </c>
      <c r="B108" s="9">
        <v>14</v>
      </c>
      <c r="C108" s="13" t="s">
        <v>65</v>
      </c>
      <c r="D108" s="13" t="s">
        <v>1143</v>
      </c>
      <c r="E108" s="14">
        <v>25</v>
      </c>
      <c r="F108" s="14">
        <v>40</v>
      </c>
      <c r="G108" s="9">
        <v>2</v>
      </c>
      <c r="H108" s="9">
        <v>12</v>
      </c>
      <c r="I108" s="13" t="s">
        <v>1128</v>
      </c>
      <c r="K108" s="14">
        <f t="shared" si="4"/>
        <v>50</v>
      </c>
      <c r="L108" s="14">
        <f t="shared" si="5"/>
        <v>30</v>
      </c>
      <c r="M108" s="14">
        <f t="shared" si="6"/>
        <v>80</v>
      </c>
      <c r="N108" s="12">
        <f t="shared" si="7"/>
        <v>0.6</v>
      </c>
      <c r="O108" s="23">
        <f>IF(VLOOKUP(Cocina[[#This Row],[Número de Orden]],Sala[[Número de Orden]:[Orden cobrada (Sin tiempo espera)]],12,FALSE)="Si",Cocina[[#This Row],[Ganancia Neta]],-Cocina[[#This Row],[Total del Pedido]])</f>
        <v>30</v>
      </c>
    </row>
    <row r="109" spans="1:15" x14ac:dyDescent="0.3">
      <c r="A109" s="9">
        <v>43</v>
      </c>
      <c r="B109" s="9">
        <v>8</v>
      </c>
      <c r="C109" s="13" t="s">
        <v>414</v>
      </c>
      <c r="D109" s="13" t="s">
        <v>1150</v>
      </c>
      <c r="E109" s="14">
        <v>19</v>
      </c>
      <c r="F109" s="14">
        <v>32</v>
      </c>
      <c r="G109" s="9">
        <v>1</v>
      </c>
      <c r="H109" s="9">
        <v>6</v>
      </c>
      <c r="I109" s="13" t="s">
        <v>1128</v>
      </c>
      <c r="K109" s="14">
        <f t="shared" si="4"/>
        <v>19</v>
      </c>
      <c r="L109" s="14">
        <f t="shared" si="5"/>
        <v>13</v>
      </c>
      <c r="M109" s="14">
        <f t="shared" si="6"/>
        <v>32</v>
      </c>
      <c r="N109" s="12">
        <f t="shared" si="7"/>
        <v>0.68421052631578949</v>
      </c>
      <c r="O109" s="23">
        <f>IF(VLOOKUP(Cocina[[#This Row],[Número de Orden]],Sala[[Número de Orden]:[Orden cobrada (Sin tiempo espera)]],12,FALSE)="Si",Cocina[[#This Row],[Ganancia Neta]],-Cocina[[#This Row],[Total del Pedido]])</f>
        <v>-19</v>
      </c>
    </row>
    <row r="110" spans="1:15" x14ac:dyDescent="0.3">
      <c r="A110" s="9">
        <v>43</v>
      </c>
      <c r="B110" s="9">
        <v>8</v>
      </c>
      <c r="C110" s="13" t="s">
        <v>77</v>
      </c>
      <c r="D110" s="13" t="s">
        <v>1152</v>
      </c>
      <c r="E110" s="14">
        <v>20</v>
      </c>
      <c r="F110" s="14">
        <v>34</v>
      </c>
      <c r="G110" s="9">
        <v>2</v>
      </c>
      <c r="H110" s="9">
        <v>59</v>
      </c>
      <c r="I110" s="13" t="s">
        <v>1128</v>
      </c>
      <c r="K110" s="14">
        <f t="shared" si="4"/>
        <v>40</v>
      </c>
      <c r="L110" s="14">
        <f t="shared" si="5"/>
        <v>28</v>
      </c>
      <c r="M110" s="14">
        <f t="shared" si="6"/>
        <v>68</v>
      </c>
      <c r="N110" s="12">
        <f t="shared" si="7"/>
        <v>0.7</v>
      </c>
      <c r="O110" s="23">
        <f>IF(VLOOKUP(Cocina[[#This Row],[Número de Orden]],Sala[[Número de Orden]:[Orden cobrada (Sin tiempo espera)]],12,FALSE)="Si",Cocina[[#This Row],[Ganancia Neta]],-Cocina[[#This Row],[Total del Pedido]])</f>
        <v>-40</v>
      </c>
    </row>
    <row r="111" spans="1:15" x14ac:dyDescent="0.3">
      <c r="A111" s="9">
        <v>43</v>
      </c>
      <c r="B111" s="9">
        <v>8</v>
      </c>
      <c r="C111" s="13" t="s">
        <v>259</v>
      </c>
      <c r="D111" s="13" t="s">
        <v>1139</v>
      </c>
      <c r="E111" s="14">
        <v>14</v>
      </c>
      <c r="F111" s="14">
        <v>24</v>
      </c>
      <c r="G111" s="9">
        <v>3</v>
      </c>
      <c r="H111" s="9">
        <v>57</v>
      </c>
      <c r="I111" s="13" t="s">
        <v>1127</v>
      </c>
      <c r="K111" s="14">
        <f t="shared" si="4"/>
        <v>42</v>
      </c>
      <c r="L111" s="14">
        <f t="shared" si="5"/>
        <v>30</v>
      </c>
      <c r="M111" s="14">
        <f t="shared" si="6"/>
        <v>72</v>
      </c>
      <c r="N111" s="12">
        <f t="shared" si="7"/>
        <v>0.7142857142857143</v>
      </c>
      <c r="O111" s="23">
        <f>IF(VLOOKUP(Cocina[[#This Row],[Número de Orden]],Sala[[Número de Orden]:[Orden cobrada (Sin tiempo espera)]],12,FALSE)="Si",Cocina[[#This Row],[Ganancia Neta]],-Cocina[[#This Row],[Total del Pedido]])</f>
        <v>-42</v>
      </c>
    </row>
    <row r="112" spans="1:15" x14ac:dyDescent="0.3">
      <c r="A112" s="9">
        <v>43</v>
      </c>
      <c r="B112" s="9">
        <v>8</v>
      </c>
      <c r="C112" s="13" t="s">
        <v>186</v>
      </c>
      <c r="D112" s="13" t="s">
        <v>1141</v>
      </c>
      <c r="E112" s="14">
        <v>19</v>
      </c>
      <c r="F112" s="14">
        <v>31</v>
      </c>
      <c r="G112" s="9">
        <v>1</v>
      </c>
      <c r="H112" s="9">
        <v>24</v>
      </c>
      <c r="I112" s="13" t="s">
        <v>1127</v>
      </c>
      <c r="K112" s="14">
        <f t="shared" si="4"/>
        <v>19</v>
      </c>
      <c r="L112" s="14">
        <f t="shared" si="5"/>
        <v>12</v>
      </c>
      <c r="M112" s="14">
        <f t="shared" si="6"/>
        <v>31</v>
      </c>
      <c r="N112" s="12">
        <f t="shared" si="7"/>
        <v>0.63157894736842102</v>
      </c>
      <c r="O112" s="23">
        <f>IF(VLOOKUP(Cocina[[#This Row],[Número de Orden]],Sala[[Número de Orden]:[Orden cobrada (Sin tiempo espera)]],12,FALSE)="Si",Cocina[[#This Row],[Ganancia Neta]],-Cocina[[#This Row],[Total del Pedido]])</f>
        <v>-19</v>
      </c>
    </row>
    <row r="113" spans="1:15" x14ac:dyDescent="0.3">
      <c r="A113" s="9">
        <v>44</v>
      </c>
      <c r="B113" s="9">
        <v>18</v>
      </c>
      <c r="C113" s="13" t="s">
        <v>256</v>
      </c>
      <c r="D113" s="13" t="s">
        <v>1157</v>
      </c>
      <c r="E113" s="14">
        <v>15</v>
      </c>
      <c r="F113" s="14">
        <v>26</v>
      </c>
      <c r="G113" s="9">
        <v>1</v>
      </c>
      <c r="H113" s="9">
        <v>34</v>
      </c>
      <c r="I113" s="13" t="s">
        <v>1128</v>
      </c>
      <c r="K113" s="14">
        <f t="shared" si="4"/>
        <v>15</v>
      </c>
      <c r="L113" s="14">
        <f t="shared" si="5"/>
        <v>11</v>
      </c>
      <c r="M113" s="14">
        <f t="shared" si="6"/>
        <v>26</v>
      </c>
      <c r="N113" s="12">
        <f t="shared" si="7"/>
        <v>0.73333333333333328</v>
      </c>
      <c r="O113" s="23">
        <f>IF(VLOOKUP(Cocina[[#This Row],[Número de Orden]],Sala[[Número de Orden]:[Orden cobrada (Sin tiempo espera)]],12,FALSE)="Si",Cocina[[#This Row],[Ganancia Neta]],-Cocina[[#This Row],[Total del Pedido]])</f>
        <v>11</v>
      </c>
    </row>
    <row r="114" spans="1:15" x14ac:dyDescent="0.3">
      <c r="A114" s="9">
        <v>44</v>
      </c>
      <c r="B114" s="9">
        <v>18</v>
      </c>
      <c r="C114" s="13" t="s">
        <v>195</v>
      </c>
      <c r="D114" s="13" t="s">
        <v>1158</v>
      </c>
      <c r="E114" s="14">
        <v>15</v>
      </c>
      <c r="F114" s="14">
        <v>25</v>
      </c>
      <c r="G114" s="9">
        <v>3</v>
      </c>
      <c r="H114" s="9">
        <v>8</v>
      </c>
      <c r="I114" s="13" t="s">
        <v>1127</v>
      </c>
      <c r="K114" s="14">
        <f t="shared" si="4"/>
        <v>45</v>
      </c>
      <c r="L114" s="14">
        <f t="shared" si="5"/>
        <v>30</v>
      </c>
      <c r="M114" s="14">
        <f t="shared" si="6"/>
        <v>75</v>
      </c>
      <c r="N114" s="12">
        <f t="shared" si="7"/>
        <v>0.66666666666666663</v>
      </c>
      <c r="O114" s="23">
        <f>IF(VLOOKUP(Cocina[[#This Row],[Número de Orden]],Sala[[Número de Orden]:[Orden cobrada (Sin tiempo espera)]],12,FALSE)="Si",Cocina[[#This Row],[Ganancia Neta]],-Cocina[[#This Row],[Total del Pedido]])</f>
        <v>30</v>
      </c>
    </row>
    <row r="115" spans="1:15" x14ac:dyDescent="0.3">
      <c r="A115" s="9">
        <v>44</v>
      </c>
      <c r="B115" s="9">
        <v>18</v>
      </c>
      <c r="C115" s="13" t="s">
        <v>102</v>
      </c>
      <c r="D115" s="13" t="s">
        <v>1155</v>
      </c>
      <c r="E115" s="14">
        <v>13</v>
      </c>
      <c r="F115" s="14">
        <v>21</v>
      </c>
      <c r="G115" s="9">
        <v>1</v>
      </c>
      <c r="H115" s="9">
        <v>43</v>
      </c>
      <c r="I115" s="13" t="s">
        <v>1127</v>
      </c>
      <c r="K115" s="14">
        <f t="shared" si="4"/>
        <v>13</v>
      </c>
      <c r="L115" s="14">
        <f t="shared" si="5"/>
        <v>8</v>
      </c>
      <c r="M115" s="14">
        <f t="shared" si="6"/>
        <v>21</v>
      </c>
      <c r="N115" s="12">
        <f t="shared" si="7"/>
        <v>0.61538461538461542</v>
      </c>
      <c r="O115" s="23">
        <f>IF(VLOOKUP(Cocina[[#This Row],[Número de Orden]],Sala[[Número de Orden]:[Orden cobrada (Sin tiempo espera)]],12,FALSE)="Si",Cocina[[#This Row],[Ganancia Neta]],-Cocina[[#This Row],[Total del Pedido]])</f>
        <v>8</v>
      </c>
    </row>
    <row r="116" spans="1:15" x14ac:dyDescent="0.3">
      <c r="A116" s="9">
        <v>45</v>
      </c>
      <c r="B116" s="9">
        <v>17</v>
      </c>
      <c r="C116" s="13" t="s">
        <v>117</v>
      </c>
      <c r="D116" s="13" t="s">
        <v>1156</v>
      </c>
      <c r="E116" s="14">
        <v>10</v>
      </c>
      <c r="F116" s="14">
        <v>18</v>
      </c>
      <c r="G116" s="9">
        <v>3</v>
      </c>
      <c r="H116" s="9">
        <v>47</v>
      </c>
      <c r="I116" s="13" t="s">
        <v>1127</v>
      </c>
      <c r="K116" s="14">
        <f t="shared" si="4"/>
        <v>30</v>
      </c>
      <c r="L116" s="14">
        <f t="shared" si="5"/>
        <v>24</v>
      </c>
      <c r="M116" s="14">
        <f t="shared" si="6"/>
        <v>54</v>
      </c>
      <c r="N116" s="12">
        <f t="shared" si="7"/>
        <v>0.8</v>
      </c>
      <c r="O116" s="23">
        <f>IF(VLOOKUP(Cocina[[#This Row],[Número de Orden]],Sala[[Número de Orden]:[Orden cobrada (Sin tiempo espera)]],12,FALSE)="Si",Cocina[[#This Row],[Ganancia Neta]],-Cocina[[#This Row],[Total del Pedido]])</f>
        <v>24</v>
      </c>
    </row>
    <row r="117" spans="1:15" x14ac:dyDescent="0.3">
      <c r="A117" s="9">
        <v>46</v>
      </c>
      <c r="B117" s="9">
        <v>10</v>
      </c>
      <c r="C117" s="13" t="s">
        <v>100</v>
      </c>
      <c r="D117" s="13" t="s">
        <v>1140</v>
      </c>
      <c r="E117" s="14">
        <v>18</v>
      </c>
      <c r="F117" s="14">
        <v>30</v>
      </c>
      <c r="G117" s="9">
        <v>2</v>
      </c>
      <c r="H117" s="9">
        <v>23</v>
      </c>
      <c r="I117" s="13" t="s">
        <v>1128</v>
      </c>
      <c r="K117" s="14">
        <f t="shared" si="4"/>
        <v>36</v>
      </c>
      <c r="L117" s="14">
        <f t="shared" si="5"/>
        <v>24</v>
      </c>
      <c r="M117" s="14">
        <f t="shared" si="6"/>
        <v>60</v>
      </c>
      <c r="N117" s="12">
        <f t="shared" si="7"/>
        <v>0.66666666666666663</v>
      </c>
      <c r="O117" s="23">
        <f>IF(VLOOKUP(Cocina[[#This Row],[Número de Orden]],Sala[[Número de Orden]:[Orden cobrada (Sin tiempo espera)]],12,FALSE)="Si",Cocina[[#This Row],[Ganancia Neta]],-Cocina[[#This Row],[Total del Pedido]])</f>
        <v>24</v>
      </c>
    </row>
    <row r="118" spans="1:15" x14ac:dyDescent="0.3">
      <c r="A118" s="9">
        <v>46</v>
      </c>
      <c r="B118" s="9">
        <v>10</v>
      </c>
      <c r="C118" s="13" t="s">
        <v>77</v>
      </c>
      <c r="D118" s="13" t="s">
        <v>1152</v>
      </c>
      <c r="E118" s="14">
        <v>20</v>
      </c>
      <c r="F118" s="14">
        <v>34</v>
      </c>
      <c r="G118" s="9">
        <v>1</v>
      </c>
      <c r="H118" s="9">
        <v>48</v>
      </c>
      <c r="I118" s="13" t="s">
        <v>1128</v>
      </c>
      <c r="K118" s="14">
        <f t="shared" si="4"/>
        <v>20</v>
      </c>
      <c r="L118" s="14">
        <f t="shared" si="5"/>
        <v>14</v>
      </c>
      <c r="M118" s="14">
        <f t="shared" si="6"/>
        <v>34</v>
      </c>
      <c r="N118" s="12">
        <f t="shared" si="7"/>
        <v>0.7</v>
      </c>
      <c r="O118" s="23">
        <f>IF(VLOOKUP(Cocina[[#This Row],[Número de Orden]],Sala[[Número de Orden]:[Orden cobrada (Sin tiempo espera)]],12,FALSE)="Si",Cocina[[#This Row],[Ganancia Neta]],-Cocina[[#This Row],[Total del Pedido]])</f>
        <v>14</v>
      </c>
    </row>
    <row r="119" spans="1:15" x14ac:dyDescent="0.3">
      <c r="A119" s="9">
        <v>46</v>
      </c>
      <c r="B119" s="9">
        <v>10</v>
      </c>
      <c r="C119" s="13" t="s">
        <v>331</v>
      </c>
      <c r="D119" s="13" t="s">
        <v>1154</v>
      </c>
      <c r="E119" s="14">
        <v>14</v>
      </c>
      <c r="F119" s="14">
        <v>23</v>
      </c>
      <c r="G119" s="9">
        <v>2</v>
      </c>
      <c r="H119" s="9">
        <v>15</v>
      </c>
      <c r="I119" s="13" t="s">
        <v>1127</v>
      </c>
      <c r="K119" s="14">
        <f t="shared" si="4"/>
        <v>28</v>
      </c>
      <c r="L119" s="14">
        <f t="shared" si="5"/>
        <v>18</v>
      </c>
      <c r="M119" s="14">
        <f t="shared" si="6"/>
        <v>46</v>
      </c>
      <c r="N119" s="12">
        <f t="shared" si="7"/>
        <v>0.6428571428571429</v>
      </c>
      <c r="O119" s="23">
        <f>IF(VLOOKUP(Cocina[[#This Row],[Número de Orden]],Sala[[Número de Orden]:[Orden cobrada (Sin tiempo espera)]],12,FALSE)="Si",Cocina[[#This Row],[Ganancia Neta]],-Cocina[[#This Row],[Total del Pedido]])</f>
        <v>18</v>
      </c>
    </row>
    <row r="120" spans="1:15" x14ac:dyDescent="0.3">
      <c r="A120" s="9">
        <v>47</v>
      </c>
      <c r="B120" s="9">
        <v>18</v>
      </c>
      <c r="C120" s="13" t="s">
        <v>439</v>
      </c>
      <c r="D120" s="13" t="s">
        <v>1146</v>
      </c>
      <c r="E120" s="14">
        <v>20</v>
      </c>
      <c r="F120" s="14">
        <v>33</v>
      </c>
      <c r="G120" s="9">
        <v>2</v>
      </c>
      <c r="H120" s="9">
        <v>56</v>
      </c>
      <c r="I120" s="13" t="s">
        <v>1127</v>
      </c>
      <c r="K120" s="14">
        <f t="shared" si="4"/>
        <v>40</v>
      </c>
      <c r="L120" s="14">
        <f t="shared" si="5"/>
        <v>26</v>
      </c>
      <c r="M120" s="14">
        <f t="shared" si="6"/>
        <v>66</v>
      </c>
      <c r="N120" s="12">
        <f t="shared" si="7"/>
        <v>0.65</v>
      </c>
      <c r="O120" s="23">
        <f>IF(VLOOKUP(Cocina[[#This Row],[Número de Orden]],Sala[[Número de Orden]:[Orden cobrada (Sin tiempo espera)]],12,FALSE)="Si",Cocina[[#This Row],[Ganancia Neta]],-Cocina[[#This Row],[Total del Pedido]])</f>
        <v>26</v>
      </c>
    </row>
    <row r="121" spans="1:15" x14ac:dyDescent="0.3">
      <c r="A121" s="9">
        <v>47</v>
      </c>
      <c r="B121" s="9">
        <v>18</v>
      </c>
      <c r="C121" s="13" t="s">
        <v>331</v>
      </c>
      <c r="D121" s="13" t="s">
        <v>1154</v>
      </c>
      <c r="E121" s="14">
        <v>14</v>
      </c>
      <c r="F121" s="14">
        <v>23</v>
      </c>
      <c r="G121" s="9">
        <v>1</v>
      </c>
      <c r="H121" s="9">
        <v>17</v>
      </c>
      <c r="I121" s="13" t="s">
        <v>1128</v>
      </c>
      <c r="K121" s="14">
        <f t="shared" si="4"/>
        <v>14</v>
      </c>
      <c r="L121" s="14">
        <f t="shared" si="5"/>
        <v>9</v>
      </c>
      <c r="M121" s="14">
        <f t="shared" si="6"/>
        <v>23</v>
      </c>
      <c r="N121" s="12">
        <f t="shared" si="7"/>
        <v>0.6428571428571429</v>
      </c>
      <c r="O121" s="23">
        <f>IF(VLOOKUP(Cocina[[#This Row],[Número de Orden]],Sala[[Número de Orden]:[Orden cobrada (Sin tiempo espera)]],12,FALSE)="Si",Cocina[[#This Row],[Ganancia Neta]],-Cocina[[#This Row],[Total del Pedido]])</f>
        <v>9</v>
      </c>
    </row>
    <row r="122" spans="1:15" x14ac:dyDescent="0.3">
      <c r="A122" s="9">
        <v>47</v>
      </c>
      <c r="B122" s="9">
        <v>18</v>
      </c>
      <c r="C122" s="13" t="s">
        <v>241</v>
      </c>
      <c r="D122" s="13" t="s">
        <v>1153</v>
      </c>
      <c r="E122" s="14">
        <v>12</v>
      </c>
      <c r="F122" s="14">
        <v>20</v>
      </c>
      <c r="G122" s="9">
        <v>1</v>
      </c>
      <c r="H122" s="9">
        <v>14</v>
      </c>
      <c r="I122" s="13" t="s">
        <v>1128</v>
      </c>
      <c r="K122" s="14">
        <f t="shared" si="4"/>
        <v>12</v>
      </c>
      <c r="L122" s="14">
        <f t="shared" si="5"/>
        <v>8</v>
      </c>
      <c r="M122" s="14">
        <f t="shared" si="6"/>
        <v>20</v>
      </c>
      <c r="N122" s="12">
        <f t="shared" si="7"/>
        <v>0.66666666666666663</v>
      </c>
      <c r="O122" s="23">
        <f>IF(VLOOKUP(Cocina[[#This Row],[Número de Orden]],Sala[[Número de Orden]:[Orden cobrada (Sin tiempo espera)]],12,FALSE)="Si",Cocina[[#This Row],[Ganancia Neta]],-Cocina[[#This Row],[Total del Pedido]])</f>
        <v>8</v>
      </c>
    </row>
    <row r="123" spans="1:15" x14ac:dyDescent="0.3">
      <c r="A123" s="9">
        <v>48</v>
      </c>
      <c r="B123" s="9">
        <v>17</v>
      </c>
      <c r="C123" s="13" t="s">
        <v>170</v>
      </c>
      <c r="D123" s="13" t="s">
        <v>1142</v>
      </c>
      <c r="E123" s="14">
        <v>16</v>
      </c>
      <c r="F123" s="14">
        <v>27</v>
      </c>
      <c r="G123" s="9">
        <v>3</v>
      </c>
      <c r="H123" s="9">
        <v>37</v>
      </c>
      <c r="I123" s="13" t="s">
        <v>1128</v>
      </c>
      <c r="K123" s="14">
        <f t="shared" si="4"/>
        <v>48</v>
      </c>
      <c r="L123" s="14">
        <f t="shared" si="5"/>
        <v>33</v>
      </c>
      <c r="M123" s="14">
        <f t="shared" si="6"/>
        <v>81</v>
      </c>
      <c r="N123" s="12">
        <f t="shared" si="7"/>
        <v>0.6875</v>
      </c>
      <c r="O123" s="23">
        <f>IF(VLOOKUP(Cocina[[#This Row],[Número de Orden]],Sala[[Número de Orden]:[Orden cobrada (Sin tiempo espera)]],12,FALSE)="Si",Cocina[[#This Row],[Ganancia Neta]],-Cocina[[#This Row],[Total del Pedido]])</f>
        <v>33</v>
      </c>
    </row>
    <row r="124" spans="1:15" x14ac:dyDescent="0.3">
      <c r="A124" s="9">
        <v>48</v>
      </c>
      <c r="B124" s="9">
        <v>17</v>
      </c>
      <c r="C124" s="13" t="s">
        <v>335</v>
      </c>
      <c r="D124" s="13" t="s">
        <v>1151</v>
      </c>
      <c r="E124" s="14">
        <v>13</v>
      </c>
      <c r="F124" s="14">
        <v>22</v>
      </c>
      <c r="G124" s="9">
        <v>2</v>
      </c>
      <c r="H124" s="9">
        <v>55</v>
      </c>
      <c r="I124" s="13" t="s">
        <v>1127</v>
      </c>
      <c r="K124" s="14">
        <f t="shared" si="4"/>
        <v>26</v>
      </c>
      <c r="L124" s="14">
        <f t="shared" si="5"/>
        <v>18</v>
      </c>
      <c r="M124" s="14">
        <f t="shared" si="6"/>
        <v>44</v>
      </c>
      <c r="N124" s="12">
        <f t="shared" si="7"/>
        <v>0.69230769230769229</v>
      </c>
      <c r="O124" s="23">
        <f>IF(VLOOKUP(Cocina[[#This Row],[Número de Orden]],Sala[[Número de Orden]:[Orden cobrada (Sin tiempo espera)]],12,FALSE)="Si",Cocina[[#This Row],[Ganancia Neta]],-Cocina[[#This Row],[Total del Pedido]])</f>
        <v>18</v>
      </c>
    </row>
    <row r="125" spans="1:15" x14ac:dyDescent="0.3">
      <c r="A125" s="9">
        <v>48</v>
      </c>
      <c r="B125" s="9">
        <v>17</v>
      </c>
      <c r="C125" s="13" t="s">
        <v>439</v>
      </c>
      <c r="D125" s="13" t="s">
        <v>1146</v>
      </c>
      <c r="E125" s="14">
        <v>20</v>
      </c>
      <c r="F125" s="14">
        <v>33</v>
      </c>
      <c r="G125" s="9">
        <v>1</v>
      </c>
      <c r="H125" s="9">
        <v>32</v>
      </c>
      <c r="I125" s="13" t="s">
        <v>1128</v>
      </c>
      <c r="K125" s="14">
        <f t="shared" si="4"/>
        <v>20</v>
      </c>
      <c r="L125" s="14">
        <f t="shared" si="5"/>
        <v>13</v>
      </c>
      <c r="M125" s="14">
        <f t="shared" si="6"/>
        <v>33</v>
      </c>
      <c r="N125" s="12">
        <f t="shared" si="7"/>
        <v>0.65</v>
      </c>
      <c r="O125" s="23">
        <f>IF(VLOOKUP(Cocina[[#This Row],[Número de Orden]],Sala[[Número de Orden]:[Orden cobrada (Sin tiempo espera)]],12,FALSE)="Si",Cocina[[#This Row],[Ganancia Neta]],-Cocina[[#This Row],[Total del Pedido]])</f>
        <v>13</v>
      </c>
    </row>
    <row r="126" spans="1:15" x14ac:dyDescent="0.3">
      <c r="A126" s="9">
        <v>49</v>
      </c>
      <c r="B126" s="9">
        <v>8</v>
      </c>
      <c r="C126" s="13" t="s">
        <v>259</v>
      </c>
      <c r="D126" s="13" t="s">
        <v>1139</v>
      </c>
      <c r="E126" s="14">
        <v>14</v>
      </c>
      <c r="F126" s="14">
        <v>24</v>
      </c>
      <c r="G126" s="9">
        <v>3</v>
      </c>
      <c r="H126" s="9">
        <v>9</v>
      </c>
      <c r="I126" s="13" t="s">
        <v>1127</v>
      </c>
      <c r="K126" s="14">
        <f t="shared" si="4"/>
        <v>42</v>
      </c>
      <c r="L126" s="14">
        <f t="shared" si="5"/>
        <v>30</v>
      </c>
      <c r="M126" s="14">
        <f t="shared" si="6"/>
        <v>72</v>
      </c>
      <c r="N126" s="12">
        <f t="shared" si="7"/>
        <v>0.7142857142857143</v>
      </c>
      <c r="O126" s="23">
        <f>IF(VLOOKUP(Cocina[[#This Row],[Número de Orden]],Sala[[Número de Orden]:[Orden cobrada (Sin tiempo espera)]],12,FALSE)="Si",Cocina[[#This Row],[Ganancia Neta]],-Cocina[[#This Row],[Total del Pedido]])</f>
        <v>30</v>
      </c>
    </row>
    <row r="127" spans="1:15" x14ac:dyDescent="0.3">
      <c r="A127" s="9">
        <v>49</v>
      </c>
      <c r="B127" s="9">
        <v>8</v>
      </c>
      <c r="C127" s="13" t="s">
        <v>414</v>
      </c>
      <c r="D127" s="13" t="s">
        <v>1150</v>
      </c>
      <c r="E127" s="14">
        <v>19</v>
      </c>
      <c r="F127" s="14">
        <v>32</v>
      </c>
      <c r="G127" s="9">
        <v>3</v>
      </c>
      <c r="H127" s="9">
        <v>27</v>
      </c>
      <c r="I127" s="13" t="s">
        <v>1127</v>
      </c>
      <c r="K127" s="14">
        <f t="shared" si="4"/>
        <v>57</v>
      </c>
      <c r="L127" s="14">
        <f t="shared" si="5"/>
        <v>39</v>
      </c>
      <c r="M127" s="14">
        <f t="shared" si="6"/>
        <v>96</v>
      </c>
      <c r="N127" s="12">
        <f t="shared" si="7"/>
        <v>0.68421052631578949</v>
      </c>
      <c r="O127" s="23">
        <f>IF(VLOOKUP(Cocina[[#This Row],[Número de Orden]],Sala[[Número de Orden]:[Orden cobrada (Sin tiempo espera)]],12,FALSE)="Si",Cocina[[#This Row],[Ganancia Neta]],-Cocina[[#This Row],[Total del Pedido]])</f>
        <v>39</v>
      </c>
    </row>
    <row r="128" spans="1:15" x14ac:dyDescent="0.3">
      <c r="A128" s="9">
        <v>49</v>
      </c>
      <c r="B128" s="9">
        <v>8</v>
      </c>
      <c r="C128" s="13" t="s">
        <v>117</v>
      </c>
      <c r="D128" s="13" t="s">
        <v>1156</v>
      </c>
      <c r="E128" s="14">
        <v>10</v>
      </c>
      <c r="F128" s="14">
        <v>18</v>
      </c>
      <c r="G128" s="9">
        <v>1</v>
      </c>
      <c r="H128" s="9">
        <v>45</v>
      </c>
      <c r="I128" s="13" t="s">
        <v>1128</v>
      </c>
      <c r="K128" s="14">
        <f t="shared" si="4"/>
        <v>10</v>
      </c>
      <c r="L128" s="14">
        <f t="shared" si="5"/>
        <v>8</v>
      </c>
      <c r="M128" s="14">
        <f t="shared" si="6"/>
        <v>18</v>
      </c>
      <c r="N128" s="12">
        <f t="shared" si="7"/>
        <v>0.8</v>
      </c>
      <c r="O128" s="23">
        <f>IF(VLOOKUP(Cocina[[#This Row],[Número de Orden]],Sala[[Número de Orden]:[Orden cobrada (Sin tiempo espera)]],12,FALSE)="Si",Cocina[[#This Row],[Ganancia Neta]],-Cocina[[#This Row],[Total del Pedido]])</f>
        <v>8</v>
      </c>
    </row>
    <row r="129" spans="1:15" x14ac:dyDescent="0.3">
      <c r="A129" s="9">
        <v>50</v>
      </c>
      <c r="B129" s="9">
        <v>19</v>
      </c>
      <c r="C129" s="13" t="s">
        <v>414</v>
      </c>
      <c r="D129" s="13" t="s">
        <v>1150</v>
      </c>
      <c r="E129" s="14">
        <v>19</v>
      </c>
      <c r="F129" s="14">
        <v>32</v>
      </c>
      <c r="G129" s="9">
        <v>1</v>
      </c>
      <c r="H129" s="9">
        <v>6</v>
      </c>
      <c r="I129" s="13" t="s">
        <v>1127</v>
      </c>
      <c r="K129" s="14">
        <f t="shared" si="4"/>
        <v>19</v>
      </c>
      <c r="L129" s="14">
        <f t="shared" si="5"/>
        <v>13</v>
      </c>
      <c r="M129" s="14">
        <f t="shared" si="6"/>
        <v>32</v>
      </c>
      <c r="N129" s="12">
        <f t="shared" si="7"/>
        <v>0.68421052631578949</v>
      </c>
      <c r="O129" s="23">
        <f>IF(VLOOKUP(Cocina[[#This Row],[Número de Orden]],Sala[[Número de Orden]:[Orden cobrada (Sin tiempo espera)]],12,FALSE)="Si",Cocina[[#This Row],[Ganancia Neta]],-Cocina[[#This Row],[Total del Pedido]])</f>
        <v>13</v>
      </c>
    </row>
    <row r="130" spans="1:15" x14ac:dyDescent="0.3">
      <c r="A130" s="9">
        <v>50</v>
      </c>
      <c r="B130" s="9">
        <v>19</v>
      </c>
      <c r="C130" s="13" t="s">
        <v>335</v>
      </c>
      <c r="D130" s="13" t="s">
        <v>1151</v>
      </c>
      <c r="E130" s="14">
        <v>13</v>
      </c>
      <c r="F130" s="14">
        <v>22</v>
      </c>
      <c r="G130" s="9">
        <v>2</v>
      </c>
      <c r="H130" s="9">
        <v>15</v>
      </c>
      <c r="I130" s="13" t="s">
        <v>1127</v>
      </c>
      <c r="K130" s="14">
        <f t="shared" si="4"/>
        <v>26</v>
      </c>
      <c r="L130" s="14">
        <f t="shared" si="5"/>
        <v>18</v>
      </c>
      <c r="M130" s="14">
        <f t="shared" si="6"/>
        <v>44</v>
      </c>
      <c r="N130" s="12">
        <f t="shared" si="7"/>
        <v>0.69230769230769229</v>
      </c>
      <c r="O130" s="23">
        <f>IF(VLOOKUP(Cocina[[#This Row],[Número de Orden]],Sala[[Número de Orden]:[Orden cobrada (Sin tiempo espera)]],12,FALSE)="Si",Cocina[[#This Row],[Ganancia Neta]],-Cocina[[#This Row],[Total del Pedido]])</f>
        <v>18</v>
      </c>
    </row>
    <row r="131" spans="1:15" x14ac:dyDescent="0.3">
      <c r="A131" s="9">
        <v>51</v>
      </c>
      <c r="B131" s="9">
        <v>12</v>
      </c>
      <c r="C131" s="13" t="s">
        <v>331</v>
      </c>
      <c r="D131" s="13" t="s">
        <v>1154</v>
      </c>
      <c r="E131" s="14">
        <v>14</v>
      </c>
      <c r="F131" s="14">
        <v>23</v>
      </c>
      <c r="G131" s="9">
        <v>2</v>
      </c>
      <c r="H131" s="9">
        <v>33</v>
      </c>
      <c r="I131" s="13" t="s">
        <v>1128</v>
      </c>
      <c r="K131" s="14">
        <f t="shared" ref="K131:K194" si="8">E131*G131</f>
        <v>28</v>
      </c>
      <c r="L131" s="14">
        <f t="shared" ref="L131:L194" si="9">(F131-E131)*G131</f>
        <v>18</v>
      </c>
      <c r="M131" s="14">
        <f t="shared" ref="M131:M194" si="10">F131*G131</f>
        <v>46</v>
      </c>
      <c r="N131" s="12">
        <f t="shared" ref="N131:N194" si="11">(M131-K131)/K131</f>
        <v>0.6428571428571429</v>
      </c>
      <c r="O131" s="23">
        <f>IF(VLOOKUP(Cocina[[#This Row],[Número de Orden]],Sala[[Número de Orden]:[Orden cobrada (Sin tiempo espera)]],12,FALSE)="Si",Cocina[[#This Row],[Ganancia Neta]],-Cocina[[#This Row],[Total del Pedido]])</f>
        <v>-28</v>
      </c>
    </row>
    <row r="132" spans="1:15" x14ac:dyDescent="0.3">
      <c r="A132" s="9">
        <v>51</v>
      </c>
      <c r="B132" s="9">
        <v>12</v>
      </c>
      <c r="C132" s="13" t="s">
        <v>439</v>
      </c>
      <c r="D132" s="13" t="s">
        <v>1146</v>
      </c>
      <c r="E132" s="14">
        <v>20</v>
      </c>
      <c r="F132" s="14">
        <v>33</v>
      </c>
      <c r="G132" s="9">
        <v>3</v>
      </c>
      <c r="H132" s="9">
        <v>56</v>
      </c>
      <c r="I132" s="13" t="s">
        <v>1127</v>
      </c>
      <c r="K132" s="14">
        <f t="shared" si="8"/>
        <v>60</v>
      </c>
      <c r="L132" s="14">
        <f t="shared" si="9"/>
        <v>39</v>
      </c>
      <c r="M132" s="14">
        <f t="shared" si="10"/>
        <v>99</v>
      </c>
      <c r="N132" s="12">
        <f t="shared" si="11"/>
        <v>0.65</v>
      </c>
      <c r="O132" s="23">
        <f>IF(VLOOKUP(Cocina[[#This Row],[Número de Orden]],Sala[[Número de Orden]:[Orden cobrada (Sin tiempo espera)]],12,FALSE)="Si",Cocina[[#This Row],[Ganancia Neta]],-Cocina[[#This Row],[Total del Pedido]])</f>
        <v>-60</v>
      </c>
    </row>
    <row r="133" spans="1:15" x14ac:dyDescent="0.3">
      <c r="A133" s="9">
        <v>51</v>
      </c>
      <c r="B133" s="9">
        <v>12</v>
      </c>
      <c r="C133" s="13" t="s">
        <v>335</v>
      </c>
      <c r="D133" s="13" t="s">
        <v>1151</v>
      </c>
      <c r="E133" s="14">
        <v>13</v>
      </c>
      <c r="F133" s="14">
        <v>22</v>
      </c>
      <c r="G133" s="9">
        <v>2</v>
      </c>
      <c r="H133" s="9">
        <v>53</v>
      </c>
      <c r="I133" s="13" t="s">
        <v>1127</v>
      </c>
      <c r="K133" s="14">
        <f t="shared" si="8"/>
        <v>26</v>
      </c>
      <c r="L133" s="14">
        <f t="shared" si="9"/>
        <v>18</v>
      </c>
      <c r="M133" s="14">
        <f t="shared" si="10"/>
        <v>44</v>
      </c>
      <c r="N133" s="12">
        <f t="shared" si="11"/>
        <v>0.69230769230769229</v>
      </c>
      <c r="O133" s="23">
        <f>IF(VLOOKUP(Cocina[[#This Row],[Número de Orden]],Sala[[Número de Orden]:[Orden cobrada (Sin tiempo espera)]],12,FALSE)="Si",Cocina[[#This Row],[Ganancia Neta]],-Cocina[[#This Row],[Total del Pedido]])</f>
        <v>-26</v>
      </c>
    </row>
    <row r="134" spans="1:15" x14ac:dyDescent="0.3">
      <c r="A134" s="9">
        <v>51</v>
      </c>
      <c r="B134" s="9">
        <v>12</v>
      </c>
      <c r="C134" s="13" t="s">
        <v>117</v>
      </c>
      <c r="D134" s="13" t="s">
        <v>1156</v>
      </c>
      <c r="E134" s="14">
        <v>10</v>
      </c>
      <c r="F134" s="14">
        <v>18</v>
      </c>
      <c r="G134" s="9">
        <v>2</v>
      </c>
      <c r="H134" s="9">
        <v>22</v>
      </c>
      <c r="I134" s="13" t="s">
        <v>1127</v>
      </c>
      <c r="K134" s="14">
        <f t="shared" si="8"/>
        <v>20</v>
      </c>
      <c r="L134" s="14">
        <f t="shared" si="9"/>
        <v>16</v>
      </c>
      <c r="M134" s="14">
        <f t="shared" si="10"/>
        <v>36</v>
      </c>
      <c r="N134" s="12">
        <f t="shared" si="11"/>
        <v>0.8</v>
      </c>
      <c r="O134" s="23">
        <f>IF(VLOOKUP(Cocina[[#This Row],[Número de Orden]],Sala[[Número de Orden]:[Orden cobrada (Sin tiempo espera)]],12,FALSE)="Si",Cocina[[#This Row],[Ganancia Neta]],-Cocina[[#This Row],[Total del Pedido]])</f>
        <v>-20</v>
      </c>
    </row>
    <row r="135" spans="1:15" x14ac:dyDescent="0.3">
      <c r="A135" s="9">
        <v>52</v>
      </c>
      <c r="B135" s="9">
        <v>7</v>
      </c>
      <c r="C135" s="13" t="s">
        <v>439</v>
      </c>
      <c r="D135" s="13" t="s">
        <v>1146</v>
      </c>
      <c r="E135" s="14">
        <v>20</v>
      </c>
      <c r="F135" s="14">
        <v>33</v>
      </c>
      <c r="G135" s="9">
        <v>3</v>
      </c>
      <c r="H135" s="9">
        <v>13</v>
      </c>
      <c r="I135" s="13" t="s">
        <v>1127</v>
      </c>
      <c r="K135" s="14">
        <f t="shared" si="8"/>
        <v>60</v>
      </c>
      <c r="L135" s="14">
        <f t="shared" si="9"/>
        <v>39</v>
      </c>
      <c r="M135" s="14">
        <f t="shared" si="10"/>
        <v>99</v>
      </c>
      <c r="N135" s="12">
        <f t="shared" si="11"/>
        <v>0.65</v>
      </c>
      <c r="O135" s="23">
        <f>IF(VLOOKUP(Cocina[[#This Row],[Número de Orden]],Sala[[Número de Orden]:[Orden cobrada (Sin tiempo espera)]],12,FALSE)="Si",Cocina[[#This Row],[Ganancia Neta]],-Cocina[[#This Row],[Total del Pedido]])</f>
        <v>39</v>
      </c>
    </row>
    <row r="136" spans="1:15" x14ac:dyDescent="0.3">
      <c r="A136" s="9">
        <v>52</v>
      </c>
      <c r="B136" s="9">
        <v>7</v>
      </c>
      <c r="C136" s="13" t="s">
        <v>186</v>
      </c>
      <c r="D136" s="13" t="s">
        <v>1141</v>
      </c>
      <c r="E136" s="14">
        <v>19</v>
      </c>
      <c r="F136" s="14">
        <v>31</v>
      </c>
      <c r="G136" s="9">
        <v>2</v>
      </c>
      <c r="H136" s="9">
        <v>17</v>
      </c>
      <c r="I136" s="13" t="s">
        <v>1128</v>
      </c>
      <c r="K136" s="14">
        <f t="shared" si="8"/>
        <v>38</v>
      </c>
      <c r="L136" s="14">
        <f t="shared" si="9"/>
        <v>24</v>
      </c>
      <c r="M136" s="14">
        <f t="shared" si="10"/>
        <v>62</v>
      </c>
      <c r="N136" s="12">
        <f t="shared" si="11"/>
        <v>0.63157894736842102</v>
      </c>
      <c r="O136" s="23">
        <f>IF(VLOOKUP(Cocina[[#This Row],[Número de Orden]],Sala[[Número de Orden]:[Orden cobrada (Sin tiempo espera)]],12,FALSE)="Si",Cocina[[#This Row],[Ganancia Neta]],-Cocina[[#This Row],[Total del Pedido]])</f>
        <v>24</v>
      </c>
    </row>
    <row r="137" spans="1:15" x14ac:dyDescent="0.3">
      <c r="A137" s="9">
        <v>52</v>
      </c>
      <c r="B137" s="9">
        <v>7</v>
      </c>
      <c r="C137" s="13" t="s">
        <v>77</v>
      </c>
      <c r="D137" s="13" t="s">
        <v>1152</v>
      </c>
      <c r="E137" s="14">
        <v>20</v>
      </c>
      <c r="F137" s="14">
        <v>34</v>
      </c>
      <c r="G137" s="9">
        <v>3</v>
      </c>
      <c r="H137" s="9">
        <v>32</v>
      </c>
      <c r="I137" s="13" t="s">
        <v>1127</v>
      </c>
      <c r="K137" s="14">
        <f t="shared" si="8"/>
        <v>60</v>
      </c>
      <c r="L137" s="14">
        <f t="shared" si="9"/>
        <v>42</v>
      </c>
      <c r="M137" s="14">
        <f t="shared" si="10"/>
        <v>102</v>
      </c>
      <c r="N137" s="12">
        <f t="shared" si="11"/>
        <v>0.7</v>
      </c>
      <c r="O137" s="23">
        <f>IF(VLOOKUP(Cocina[[#This Row],[Número de Orden]],Sala[[Número de Orden]:[Orden cobrada (Sin tiempo espera)]],12,FALSE)="Si",Cocina[[#This Row],[Ganancia Neta]],-Cocina[[#This Row],[Total del Pedido]])</f>
        <v>42</v>
      </c>
    </row>
    <row r="138" spans="1:15" x14ac:dyDescent="0.3">
      <c r="A138" s="9">
        <v>53</v>
      </c>
      <c r="B138" s="9">
        <v>16</v>
      </c>
      <c r="C138" s="13" t="s">
        <v>331</v>
      </c>
      <c r="D138" s="13" t="s">
        <v>1154</v>
      </c>
      <c r="E138" s="14">
        <v>14</v>
      </c>
      <c r="F138" s="14">
        <v>23</v>
      </c>
      <c r="G138" s="9">
        <v>3</v>
      </c>
      <c r="H138" s="9">
        <v>47</v>
      </c>
      <c r="I138" s="13" t="s">
        <v>1128</v>
      </c>
      <c r="K138" s="14">
        <f t="shared" si="8"/>
        <v>42</v>
      </c>
      <c r="L138" s="14">
        <f t="shared" si="9"/>
        <v>27</v>
      </c>
      <c r="M138" s="14">
        <f t="shared" si="10"/>
        <v>69</v>
      </c>
      <c r="N138" s="12">
        <f t="shared" si="11"/>
        <v>0.6428571428571429</v>
      </c>
      <c r="O138" s="23">
        <f>IF(VLOOKUP(Cocina[[#This Row],[Número de Orden]],Sala[[Número de Orden]:[Orden cobrada (Sin tiempo espera)]],12,FALSE)="Si",Cocina[[#This Row],[Ganancia Neta]],-Cocina[[#This Row],[Total del Pedido]])</f>
        <v>-42</v>
      </c>
    </row>
    <row r="139" spans="1:15" x14ac:dyDescent="0.3">
      <c r="A139" s="9">
        <v>53</v>
      </c>
      <c r="B139" s="9">
        <v>16</v>
      </c>
      <c r="C139" s="13" t="s">
        <v>100</v>
      </c>
      <c r="D139" s="13" t="s">
        <v>1140</v>
      </c>
      <c r="E139" s="14">
        <v>18</v>
      </c>
      <c r="F139" s="14">
        <v>30</v>
      </c>
      <c r="G139" s="9">
        <v>3</v>
      </c>
      <c r="H139" s="9">
        <v>39</v>
      </c>
      <c r="I139" s="13" t="s">
        <v>1128</v>
      </c>
      <c r="K139" s="14">
        <f t="shared" si="8"/>
        <v>54</v>
      </c>
      <c r="L139" s="14">
        <f t="shared" si="9"/>
        <v>36</v>
      </c>
      <c r="M139" s="14">
        <f t="shared" si="10"/>
        <v>90</v>
      </c>
      <c r="N139" s="12">
        <f t="shared" si="11"/>
        <v>0.66666666666666663</v>
      </c>
      <c r="O139" s="23">
        <f>IF(VLOOKUP(Cocina[[#This Row],[Número de Orden]],Sala[[Número de Orden]:[Orden cobrada (Sin tiempo espera)]],12,FALSE)="Si",Cocina[[#This Row],[Ganancia Neta]],-Cocina[[#This Row],[Total del Pedido]])</f>
        <v>-54</v>
      </c>
    </row>
    <row r="140" spans="1:15" x14ac:dyDescent="0.3">
      <c r="A140" s="9">
        <v>53</v>
      </c>
      <c r="B140" s="9">
        <v>16</v>
      </c>
      <c r="C140" s="13" t="s">
        <v>106</v>
      </c>
      <c r="D140" s="13" t="s">
        <v>1144</v>
      </c>
      <c r="E140" s="14">
        <v>22</v>
      </c>
      <c r="F140" s="14">
        <v>36</v>
      </c>
      <c r="G140" s="9">
        <v>3</v>
      </c>
      <c r="H140" s="9">
        <v>26</v>
      </c>
      <c r="I140" s="13" t="s">
        <v>1127</v>
      </c>
      <c r="K140" s="14">
        <f t="shared" si="8"/>
        <v>66</v>
      </c>
      <c r="L140" s="14">
        <f t="shared" si="9"/>
        <v>42</v>
      </c>
      <c r="M140" s="14">
        <f t="shared" si="10"/>
        <v>108</v>
      </c>
      <c r="N140" s="12">
        <f t="shared" si="11"/>
        <v>0.63636363636363635</v>
      </c>
      <c r="O140" s="23">
        <f>IF(VLOOKUP(Cocina[[#This Row],[Número de Orden]],Sala[[Número de Orden]:[Orden cobrada (Sin tiempo espera)]],12,FALSE)="Si",Cocina[[#This Row],[Ganancia Neta]],-Cocina[[#This Row],[Total del Pedido]])</f>
        <v>-66</v>
      </c>
    </row>
    <row r="141" spans="1:15" x14ac:dyDescent="0.3">
      <c r="A141" s="9">
        <v>54</v>
      </c>
      <c r="B141" s="9">
        <v>6</v>
      </c>
      <c r="C141" s="13" t="s">
        <v>33</v>
      </c>
      <c r="D141" s="13" t="s">
        <v>1149</v>
      </c>
      <c r="E141" s="14">
        <v>21</v>
      </c>
      <c r="F141" s="14">
        <v>35</v>
      </c>
      <c r="G141" s="9">
        <v>3</v>
      </c>
      <c r="H141" s="9">
        <v>47</v>
      </c>
      <c r="I141" s="13" t="s">
        <v>1127</v>
      </c>
      <c r="K141" s="14">
        <f t="shared" si="8"/>
        <v>63</v>
      </c>
      <c r="L141" s="14">
        <f t="shared" si="9"/>
        <v>42</v>
      </c>
      <c r="M141" s="14">
        <f t="shared" si="10"/>
        <v>105</v>
      </c>
      <c r="N141" s="12">
        <f t="shared" si="11"/>
        <v>0.66666666666666663</v>
      </c>
      <c r="O141" s="23">
        <f>IF(VLOOKUP(Cocina[[#This Row],[Número de Orden]],Sala[[Número de Orden]:[Orden cobrada (Sin tiempo espera)]],12,FALSE)="Si",Cocina[[#This Row],[Ganancia Neta]],-Cocina[[#This Row],[Total del Pedido]])</f>
        <v>42</v>
      </c>
    </row>
    <row r="142" spans="1:15" x14ac:dyDescent="0.3">
      <c r="A142" s="9">
        <v>54</v>
      </c>
      <c r="B142" s="9">
        <v>6</v>
      </c>
      <c r="C142" s="13" t="s">
        <v>186</v>
      </c>
      <c r="D142" s="13" t="s">
        <v>1141</v>
      </c>
      <c r="E142" s="14">
        <v>19</v>
      </c>
      <c r="F142" s="14">
        <v>31</v>
      </c>
      <c r="G142" s="9">
        <v>1</v>
      </c>
      <c r="H142" s="9">
        <v>55</v>
      </c>
      <c r="I142" s="13" t="s">
        <v>1128</v>
      </c>
      <c r="K142" s="14">
        <f t="shared" si="8"/>
        <v>19</v>
      </c>
      <c r="L142" s="14">
        <f t="shared" si="9"/>
        <v>12</v>
      </c>
      <c r="M142" s="14">
        <f t="shared" si="10"/>
        <v>31</v>
      </c>
      <c r="N142" s="12">
        <f t="shared" si="11"/>
        <v>0.63157894736842102</v>
      </c>
      <c r="O142" s="23">
        <f>IF(VLOOKUP(Cocina[[#This Row],[Número de Orden]],Sala[[Número de Orden]:[Orden cobrada (Sin tiempo espera)]],12,FALSE)="Si",Cocina[[#This Row],[Ganancia Neta]],-Cocina[[#This Row],[Total del Pedido]])</f>
        <v>12</v>
      </c>
    </row>
    <row r="143" spans="1:15" x14ac:dyDescent="0.3">
      <c r="A143" s="9">
        <v>54</v>
      </c>
      <c r="B143" s="9">
        <v>6</v>
      </c>
      <c r="C143" s="13" t="s">
        <v>117</v>
      </c>
      <c r="D143" s="13" t="s">
        <v>1156</v>
      </c>
      <c r="E143" s="14">
        <v>10</v>
      </c>
      <c r="F143" s="14">
        <v>18</v>
      </c>
      <c r="G143" s="9">
        <v>1</v>
      </c>
      <c r="H143" s="9">
        <v>55</v>
      </c>
      <c r="I143" s="13" t="s">
        <v>1128</v>
      </c>
      <c r="K143" s="14">
        <f t="shared" si="8"/>
        <v>10</v>
      </c>
      <c r="L143" s="14">
        <f t="shared" si="9"/>
        <v>8</v>
      </c>
      <c r="M143" s="14">
        <f t="shared" si="10"/>
        <v>18</v>
      </c>
      <c r="N143" s="12">
        <f t="shared" si="11"/>
        <v>0.8</v>
      </c>
      <c r="O143" s="23">
        <f>IF(VLOOKUP(Cocina[[#This Row],[Número de Orden]],Sala[[Número de Orden]:[Orden cobrada (Sin tiempo espera)]],12,FALSE)="Si",Cocina[[#This Row],[Ganancia Neta]],-Cocina[[#This Row],[Total del Pedido]])</f>
        <v>8</v>
      </c>
    </row>
    <row r="144" spans="1:15" x14ac:dyDescent="0.3">
      <c r="A144" s="9">
        <v>54</v>
      </c>
      <c r="B144" s="9">
        <v>6</v>
      </c>
      <c r="C144" s="13" t="s">
        <v>439</v>
      </c>
      <c r="D144" s="13" t="s">
        <v>1146</v>
      </c>
      <c r="E144" s="14">
        <v>20</v>
      </c>
      <c r="F144" s="14">
        <v>33</v>
      </c>
      <c r="G144" s="9">
        <v>1</v>
      </c>
      <c r="H144" s="9">
        <v>46</v>
      </c>
      <c r="I144" s="13" t="s">
        <v>1128</v>
      </c>
      <c r="K144" s="14">
        <f t="shared" si="8"/>
        <v>20</v>
      </c>
      <c r="L144" s="14">
        <f t="shared" si="9"/>
        <v>13</v>
      </c>
      <c r="M144" s="14">
        <f t="shared" si="10"/>
        <v>33</v>
      </c>
      <c r="N144" s="12">
        <f t="shared" si="11"/>
        <v>0.65</v>
      </c>
      <c r="O144" s="23">
        <f>IF(VLOOKUP(Cocina[[#This Row],[Número de Orden]],Sala[[Número de Orden]:[Orden cobrada (Sin tiempo espera)]],12,FALSE)="Si",Cocina[[#This Row],[Ganancia Neta]],-Cocina[[#This Row],[Total del Pedido]])</f>
        <v>13</v>
      </c>
    </row>
    <row r="145" spans="1:15" x14ac:dyDescent="0.3">
      <c r="A145" s="9">
        <v>55</v>
      </c>
      <c r="B145" s="9">
        <v>20</v>
      </c>
      <c r="C145" s="13" t="s">
        <v>439</v>
      </c>
      <c r="D145" s="13" t="s">
        <v>1146</v>
      </c>
      <c r="E145" s="14">
        <v>20</v>
      </c>
      <c r="F145" s="14">
        <v>33</v>
      </c>
      <c r="G145" s="9">
        <v>3</v>
      </c>
      <c r="H145" s="9">
        <v>27</v>
      </c>
      <c r="I145" s="13" t="s">
        <v>1128</v>
      </c>
      <c r="K145" s="14">
        <f t="shared" si="8"/>
        <v>60</v>
      </c>
      <c r="L145" s="14">
        <f t="shared" si="9"/>
        <v>39</v>
      </c>
      <c r="M145" s="14">
        <f t="shared" si="10"/>
        <v>99</v>
      </c>
      <c r="N145" s="12">
        <f t="shared" si="11"/>
        <v>0.65</v>
      </c>
      <c r="O145" s="23">
        <f>IF(VLOOKUP(Cocina[[#This Row],[Número de Orden]],Sala[[Número de Orden]:[Orden cobrada (Sin tiempo espera)]],12,FALSE)="Si",Cocina[[#This Row],[Ganancia Neta]],-Cocina[[#This Row],[Total del Pedido]])</f>
        <v>39</v>
      </c>
    </row>
    <row r="146" spans="1:15" x14ac:dyDescent="0.3">
      <c r="A146" s="9">
        <v>55</v>
      </c>
      <c r="B146" s="9">
        <v>20</v>
      </c>
      <c r="C146" s="13" t="s">
        <v>259</v>
      </c>
      <c r="D146" s="13" t="s">
        <v>1139</v>
      </c>
      <c r="E146" s="14">
        <v>14</v>
      </c>
      <c r="F146" s="14">
        <v>24</v>
      </c>
      <c r="G146" s="9">
        <v>1</v>
      </c>
      <c r="H146" s="9">
        <v>5</v>
      </c>
      <c r="I146" s="13" t="s">
        <v>1127</v>
      </c>
      <c r="K146" s="14">
        <f t="shared" si="8"/>
        <v>14</v>
      </c>
      <c r="L146" s="14">
        <f t="shared" si="9"/>
        <v>10</v>
      </c>
      <c r="M146" s="14">
        <f t="shared" si="10"/>
        <v>24</v>
      </c>
      <c r="N146" s="12">
        <f t="shared" si="11"/>
        <v>0.7142857142857143</v>
      </c>
      <c r="O146" s="23">
        <f>IF(VLOOKUP(Cocina[[#This Row],[Número de Orden]],Sala[[Número de Orden]:[Orden cobrada (Sin tiempo espera)]],12,FALSE)="Si",Cocina[[#This Row],[Ganancia Neta]],-Cocina[[#This Row],[Total del Pedido]])</f>
        <v>10</v>
      </c>
    </row>
    <row r="147" spans="1:15" x14ac:dyDescent="0.3">
      <c r="A147" s="9">
        <v>55</v>
      </c>
      <c r="B147" s="9">
        <v>20</v>
      </c>
      <c r="C147" s="13" t="s">
        <v>106</v>
      </c>
      <c r="D147" s="13" t="s">
        <v>1144</v>
      </c>
      <c r="E147" s="14">
        <v>22</v>
      </c>
      <c r="F147" s="14">
        <v>36</v>
      </c>
      <c r="G147" s="9">
        <v>1</v>
      </c>
      <c r="H147" s="9">
        <v>51</v>
      </c>
      <c r="I147" s="13" t="s">
        <v>1128</v>
      </c>
      <c r="K147" s="14">
        <f t="shared" si="8"/>
        <v>22</v>
      </c>
      <c r="L147" s="14">
        <f t="shared" si="9"/>
        <v>14</v>
      </c>
      <c r="M147" s="14">
        <f t="shared" si="10"/>
        <v>36</v>
      </c>
      <c r="N147" s="12">
        <f t="shared" si="11"/>
        <v>0.63636363636363635</v>
      </c>
      <c r="O147" s="23">
        <f>IF(VLOOKUP(Cocina[[#This Row],[Número de Orden]],Sala[[Número de Orden]:[Orden cobrada (Sin tiempo espera)]],12,FALSE)="Si",Cocina[[#This Row],[Ganancia Neta]],-Cocina[[#This Row],[Total del Pedido]])</f>
        <v>14</v>
      </c>
    </row>
    <row r="148" spans="1:15" x14ac:dyDescent="0.3">
      <c r="A148" s="9">
        <v>55</v>
      </c>
      <c r="B148" s="9">
        <v>20</v>
      </c>
      <c r="C148" s="13" t="s">
        <v>414</v>
      </c>
      <c r="D148" s="13" t="s">
        <v>1150</v>
      </c>
      <c r="E148" s="14">
        <v>19</v>
      </c>
      <c r="F148" s="14">
        <v>32</v>
      </c>
      <c r="G148" s="9">
        <v>3</v>
      </c>
      <c r="H148" s="9">
        <v>13</v>
      </c>
      <c r="I148" s="13" t="s">
        <v>1127</v>
      </c>
      <c r="K148" s="14">
        <f t="shared" si="8"/>
        <v>57</v>
      </c>
      <c r="L148" s="14">
        <f t="shared" si="9"/>
        <v>39</v>
      </c>
      <c r="M148" s="14">
        <f t="shared" si="10"/>
        <v>96</v>
      </c>
      <c r="N148" s="12">
        <f t="shared" si="11"/>
        <v>0.68421052631578949</v>
      </c>
      <c r="O148" s="23">
        <f>IF(VLOOKUP(Cocina[[#This Row],[Número de Orden]],Sala[[Número de Orden]:[Orden cobrada (Sin tiempo espera)]],12,FALSE)="Si",Cocina[[#This Row],[Ganancia Neta]],-Cocina[[#This Row],[Total del Pedido]])</f>
        <v>39</v>
      </c>
    </row>
    <row r="149" spans="1:15" x14ac:dyDescent="0.3">
      <c r="A149" s="9">
        <v>56</v>
      </c>
      <c r="B149" s="9">
        <v>1</v>
      </c>
      <c r="C149" s="13" t="s">
        <v>51</v>
      </c>
      <c r="D149" s="13" t="s">
        <v>1145</v>
      </c>
      <c r="E149" s="14">
        <v>17</v>
      </c>
      <c r="F149" s="14">
        <v>29</v>
      </c>
      <c r="G149" s="9">
        <v>1</v>
      </c>
      <c r="H149" s="9">
        <v>38</v>
      </c>
      <c r="I149" s="13" t="s">
        <v>1127</v>
      </c>
      <c r="K149" s="14">
        <f t="shared" si="8"/>
        <v>17</v>
      </c>
      <c r="L149" s="14">
        <f t="shared" si="9"/>
        <v>12</v>
      </c>
      <c r="M149" s="14">
        <f t="shared" si="10"/>
        <v>29</v>
      </c>
      <c r="N149" s="12">
        <f t="shared" si="11"/>
        <v>0.70588235294117652</v>
      </c>
      <c r="O149" s="23">
        <f>IF(VLOOKUP(Cocina[[#This Row],[Número de Orden]],Sala[[Número de Orden]:[Orden cobrada (Sin tiempo espera)]],12,FALSE)="Si",Cocina[[#This Row],[Ganancia Neta]],-Cocina[[#This Row],[Total del Pedido]])</f>
        <v>12</v>
      </c>
    </row>
    <row r="150" spans="1:15" x14ac:dyDescent="0.3">
      <c r="A150" s="9">
        <v>56</v>
      </c>
      <c r="B150" s="9">
        <v>1</v>
      </c>
      <c r="C150" s="13" t="s">
        <v>180</v>
      </c>
      <c r="D150" s="13" t="s">
        <v>1148</v>
      </c>
      <c r="E150" s="14">
        <v>11</v>
      </c>
      <c r="F150" s="14">
        <v>19</v>
      </c>
      <c r="G150" s="9">
        <v>1</v>
      </c>
      <c r="H150" s="9">
        <v>40</v>
      </c>
      <c r="I150" s="13" t="s">
        <v>1128</v>
      </c>
      <c r="K150" s="14">
        <f t="shared" si="8"/>
        <v>11</v>
      </c>
      <c r="L150" s="14">
        <f t="shared" si="9"/>
        <v>8</v>
      </c>
      <c r="M150" s="14">
        <f t="shared" si="10"/>
        <v>19</v>
      </c>
      <c r="N150" s="12">
        <f t="shared" si="11"/>
        <v>0.72727272727272729</v>
      </c>
      <c r="O150" s="23">
        <f>IF(VLOOKUP(Cocina[[#This Row],[Número de Orden]],Sala[[Número de Orden]:[Orden cobrada (Sin tiempo espera)]],12,FALSE)="Si",Cocina[[#This Row],[Ganancia Neta]],-Cocina[[#This Row],[Total del Pedido]])</f>
        <v>8</v>
      </c>
    </row>
    <row r="151" spans="1:15" x14ac:dyDescent="0.3">
      <c r="A151" s="9">
        <v>57</v>
      </c>
      <c r="B151" s="9">
        <v>18</v>
      </c>
      <c r="C151" s="13" t="s">
        <v>33</v>
      </c>
      <c r="D151" s="13" t="s">
        <v>1149</v>
      </c>
      <c r="E151" s="14">
        <v>21</v>
      </c>
      <c r="F151" s="14">
        <v>35</v>
      </c>
      <c r="G151" s="9">
        <v>1</v>
      </c>
      <c r="H151" s="9">
        <v>21</v>
      </c>
      <c r="I151" s="13" t="s">
        <v>1128</v>
      </c>
      <c r="K151" s="14">
        <f t="shared" si="8"/>
        <v>21</v>
      </c>
      <c r="L151" s="14">
        <f t="shared" si="9"/>
        <v>14</v>
      </c>
      <c r="M151" s="14">
        <f t="shared" si="10"/>
        <v>35</v>
      </c>
      <c r="N151" s="12">
        <f t="shared" si="11"/>
        <v>0.66666666666666663</v>
      </c>
      <c r="O151" s="23">
        <f>IF(VLOOKUP(Cocina[[#This Row],[Número de Orden]],Sala[[Número de Orden]:[Orden cobrada (Sin tiempo espera)]],12,FALSE)="Si",Cocina[[#This Row],[Ganancia Neta]],-Cocina[[#This Row],[Total del Pedido]])</f>
        <v>14</v>
      </c>
    </row>
    <row r="152" spans="1:15" x14ac:dyDescent="0.3">
      <c r="A152" s="9">
        <v>57</v>
      </c>
      <c r="B152" s="9">
        <v>18</v>
      </c>
      <c r="C152" s="13" t="s">
        <v>65</v>
      </c>
      <c r="D152" s="13" t="s">
        <v>1143</v>
      </c>
      <c r="E152" s="14">
        <v>25</v>
      </c>
      <c r="F152" s="14">
        <v>40</v>
      </c>
      <c r="G152" s="9">
        <v>1</v>
      </c>
      <c r="H152" s="9">
        <v>30</v>
      </c>
      <c r="I152" s="13" t="s">
        <v>1128</v>
      </c>
      <c r="K152" s="14">
        <f t="shared" si="8"/>
        <v>25</v>
      </c>
      <c r="L152" s="14">
        <f t="shared" si="9"/>
        <v>15</v>
      </c>
      <c r="M152" s="14">
        <f t="shared" si="10"/>
        <v>40</v>
      </c>
      <c r="N152" s="12">
        <f t="shared" si="11"/>
        <v>0.6</v>
      </c>
      <c r="O152" s="23">
        <f>IF(VLOOKUP(Cocina[[#This Row],[Número de Orden]],Sala[[Número de Orden]:[Orden cobrada (Sin tiempo espera)]],12,FALSE)="Si",Cocina[[#This Row],[Ganancia Neta]],-Cocina[[#This Row],[Total del Pedido]])</f>
        <v>15</v>
      </c>
    </row>
    <row r="153" spans="1:15" x14ac:dyDescent="0.3">
      <c r="A153" s="9">
        <v>57</v>
      </c>
      <c r="B153" s="9">
        <v>18</v>
      </c>
      <c r="C153" s="13" t="s">
        <v>335</v>
      </c>
      <c r="D153" s="13" t="s">
        <v>1151</v>
      </c>
      <c r="E153" s="14">
        <v>13</v>
      </c>
      <c r="F153" s="14">
        <v>22</v>
      </c>
      <c r="G153" s="9">
        <v>1</v>
      </c>
      <c r="H153" s="9">
        <v>10</v>
      </c>
      <c r="I153" s="13" t="s">
        <v>1127</v>
      </c>
      <c r="K153" s="14">
        <f t="shared" si="8"/>
        <v>13</v>
      </c>
      <c r="L153" s="14">
        <f t="shared" si="9"/>
        <v>9</v>
      </c>
      <c r="M153" s="14">
        <f t="shared" si="10"/>
        <v>22</v>
      </c>
      <c r="N153" s="12">
        <f t="shared" si="11"/>
        <v>0.69230769230769229</v>
      </c>
      <c r="O153" s="23">
        <f>IF(VLOOKUP(Cocina[[#This Row],[Número de Orden]],Sala[[Número de Orden]:[Orden cobrada (Sin tiempo espera)]],12,FALSE)="Si",Cocina[[#This Row],[Ganancia Neta]],-Cocina[[#This Row],[Total del Pedido]])</f>
        <v>9</v>
      </c>
    </row>
    <row r="154" spans="1:15" x14ac:dyDescent="0.3">
      <c r="A154" s="9">
        <v>57</v>
      </c>
      <c r="B154" s="9">
        <v>18</v>
      </c>
      <c r="C154" s="13" t="s">
        <v>106</v>
      </c>
      <c r="D154" s="13" t="s">
        <v>1144</v>
      </c>
      <c r="E154" s="14">
        <v>22</v>
      </c>
      <c r="F154" s="14">
        <v>36</v>
      </c>
      <c r="G154" s="9">
        <v>2</v>
      </c>
      <c r="H154" s="9">
        <v>7</v>
      </c>
      <c r="I154" s="13" t="s">
        <v>1128</v>
      </c>
      <c r="K154" s="14">
        <f t="shared" si="8"/>
        <v>44</v>
      </c>
      <c r="L154" s="14">
        <f t="shared" si="9"/>
        <v>28</v>
      </c>
      <c r="M154" s="14">
        <f t="shared" si="10"/>
        <v>72</v>
      </c>
      <c r="N154" s="12">
        <f t="shared" si="11"/>
        <v>0.63636363636363635</v>
      </c>
      <c r="O154" s="23">
        <f>IF(VLOOKUP(Cocina[[#This Row],[Número de Orden]],Sala[[Número de Orden]:[Orden cobrada (Sin tiempo espera)]],12,FALSE)="Si",Cocina[[#This Row],[Ganancia Neta]],-Cocina[[#This Row],[Total del Pedido]])</f>
        <v>28</v>
      </c>
    </row>
    <row r="155" spans="1:15" x14ac:dyDescent="0.3">
      <c r="A155" s="9">
        <v>58</v>
      </c>
      <c r="B155" s="9">
        <v>8</v>
      </c>
      <c r="C155" s="13" t="s">
        <v>335</v>
      </c>
      <c r="D155" s="13" t="s">
        <v>1151</v>
      </c>
      <c r="E155" s="14">
        <v>13</v>
      </c>
      <c r="F155" s="14">
        <v>22</v>
      </c>
      <c r="G155" s="9">
        <v>1</v>
      </c>
      <c r="H155" s="9">
        <v>17</v>
      </c>
      <c r="I155" s="13" t="s">
        <v>1128</v>
      </c>
      <c r="K155" s="14">
        <f t="shared" si="8"/>
        <v>13</v>
      </c>
      <c r="L155" s="14">
        <f t="shared" si="9"/>
        <v>9</v>
      </c>
      <c r="M155" s="14">
        <f t="shared" si="10"/>
        <v>22</v>
      </c>
      <c r="N155" s="12">
        <f t="shared" si="11"/>
        <v>0.69230769230769229</v>
      </c>
      <c r="O155" s="23">
        <f>IF(VLOOKUP(Cocina[[#This Row],[Número de Orden]],Sala[[Número de Orden]:[Orden cobrada (Sin tiempo espera)]],12,FALSE)="Si",Cocina[[#This Row],[Ganancia Neta]],-Cocina[[#This Row],[Total del Pedido]])</f>
        <v>9</v>
      </c>
    </row>
    <row r="156" spans="1:15" x14ac:dyDescent="0.3">
      <c r="A156" s="9">
        <v>58</v>
      </c>
      <c r="B156" s="9">
        <v>8</v>
      </c>
      <c r="C156" s="13" t="s">
        <v>241</v>
      </c>
      <c r="D156" s="13" t="s">
        <v>1153</v>
      </c>
      <c r="E156" s="14">
        <v>12</v>
      </c>
      <c r="F156" s="14">
        <v>20</v>
      </c>
      <c r="G156" s="9">
        <v>3</v>
      </c>
      <c r="H156" s="9">
        <v>56</v>
      </c>
      <c r="I156" s="13" t="s">
        <v>1128</v>
      </c>
      <c r="K156" s="14">
        <f t="shared" si="8"/>
        <v>36</v>
      </c>
      <c r="L156" s="14">
        <f t="shared" si="9"/>
        <v>24</v>
      </c>
      <c r="M156" s="14">
        <f t="shared" si="10"/>
        <v>60</v>
      </c>
      <c r="N156" s="12">
        <f t="shared" si="11"/>
        <v>0.66666666666666663</v>
      </c>
      <c r="O156" s="23">
        <f>IF(VLOOKUP(Cocina[[#This Row],[Número de Orden]],Sala[[Número de Orden]:[Orden cobrada (Sin tiempo espera)]],12,FALSE)="Si",Cocina[[#This Row],[Ganancia Neta]],-Cocina[[#This Row],[Total del Pedido]])</f>
        <v>24</v>
      </c>
    </row>
    <row r="157" spans="1:15" x14ac:dyDescent="0.3">
      <c r="A157" s="9">
        <v>59</v>
      </c>
      <c r="B157" s="9">
        <v>8</v>
      </c>
      <c r="C157" s="13" t="s">
        <v>180</v>
      </c>
      <c r="D157" s="13" t="s">
        <v>1148</v>
      </c>
      <c r="E157" s="14">
        <v>11</v>
      </c>
      <c r="F157" s="14">
        <v>19</v>
      </c>
      <c r="G157" s="9">
        <v>2</v>
      </c>
      <c r="H157" s="9">
        <v>13</v>
      </c>
      <c r="I157" s="13" t="s">
        <v>1127</v>
      </c>
      <c r="K157" s="14">
        <f t="shared" si="8"/>
        <v>22</v>
      </c>
      <c r="L157" s="14">
        <f t="shared" si="9"/>
        <v>16</v>
      </c>
      <c r="M157" s="14">
        <f t="shared" si="10"/>
        <v>38</v>
      </c>
      <c r="N157" s="12">
        <f t="shared" si="11"/>
        <v>0.72727272727272729</v>
      </c>
      <c r="O157" s="23">
        <f>IF(VLOOKUP(Cocina[[#This Row],[Número de Orden]],Sala[[Número de Orden]:[Orden cobrada (Sin tiempo espera)]],12,FALSE)="Si",Cocina[[#This Row],[Ganancia Neta]],-Cocina[[#This Row],[Total del Pedido]])</f>
        <v>16</v>
      </c>
    </row>
    <row r="158" spans="1:15" x14ac:dyDescent="0.3">
      <c r="A158" s="9">
        <v>59</v>
      </c>
      <c r="B158" s="9">
        <v>8</v>
      </c>
      <c r="C158" s="13" t="s">
        <v>331</v>
      </c>
      <c r="D158" s="13" t="s">
        <v>1154</v>
      </c>
      <c r="E158" s="14">
        <v>14</v>
      </c>
      <c r="F158" s="14">
        <v>23</v>
      </c>
      <c r="G158" s="9">
        <v>2</v>
      </c>
      <c r="H158" s="9">
        <v>9</v>
      </c>
      <c r="I158" s="13" t="s">
        <v>1127</v>
      </c>
      <c r="K158" s="14">
        <f t="shared" si="8"/>
        <v>28</v>
      </c>
      <c r="L158" s="14">
        <f t="shared" si="9"/>
        <v>18</v>
      </c>
      <c r="M158" s="14">
        <f t="shared" si="10"/>
        <v>46</v>
      </c>
      <c r="N158" s="12">
        <f t="shared" si="11"/>
        <v>0.6428571428571429</v>
      </c>
      <c r="O158" s="23">
        <f>IF(VLOOKUP(Cocina[[#This Row],[Número de Orden]],Sala[[Número de Orden]:[Orden cobrada (Sin tiempo espera)]],12,FALSE)="Si",Cocina[[#This Row],[Ganancia Neta]],-Cocina[[#This Row],[Total del Pedido]])</f>
        <v>18</v>
      </c>
    </row>
    <row r="159" spans="1:15" x14ac:dyDescent="0.3">
      <c r="A159" s="9">
        <v>59</v>
      </c>
      <c r="B159" s="9">
        <v>8</v>
      </c>
      <c r="C159" s="13" t="s">
        <v>117</v>
      </c>
      <c r="D159" s="13" t="s">
        <v>1156</v>
      </c>
      <c r="E159" s="14">
        <v>10</v>
      </c>
      <c r="F159" s="14">
        <v>18</v>
      </c>
      <c r="G159" s="9">
        <v>2</v>
      </c>
      <c r="H159" s="9">
        <v>13</v>
      </c>
      <c r="I159" s="13" t="s">
        <v>1128</v>
      </c>
      <c r="K159" s="14">
        <f t="shared" si="8"/>
        <v>20</v>
      </c>
      <c r="L159" s="14">
        <f t="shared" si="9"/>
        <v>16</v>
      </c>
      <c r="M159" s="14">
        <f t="shared" si="10"/>
        <v>36</v>
      </c>
      <c r="N159" s="12">
        <f t="shared" si="11"/>
        <v>0.8</v>
      </c>
      <c r="O159" s="23">
        <f>IF(VLOOKUP(Cocina[[#This Row],[Número de Orden]],Sala[[Número de Orden]:[Orden cobrada (Sin tiempo espera)]],12,FALSE)="Si",Cocina[[#This Row],[Ganancia Neta]],-Cocina[[#This Row],[Total del Pedido]])</f>
        <v>16</v>
      </c>
    </row>
    <row r="160" spans="1:15" x14ac:dyDescent="0.3">
      <c r="A160" s="9">
        <v>59</v>
      </c>
      <c r="B160" s="9">
        <v>8</v>
      </c>
      <c r="C160" s="13" t="s">
        <v>65</v>
      </c>
      <c r="D160" s="13" t="s">
        <v>1143</v>
      </c>
      <c r="E160" s="14">
        <v>25</v>
      </c>
      <c r="F160" s="14">
        <v>40</v>
      </c>
      <c r="G160" s="9">
        <v>1</v>
      </c>
      <c r="H160" s="9">
        <v>13</v>
      </c>
      <c r="I160" s="13" t="s">
        <v>1128</v>
      </c>
      <c r="K160" s="14">
        <f t="shared" si="8"/>
        <v>25</v>
      </c>
      <c r="L160" s="14">
        <f t="shared" si="9"/>
        <v>15</v>
      </c>
      <c r="M160" s="14">
        <f t="shared" si="10"/>
        <v>40</v>
      </c>
      <c r="N160" s="12">
        <f t="shared" si="11"/>
        <v>0.6</v>
      </c>
      <c r="O160" s="23">
        <f>IF(VLOOKUP(Cocina[[#This Row],[Número de Orden]],Sala[[Número de Orden]:[Orden cobrada (Sin tiempo espera)]],12,FALSE)="Si",Cocina[[#This Row],[Ganancia Neta]],-Cocina[[#This Row],[Total del Pedido]])</f>
        <v>15</v>
      </c>
    </row>
    <row r="161" spans="1:15" x14ac:dyDescent="0.3">
      <c r="A161" s="9">
        <v>60</v>
      </c>
      <c r="B161" s="9">
        <v>6</v>
      </c>
      <c r="C161" s="13" t="s">
        <v>117</v>
      </c>
      <c r="D161" s="13" t="s">
        <v>1156</v>
      </c>
      <c r="E161" s="14">
        <v>10</v>
      </c>
      <c r="F161" s="14">
        <v>18</v>
      </c>
      <c r="G161" s="9">
        <v>2</v>
      </c>
      <c r="H161" s="9">
        <v>23</v>
      </c>
      <c r="I161" s="13" t="s">
        <v>1127</v>
      </c>
      <c r="K161" s="14">
        <f t="shared" si="8"/>
        <v>20</v>
      </c>
      <c r="L161" s="14">
        <f t="shared" si="9"/>
        <v>16</v>
      </c>
      <c r="M161" s="14">
        <f t="shared" si="10"/>
        <v>36</v>
      </c>
      <c r="N161" s="12">
        <f t="shared" si="11"/>
        <v>0.8</v>
      </c>
      <c r="O161" s="23">
        <f>IF(VLOOKUP(Cocina[[#This Row],[Número de Orden]],Sala[[Número de Orden]:[Orden cobrada (Sin tiempo espera)]],12,FALSE)="Si",Cocina[[#This Row],[Ganancia Neta]],-Cocina[[#This Row],[Total del Pedido]])</f>
        <v>16</v>
      </c>
    </row>
    <row r="162" spans="1:15" x14ac:dyDescent="0.3">
      <c r="A162" s="9">
        <v>60</v>
      </c>
      <c r="B162" s="9">
        <v>6</v>
      </c>
      <c r="C162" s="13" t="s">
        <v>439</v>
      </c>
      <c r="D162" s="13" t="s">
        <v>1146</v>
      </c>
      <c r="E162" s="14">
        <v>20</v>
      </c>
      <c r="F162" s="14">
        <v>33</v>
      </c>
      <c r="G162" s="9">
        <v>2</v>
      </c>
      <c r="H162" s="9">
        <v>20</v>
      </c>
      <c r="I162" s="13" t="s">
        <v>1128</v>
      </c>
      <c r="K162" s="14">
        <f t="shared" si="8"/>
        <v>40</v>
      </c>
      <c r="L162" s="14">
        <f t="shared" si="9"/>
        <v>26</v>
      </c>
      <c r="M162" s="14">
        <f t="shared" si="10"/>
        <v>66</v>
      </c>
      <c r="N162" s="12">
        <f t="shared" si="11"/>
        <v>0.65</v>
      </c>
      <c r="O162" s="23">
        <f>IF(VLOOKUP(Cocina[[#This Row],[Número de Orden]],Sala[[Número de Orden]:[Orden cobrada (Sin tiempo espera)]],12,FALSE)="Si",Cocina[[#This Row],[Ganancia Neta]],-Cocina[[#This Row],[Total del Pedido]])</f>
        <v>26</v>
      </c>
    </row>
    <row r="163" spans="1:15" x14ac:dyDescent="0.3">
      <c r="A163" s="9">
        <v>61</v>
      </c>
      <c r="B163" s="9">
        <v>10</v>
      </c>
      <c r="C163" s="13" t="s">
        <v>65</v>
      </c>
      <c r="D163" s="13" t="s">
        <v>1143</v>
      </c>
      <c r="E163" s="14">
        <v>25</v>
      </c>
      <c r="F163" s="14">
        <v>40</v>
      </c>
      <c r="G163" s="9">
        <v>2</v>
      </c>
      <c r="H163" s="9">
        <v>56</v>
      </c>
      <c r="I163" s="13" t="s">
        <v>1127</v>
      </c>
      <c r="K163" s="14">
        <f t="shared" si="8"/>
        <v>50</v>
      </c>
      <c r="L163" s="14">
        <f t="shared" si="9"/>
        <v>30</v>
      </c>
      <c r="M163" s="14">
        <f t="shared" si="10"/>
        <v>80</v>
      </c>
      <c r="N163" s="12">
        <f t="shared" si="11"/>
        <v>0.6</v>
      </c>
      <c r="O163" s="23">
        <f>IF(VLOOKUP(Cocina[[#This Row],[Número de Orden]],Sala[[Número de Orden]:[Orden cobrada (Sin tiempo espera)]],12,FALSE)="Si",Cocina[[#This Row],[Ganancia Neta]],-Cocina[[#This Row],[Total del Pedido]])</f>
        <v>-50</v>
      </c>
    </row>
    <row r="164" spans="1:15" x14ac:dyDescent="0.3">
      <c r="A164" s="9">
        <v>61</v>
      </c>
      <c r="B164" s="9">
        <v>10</v>
      </c>
      <c r="C164" s="13" t="s">
        <v>117</v>
      </c>
      <c r="D164" s="13" t="s">
        <v>1156</v>
      </c>
      <c r="E164" s="14">
        <v>10</v>
      </c>
      <c r="F164" s="14">
        <v>18</v>
      </c>
      <c r="G164" s="9">
        <v>1</v>
      </c>
      <c r="H164" s="9">
        <v>39</v>
      </c>
      <c r="I164" s="13" t="s">
        <v>1128</v>
      </c>
      <c r="K164" s="14">
        <f t="shared" si="8"/>
        <v>10</v>
      </c>
      <c r="L164" s="14">
        <f t="shared" si="9"/>
        <v>8</v>
      </c>
      <c r="M164" s="14">
        <f t="shared" si="10"/>
        <v>18</v>
      </c>
      <c r="N164" s="12">
        <f t="shared" si="11"/>
        <v>0.8</v>
      </c>
      <c r="O164" s="23">
        <f>IF(VLOOKUP(Cocina[[#This Row],[Número de Orden]],Sala[[Número de Orden]:[Orden cobrada (Sin tiempo espera)]],12,FALSE)="Si",Cocina[[#This Row],[Ganancia Neta]],-Cocina[[#This Row],[Total del Pedido]])</f>
        <v>-10</v>
      </c>
    </row>
    <row r="165" spans="1:15" x14ac:dyDescent="0.3">
      <c r="A165" s="9">
        <v>61</v>
      </c>
      <c r="B165" s="9">
        <v>10</v>
      </c>
      <c r="C165" s="13" t="s">
        <v>100</v>
      </c>
      <c r="D165" s="13" t="s">
        <v>1140</v>
      </c>
      <c r="E165" s="14">
        <v>18</v>
      </c>
      <c r="F165" s="14">
        <v>30</v>
      </c>
      <c r="G165" s="9">
        <v>2</v>
      </c>
      <c r="H165" s="9">
        <v>13</v>
      </c>
      <c r="I165" s="13" t="s">
        <v>1127</v>
      </c>
      <c r="K165" s="14">
        <f t="shared" si="8"/>
        <v>36</v>
      </c>
      <c r="L165" s="14">
        <f t="shared" si="9"/>
        <v>24</v>
      </c>
      <c r="M165" s="14">
        <f t="shared" si="10"/>
        <v>60</v>
      </c>
      <c r="N165" s="12">
        <f t="shared" si="11"/>
        <v>0.66666666666666663</v>
      </c>
      <c r="O165" s="23">
        <f>IF(VLOOKUP(Cocina[[#This Row],[Número de Orden]],Sala[[Número de Orden]:[Orden cobrada (Sin tiempo espera)]],12,FALSE)="Si",Cocina[[#This Row],[Ganancia Neta]],-Cocina[[#This Row],[Total del Pedido]])</f>
        <v>-36</v>
      </c>
    </row>
    <row r="166" spans="1:15" x14ac:dyDescent="0.3">
      <c r="A166" s="9">
        <v>61</v>
      </c>
      <c r="B166" s="9">
        <v>10</v>
      </c>
      <c r="C166" s="13" t="s">
        <v>57</v>
      </c>
      <c r="D166" s="13" t="s">
        <v>1147</v>
      </c>
      <c r="E166" s="14">
        <v>16</v>
      </c>
      <c r="F166" s="14">
        <v>28</v>
      </c>
      <c r="G166" s="9">
        <v>3</v>
      </c>
      <c r="H166" s="9">
        <v>51</v>
      </c>
      <c r="I166" s="13" t="s">
        <v>1128</v>
      </c>
      <c r="K166" s="14">
        <f t="shared" si="8"/>
        <v>48</v>
      </c>
      <c r="L166" s="14">
        <f t="shared" si="9"/>
        <v>36</v>
      </c>
      <c r="M166" s="14">
        <f t="shared" si="10"/>
        <v>84</v>
      </c>
      <c r="N166" s="12">
        <f t="shared" si="11"/>
        <v>0.75</v>
      </c>
      <c r="O166" s="23">
        <f>IF(VLOOKUP(Cocina[[#This Row],[Número de Orden]],Sala[[Número de Orden]:[Orden cobrada (Sin tiempo espera)]],12,FALSE)="Si",Cocina[[#This Row],[Ganancia Neta]],-Cocina[[#This Row],[Total del Pedido]])</f>
        <v>-48</v>
      </c>
    </row>
    <row r="167" spans="1:15" x14ac:dyDescent="0.3">
      <c r="A167" s="9">
        <v>62</v>
      </c>
      <c r="B167" s="9">
        <v>2</v>
      </c>
      <c r="C167" s="13" t="s">
        <v>100</v>
      </c>
      <c r="D167" s="13" t="s">
        <v>1140</v>
      </c>
      <c r="E167" s="14">
        <v>18</v>
      </c>
      <c r="F167" s="14">
        <v>30</v>
      </c>
      <c r="G167" s="9">
        <v>2</v>
      </c>
      <c r="H167" s="9">
        <v>59</v>
      </c>
      <c r="I167" s="13" t="s">
        <v>1128</v>
      </c>
      <c r="K167" s="14">
        <f t="shared" si="8"/>
        <v>36</v>
      </c>
      <c r="L167" s="14">
        <f t="shared" si="9"/>
        <v>24</v>
      </c>
      <c r="M167" s="14">
        <f t="shared" si="10"/>
        <v>60</v>
      </c>
      <c r="N167" s="12">
        <f t="shared" si="11"/>
        <v>0.66666666666666663</v>
      </c>
      <c r="O167" s="23">
        <f>IF(VLOOKUP(Cocina[[#This Row],[Número de Orden]],Sala[[Número de Orden]:[Orden cobrada (Sin tiempo espera)]],12,FALSE)="Si",Cocina[[#This Row],[Ganancia Neta]],-Cocina[[#This Row],[Total del Pedido]])</f>
        <v>24</v>
      </c>
    </row>
    <row r="168" spans="1:15" x14ac:dyDescent="0.3">
      <c r="A168" s="9">
        <v>62</v>
      </c>
      <c r="B168" s="9">
        <v>2</v>
      </c>
      <c r="C168" s="13" t="s">
        <v>180</v>
      </c>
      <c r="D168" s="13" t="s">
        <v>1148</v>
      </c>
      <c r="E168" s="14">
        <v>11</v>
      </c>
      <c r="F168" s="14">
        <v>19</v>
      </c>
      <c r="G168" s="9">
        <v>3</v>
      </c>
      <c r="H168" s="9">
        <v>46</v>
      </c>
      <c r="I168" s="13" t="s">
        <v>1128</v>
      </c>
      <c r="K168" s="14">
        <f t="shared" si="8"/>
        <v>33</v>
      </c>
      <c r="L168" s="14">
        <f t="shared" si="9"/>
        <v>24</v>
      </c>
      <c r="M168" s="14">
        <f t="shared" si="10"/>
        <v>57</v>
      </c>
      <c r="N168" s="12">
        <f t="shared" si="11"/>
        <v>0.72727272727272729</v>
      </c>
      <c r="O168" s="23">
        <f>IF(VLOOKUP(Cocina[[#This Row],[Número de Orden]],Sala[[Número de Orden]:[Orden cobrada (Sin tiempo espera)]],12,FALSE)="Si",Cocina[[#This Row],[Ganancia Neta]],-Cocina[[#This Row],[Total del Pedido]])</f>
        <v>24</v>
      </c>
    </row>
    <row r="169" spans="1:15" x14ac:dyDescent="0.3">
      <c r="A169" s="9">
        <v>62</v>
      </c>
      <c r="B169" s="9">
        <v>2</v>
      </c>
      <c r="C169" s="13" t="s">
        <v>186</v>
      </c>
      <c r="D169" s="13" t="s">
        <v>1141</v>
      </c>
      <c r="E169" s="14">
        <v>19</v>
      </c>
      <c r="F169" s="14">
        <v>31</v>
      </c>
      <c r="G169" s="9">
        <v>1</v>
      </c>
      <c r="H169" s="9">
        <v>50</v>
      </c>
      <c r="I169" s="13" t="s">
        <v>1128</v>
      </c>
      <c r="K169" s="14">
        <f t="shared" si="8"/>
        <v>19</v>
      </c>
      <c r="L169" s="14">
        <f t="shared" si="9"/>
        <v>12</v>
      </c>
      <c r="M169" s="14">
        <f t="shared" si="10"/>
        <v>31</v>
      </c>
      <c r="N169" s="12">
        <f t="shared" si="11"/>
        <v>0.63157894736842102</v>
      </c>
      <c r="O169" s="23">
        <f>IF(VLOOKUP(Cocina[[#This Row],[Número de Orden]],Sala[[Número de Orden]:[Orden cobrada (Sin tiempo espera)]],12,FALSE)="Si",Cocina[[#This Row],[Ganancia Neta]],-Cocina[[#This Row],[Total del Pedido]])</f>
        <v>12</v>
      </c>
    </row>
    <row r="170" spans="1:15" x14ac:dyDescent="0.3">
      <c r="A170" s="9">
        <v>63</v>
      </c>
      <c r="B170" s="9">
        <v>17</v>
      </c>
      <c r="C170" s="13" t="s">
        <v>241</v>
      </c>
      <c r="D170" s="13" t="s">
        <v>1153</v>
      </c>
      <c r="E170" s="14">
        <v>12</v>
      </c>
      <c r="F170" s="14">
        <v>20</v>
      </c>
      <c r="G170" s="9">
        <v>1</v>
      </c>
      <c r="H170" s="9">
        <v>10</v>
      </c>
      <c r="I170" s="13" t="s">
        <v>1128</v>
      </c>
      <c r="K170" s="14">
        <f t="shared" si="8"/>
        <v>12</v>
      </c>
      <c r="L170" s="14">
        <f t="shared" si="9"/>
        <v>8</v>
      </c>
      <c r="M170" s="14">
        <f t="shared" si="10"/>
        <v>20</v>
      </c>
      <c r="N170" s="12">
        <f t="shared" si="11"/>
        <v>0.66666666666666663</v>
      </c>
      <c r="O170" s="23">
        <f>IF(VLOOKUP(Cocina[[#This Row],[Número de Orden]],Sala[[Número de Orden]:[Orden cobrada (Sin tiempo espera)]],12,FALSE)="Si",Cocina[[#This Row],[Ganancia Neta]],-Cocina[[#This Row],[Total del Pedido]])</f>
        <v>8</v>
      </c>
    </row>
    <row r="171" spans="1:15" x14ac:dyDescent="0.3">
      <c r="A171" s="9">
        <v>63</v>
      </c>
      <c r="B171" s="9">
        <v>17</v>
      </c>
      <c r="C171" s="13" t="s">
        <v>33</v>
      </c>
      <c r="D171" s="13" t="s">
        <v>1149</v>
      </c>
      <c r="E171" s="14">
        <v>21</v>
      </c>
      <c r="F171" s="14">
        <v>35</v>
      </c>
      <c r="G171" s="9">
        <v>1</v>
      </c>
      <c r="H171" s="9">
        <v>20</v>
      </c>
      <c r="I171" s="13" t="s">
        <v>1127</v>
      </c>
      <c r="K171" s="14">
        <f t="shared" si="8"/>
        <v>21</v>
      </c>
      <c r="L171" s="14">
        <f t="shared" si="9"/>
        <v>14</v>
      </c>
      <c r="M171" s="14">
        <f t="shared" si="10"/>
        <v>35</v>
      </c>
      <c r="N171" s="12">
        <f t="shared" si="11"/>
        <v>0.66666666666666663</v>
      </c>
      <c r="O171" s="23">
        <f>IF(VLOOKUP(Cocina[[#This Row],[Número de Orden]],Sala[[Número de Orden]:[Orden cobrada (Sin tiempo espera)]],12,FALSE)="Si",Cocina[[#This Row],[Ganancia Neta]],-Cocina[[#This Row],[Total del Pedido]])</f>
        <v>14</v>
      </c>
    </row>
    <row r="172" spans="1:15" x14ac:dyDescent="0.3">
      <c r="A172" s="9">
        <v>64</v>
      </c>
      <c r="B172" s="9">
        <v>3</v>
      </c>
      <c r="C172" s="13" t="s">
        <v>241</v>
      </c>
      <c r="D172" s="13" t="s">
        <v>1153</v>
      </c>
      <c r="E172" s="14">
        <v>12</v>
      </c>
      <c r="F172" s="14">
        <v>20</v>
      </c>
      <c r="G172" s="9">
        <v>3</v>
      </c>
      <c r="H172" s="9">
        <v>25</v>
      </c>
      <c r="I172" s="13" t="s">
        <v>1127</v>
      </c>
      <c r="K172" s="14">
        <f t="shared" si="8"/>
        <v>36</v>
      </c>
      <c r="L172" s="14">
        <f t="shared" si="9"/>
        <v>24</v>
      </c>
      <c r="M172" s="14">
        <f t="shared" si="10"/>
        <v>60</v>
      </c>
      <c r="N172" s="12">
        <f t="shared" si="11"/>
        <v>0.66666666666666663</v>
      </c>
      <c r="O172" s="23">
        <f>IF(VLOOKUP(Cocina[[#This Row],[Número de Orden]],Sala[[Número de Orden]:[Orden cobrada (Sin tiempo espera)]],12,FALSE)="Si",Cocina[[#This Row],[Ganancia Neta]],-Cocina[[#This Row],[Total del Pedido]])</f>
        <v>24</v>
      </c>
    </row>
    <row r="173" spans="1:15" x14ac:dyDescent="0.3">
      <c r="A173" s="9">
        <v>64</v>
      </c>
      <c r="B173" s="9">
        <v>3</v>
      </c>
      <c r="C173" s="13" t="s">
        <v>65</v>
      </c>
      <c r="D173" s="13" t="s">
        <v>1143</v>
      </c>
      <c r="E173" s="14">
        <v>25</v>
      </c>
      <c r="F173" s="14">
        <v>40</v>
      </c>
      <c r="G173" s="9">
        <v>3</v>
      </c>
      <c r="H173" s="9">
        <v>47</v>
      </c>
      <c r="I173" s="13" t="s">
        <v>1128</v>
      </c>
      <c r="K173" s="14">
        <f t="shared" si="8"/>
        <v>75</v>
      </c>
      <c r="L173" s="14">
        <f t="shared" si="9"/>
        <v>45</v>
      </c>
      <c r="M173" s="14">
        <f t="shared" si="10"/>
        <v>120</v>
      </c>
      <c r="N173" s="12">
        <f t="shared" si="11"/>
        <v>0.6</v>
      </c>
      <c r="O173" s="23">
        <f>IF(VLOOKUP(Cocina[[#This Row],[Número de Orden]],Sala[[Número de Orden]:[Orden cobrada (Sin tiempo espera)]],12,FALSE)="Si",Cocina[[#This Row],[Ganancia Neta]],-Cocina[[#This Row],[Total del Pedido]])</f>
        <v>45</v>
      </c>
    </row>
    <row r="174" spans="1:15" x14ac:dyDescent="0.3">
      <c r="A174" s="9">
        <v>64</v>
      </c>
      <c r="B174" s="9">
        <v>3</v>
      </c>
      <c r="C174" s="13" t="s">
        <v>106</v>
      </c>
      <c r="D174" s="13" t="s">
        <v>1144</v>
      </c>
      <c r="E174" s="14">
        <v>22</v>
      </c>
      <c r="F174" s="14">
        <v>36</v>
      </c>
      <c r="G174" s="9">
        <v>3</v>
      </c>
      <c r="H174" s="9">
        <v>10</v>
      </c>
      <c r="I174" s="13" t="s">
        <v>1127</v>
      </c>
      <c r="K174" s="14">
        <f t="shared" si="8"/>
        <v>66</v>
      </c>
      <c r="L174" s="14">
        <f t="shared" si="9"/>
        <v>42</v>
      </c>
      <c r="M174" s="14">
        <f t="shared" si="10"/>
        <v>108</v>
      </c>
      <c r="N174" s="12">
        <f t="shared" si="11"/>
        <v>0.63636363636363635</v>
      </c>
      <c r="O174" s="23">
        <f>IF(VLOOKUP(Cocina[[#This Row],[Número de Orden]],Sala[[Número de Orden]:[Orden cobrada (Sin tiempo espera)]],12,FALSE)="Si",Cocina[[#This Row],[Ganancia Neta]],-Cocina[[#This Row],[Total del Pedido]])</f>
        <v>42</v>
      </c>
    </row>
    <row r="175" spans="1:15" x14ac:dyDescent="0.3">
      <c r="A175" s="9">
        <v>65</v>
      </c>
      <c r="B175" s="9">
        <v>5</v>
      </c>
      <c r="C175" s="13" t="s">
        <v>57</v>
      </c>
      <c r="D175" s="13" t="s">
        <v>1147</v>
      </c>
      <c r="E175" s="14">
        <v>16</v>
      </c>
      <c r="F175" s="14">
        <v>28</v>
      </c>
      <c r="G175" s="9">
        <v>1</v>
      </c>
      <c r="H175" s="9">
        <v>32</v>
      </c>
      <c r="I175" s="13" t="s">
        <v>1128</v>
      </c>
      <c r="K175" s="14">
        <f t="shared" si="8"/>
        <v>16</v>
      </c>
      <c r="L175" s="14">
        <f t="shared" si="9"/>
        <v>12</v>
      </c>
      <c r="M175" s="14">
        <f t="shared" si="10"/>
        <v>28</v>
      </c>
      <c r="N175" s="12">
        <f t="shared" si="11"/>
        <v>0.75</v>
      </c>
      <c r="O175" s="23">
        <f>IF(VLOOKUP(Cocina[[#This Row],[Número de Orden]],Sala[[Número de Orden]:[Orden cobrada (Sin tiempo espera)]],12,FALSE)="Si",Cocina[[#This Row],[Ganancia Neta]],-Cocina[[#This Row],[Total del Pedido]])</f>
        <v>-16</v>
      </c>
    </row>
    <row r="176" spans="1:15" x14ac:dyDescent="0.3">
      <c r="A176" s="9">
        <v>65</v>
      </c>
      <c r="B176" s="9">
        <v>5</v>
      </c>
      <c r="C176" s="13" t="s">
        <v>186</v>
      </c>
      <c r="D176" s="13" t="s">
        <v>1141</v>
      </c>
      <c r="E176" s="14">
        <v>19</v>
      </c>
      <c r="F176" s="14">
        <v>31</v>
      </c>
      <c r="G176" s="9">
        <v>1</v>
      </c>
      <c r="H176" s="9">
        <v>55</v>
      </c>
      <c r="I176" s="13" t="s">
        <v>1128</v>
      </c>
      <c r="K176" s="14">
        <f t="shared" si="8"/>
        <v>19</v>
      </c>
      <c r="L176" s="14">
        <f t="shared" si="9"/>
        <v>12</v>
      </c>
      <c r="M176" s="14">
        <f t="shared" si="10"/>
        <v>31</v>
      </c>
      <c r="N176" s="12">
        <f t="shared" si="11"/>
        <v>0.63157894736842102</v>
      </c>
      <c r="O176" s="23">
        <f>IF(VLOOKUP(Cocina[[#This Row],[Número de Orden]],Sala[[Número de Orden]:[Orden cobrada (Sin tiempo espera)]],12,FALSE)="Si",Cocina[[#This Row],[Ganancia Neta]],-Cocina[[#This Row],[Total del Pedido]])</f>
        <v>-19</v>
      </c>
    </row>
    <row r="177" spans="1:15" x14ac:dyDescent="0.3">
      <c r="A177" s="9">
        <v>65</v>
      </c>
      <c r="B177" s="9">
        <v>5</v>
      </c>
      <c r="C177" s="13" t="s">
        <v>180</v>
      </c>
      <c r="D177" s="13" t="s">
        <v>1148</v>
      </c>
      <c r="E177" s="14">
        <v>11</v>
      </c>
      <c r="F177" s="14">
        <v>19</v>
      </c>
      <c r="G177" s="9">
        <v>3</v>
      </c>
      <c r="H177" s="9">
        <v>51</v>
      </c>
      <c r="I177" s="13" t="s">
        <v>1127</v>
      </c>
      <c r="K177" s="14">
        <f t="shared" si="8"/>
        <v>33</v>
      </c>
      <c r="L177" s="14">
        <f t="shared" si="9"/>
        <v>24</v>
      </c>
      <c r="M177" s="14">
        <f t="shared" si="10"/>
        <v>57</v>
      </c>
      <c r="N177" s="12">
        <f t="shared" si="11"/>
        <v>0.72727272727272729</v>
      </c>
      <c r="O177" s="23">
        <f>IF(VLOOKUP(Cocina[[#This Row],[Número de Orden]],Sala[[Número de Orden]:[Orden cobrada (Sin tiempo espera)]],12,FALSE)="Si",Cocina[[#This Row],[Ganancia Neta]],-Cocina[[#This Row],[Total del Pedido]])</f>
        <v>-33</v>
      </c>
    </row>
    <row r="178" spans="1:15" x14ac:dyDescent="0.3">
      <c r="A178" s="9">
        <v>65</v>
      </c>
      <c r="B178" s="9">
        <v>5</v>
      </c>
      <c r="C178" s="13" t="s">
        <v>65</v>
      </c>
      <c r="D178" s="13" t="s">
        <v>1143</v>
      </c>
      <c r="E178" s="14">
        <v>25</v>
      </c>
      <c r="F178" s="14">
        <v>40</v>
      </c>
      <c r="G178" s="9">
        <v>2</v>
      </c>
      <c r="H178" s="9">
        <v>17</v>
      </c>
      <c r="I178" s="13" t="s">
        <v>1127</v>
      </c>
      <c r="K178" s="14">
        <f t="shared" si="8"/>
        <v>50</v>
      </c>
      <c r="L178" s="14">
        <f t="shared" si="9"/>
        <v>30</v>
      </c>
      <c r="M178" s="14">
        <f t="shared" si="10"/>
        <v>80</v>
      </c>
      <c r="N178" s="12">
        <f t="shared" si="11"/>
        <v>0.6</v>
      </c>
      <c r="O178" s="23">
        <f>IF(VLOOKUP(Cocina[[#This Row],[Número de Orden]],Sala[[Número de Orden]:[Orden cobrada (Sin tiempo espera)]],12,FALSE)="Si",Cocina[[#This Row],[Ganancia Neta]],-Cocina[[#This Row],[Total del Pedido]])</f>
        <v>-50</v>
      </c>
    </row>
    <row r="179" spans="1:15" x14ac:dyDescent="0.3">
      <c r="A179" s="9">
        <v>66</v>
      </c>
      <c r="B179" s="9">
        <v>18</v>
      </c>
      <c r="C179" s="13" t="s">
        <v>106</v>
      </c>
      <c r="D179" s="13" t="s">
        <v>1144</v>
      </c>
      <c r="E179" s="14">
        <v>22</v>
      </c>
      <c r="F179" s="14">
        <v>36</v>
      </c>
      <c r="G179" s="9">
        <v>1</v>
      </c>
      <c r="H179" s="9">
        <v>29</v>
      </c>
      <c r="I179" s="13" t="s">
        <v>1127</v>
      </c>
      <c r="K179" s="14">
        <f t="shared" si="8"/>
        <v>22</v>
      </c>
      <c r="L179" s="14">
        <f t="shared" si="9"/>
        <v>14</v>
      </c>
      <c r="M179" s="14">
        <f t="shared" si="10"/>
        <v>36</v>
      </c>
      <c r="N179" s="12">
        <f t="shared" si="11"/>
        <v>0.63636363636363635</v>
      </c>
      <c r="O179" s="23">
        <f>IF(VLOOKUP(Cocina[[#This Row],[Número de Orden]],Sala[[Número de Orden]:[Orden cobrada (Sin tiempo espera)]],12,FALSE)="Si",Cocina[[#This Row],[Ganancia Neta]],-Cocina[[#This Row],[Total del Pedido]])</f>
        <v>14</v>
      </c>
    </row>
    <row r="180" spans="1:15" x14ac:dyDescent="0.3">
      <c r="A180" s="9">
        <v>66</v>
      </c>
      <c r="B180" s="9">
        <v>18</v>
      </c>
      <c r="C180" s="13" t="s">
        <v>65</v>
      </c>
      <c r="D180" s="13" t="s">
        <v>1143</v>
      </c>
      <c r="E180" s="14">
        <v>25</v>
      </c>
      <c r="F180" s="14">
        <v>40</v>
      </c>
      <c r="G180" s="9">
        <v>3</v>
      </c>
      <c r="H180" s="9">
        <v>30</v>
      </c>
      <c r="I180" s="13" t="s">
        <v>1127</v>
      </c>
      <c r="K180" s="14">
        <f t="shared" si="8"/>
        <v>75</v>
      </c>
      <c r="L180" s="14">
        <f t="shared" si="9"/>
        <v>45</v>
      </c>
      <c r="M180" s="14">
        <f t="shared" si="10"/>
        <v>120</v>
      </c>
      <c r="N180" s="12">
        <f t="shared" si="11"/>
        <v>0.6</v>
      </c>
      <c r="O180" s="23">
        <f>IF(VLOOKUP(Cocina[[#This Row],[Número de Orden]],Sala[[Número de Orden]:[Orden cobrada (Sin tiempo espera)]],12,FALSE)="Si",Cocina[[#This Row],[Ganancia Neta]],-Cocina[[#This Row],[Total del Pedido]])</f>
        <v>45</v>
      </c>
    </row>
    <row r="181" spans="1:15" x14ac:dyDescent="0.3">
      <c r="A181" s="9">
        <v>66</v>
      </c>
      <c r="B181" s="9">
        <v>18</v>
      </c>
      <c r="C181" s="13" t="s">
        <v>117</v>
      </c>
      <c r="D181" s="13" t="s">
        <v>1156</v>
      </c>
      <c r="E181" s="14">
        <v>10</v>
      </c>
      <c r="F181" s="14">
        <v>18</v>
      </c>
      <c r="G181" s="9">
        <v>3</v>
      </c>
      <c r="H181" s="9">
        <v>55</v>
      </c>
      <c r="I181" s="13" t="s">
        <v>1128</v>
      </c>
      <c r="K181" s="14">
        <f t="shared" si="8"/>
        <v>30</v>
      </c>
      <c r="L181" s="14">
        <f t="shared" si="9"/>
        <v>24</v>
      </c>
      <c r="M181" s="14">
        <f t="shared" si="10"/>
        <v>54</v>
      </c>
      <c r="N181" s="12">
        <f t="shared" si="11"/>
        <v>0.8</v>
      </c>
      <c r="O181" s="23">
        <f>IF(VLOOKUP(Cocina[[#This Row],[Número de Orden]],Sala[[Número de Orden]:[Orden cobrada (Sin tiempo espera)]],12,FALSE)="Si",Cocina[[#This Row],[Ganancia Neta]],-Cocina[[#This Row],[Total del Pedido]])</f>
        <v>24</v>
      </c>
    </row>
    <row r="182" spans="1:15" x14ac:dyDescent="0.3">
      <c r="A182" s="9">
        <v>67</v>
      </c>
      <c r="B182" s="9">
        <v>2</v>
      </c>
      <c r="C182" s="13" t="s">
        <v>65</v>
      </c>
      <c r="D182" s="13" t="s">
        <v>1143</v>
      </c>
      <c r="E182" s="14">
        <v>25</v>
      </c>
      <c r="F182" s="14">
        <v>40</v>
      </c>
      <c r="G182" s="9">
        <v>1</v>
      </c>
      <c r="H182" s="9">
        <v>22</v>
      </c>
      <c r="I182" s="13" t="s">
        <v>1127</v>
      </c>
      <c r="K182" s="14">
        <f t="shared" si="8"/>
        <v>25</v>
      </c>
      <c r="L182" s="14">
        <f t="shared" si="9"/>
        <v>15</v>
      </c>
      <c r="M182" s="14">
        <f t="shared" si="10"/>
        <v>40</v>
      </c>
      <c r="N182" s="12">
        <f t="shared" si="11"/>
        <v>0.6</v>
      </c>
      <c r="O182" s="23">
        <f>IF(VLOOKUP(Cocina[[#This Row],[Número de Orden]],Sala[[Número de Orden]:[Orden cobrada (Sin tiempo espera)]],12,FALSE)="Si",Cocina[[#This Row],[Ganancia Neta]],-Cocina[[#This Row],[Total del Pedido]])</f>
        <v>-25</v>
      </c>
    </row>
    <row r="183" spans="1:15" x14ac:dyDescent="0.3">
      <c r="A183" s="9">
        <v>67</v>
      </c>
      <c r="B183" s="9">
        <v>2</v>
      </c>
      <c r="C183" s="13" t="s">
        <v>106</v>
      </c>
      <c r="D183" s="13" t="s">
        <v>1144</v>
      </c>
      <c r="E183" s="14">
        <v>22</v>
      </c>
      <c r="F183" s="14">
        <v>36</v>
      </c>
      <c r="G183" s="9">
        <v>3</v>
      </c>
      <c r="H183" s="9">
        <v>59</v>
      </c>
      <c r="I183" s="13" t="s">
        <v>1128</v>
      </c>
      <c r="K183" s="14">
        <f t="shared" si="8"/>
        <v>66</v>
      </c>
      <c r="L183" s="14">
        <f t="shared" si="9"/>
        <v>42</v>
      </c>
      <c r="M183" s="14">
        <f t="shared" si="10"/>
        <v>108</v>
      </c>
      <c r="N183" s="12">
        <f t="shared" si="11"/>
        <v>0.63636363636363635</v>
      </c>
      <c r="O183" s="23">
        <f>IF(VLOOKUP(Cocina[[#This Row],[Número de Orden]],Sala[[Número de Orden]:[Orden cobrada (Sin tiempo espera)]],12,FALSE)="Si",Cocina[[#This Row],[Ganancia Neta]],-Cocina[[#This Row],[Total del Pedido]])</f>
        <v>-66</v>
      </c>
    </row>
    <row r="184" spans="1:15" x14ac:dyDescent="0.3">
      <c r="A184" s="9">
        <v>67</v>
      </c>
      <c r="B184" s="9">
        <v>2</v>
      </c>
      <c r="C184" s="13" t="s">
        <v>256</v>
      </c>
      <c r="D184" s="13" t="s">
        <v>1157</v>
      </c>
      <c r="E184" s="14">
        <v>15</v>
      </c>
      <c r="F184" s="14">
        <v>26</v>
      </c>
      <c r="G184" s="9">
        <v>3</v>
      </c>
      <c r="H184" s="9">
        <v>15</v>
      </c>
      <c r="I184" s="13" t="s">
        <v>1128</v>
      </c>
      <c r="K184" s="14">
        <f t="shared" si="8"/>
        <v>45</v>
      </c>
      <c r="L184" s="14">
        <f t="shared" si="9"/>
        <v>33</v>
      </c>
      <c r="M184" s="14">
        <f t="shared" si="10"/>
        <v>78</v>
      </c>
      <c r="N184" s="12">
        <f t="shared" si="11"/>
        <v>0.73333333333333328</v>
      </c>
      <c r="O184" s="23">
        <f>IF(VLOOKUP(Cocina[[#This Row],[Número de Orden]],Sala[[Número de Orden]:[Orden cobrada (Sin tiempo espera)]],12,FALSE)="Si",Cocina[[#This Row],[Ganancia Neta]],-Cocina[[#This Row],[Total del Pedido]])</f>
        <v>-45</v>
      </c>
    </row>
    <row r="185" spans="1:15" x14ac:dyDescent="0.3">
      <c r="A185" s="9">
        <v>67</v>
      </c>
      <c r="B185" s="9">
        <v>2</v>
      </c>
      <c r="C185" s="13" t="s">
        <v>100</v>
      </c>
      <c r="D185" s="13" t="s">
        <v>1140</v>
      </c>
      <c r="E185" s="14">
        <v>18</v>
      </c>
      <c r="F185" s="14">
        <v>30</v>
      </c>
      <c r="G185" s="9">
        <v>1</v>
      </c>
      <c r="H185" s="9">
        <v>35</v>
      </c>
      <c r="I185" s="13" t="s">
        <v>1128</v>
      </c>
      <c r="K185" s="14">
        <f t="shared" si="8"/>
        <v>18</v>
      </c>
      <c r="L185" s="14">
        <f t="shared" si="9"/>
        <v>12</v>
      </c>
      <c r="M185" s="14">
        <f t="shared" si="10"/>
        <v>30</v>
      </c>
      <c r="N185" s="12">
        <f t="shared" si="11"/>
        <v>0.66666666666666663</v>
      </c>
      <c r="O185" s="23">
        <f>IF(VLOOKUP(Cocina[[#This Row],[Número de Orden]],Sala[[Número de Orden]:[Orden cobrada (Sin tiempo espera)]],12,FALSE)="Si",Cocina[[#This Row],[Ganancia Neta]],-Cocina[[#This Row],[Total del Pedido]])</f>
        <v>-18</v>
      </c>
    </row>
    <row r="186" spans="1:15" x14ac:dyDescent="0.3">
      <c r="A186" s="9">
        <v>68</v>
      </c>
      <c r="B186" s="9">
        <v>8</v>
      </c>
      <c r="C186" s="13" t="s">
        <v>331</v>
      </c>
      <c r="D186" s="13" t="s">
        <v>1154</v>
      </c>
      <c r="E186" s="14">
        <v>14</v>
      </c>
      <c r="F186" s="14">
        <v>23</v>
      </c>
      <c r="G186" s="9">
        <v>3</v>
      </c>
      <c r="H186" s="9">
        <v>43</v>
      </c>
      <c r="I186" s="13" t="s">
        <v>1127</v>
      </c>
      <c r="K186" s="14">
        <f t="shared" si="8"/>
        <v>42</v>
      </c>
      <c r="L186" s="14">
        <f t="shared" si="9"/>
        <v>27</v>
      </c>
      <c r="M186" s="14">
        <f t="shared" si="10"/>
        <v>69</v>
      </c>
      <c r="N186" s="12">
        <f t="shared" si="11"/>
        <v>0.6428571428571429</v>
      </c>
      <c r="O186" s="23">
        <f>IF(VLOOKUP(Cocina[[#This Row],[Número de Orden]],Sala[[Número de Orden]:[Orden cobrada (Sin tiempo espera)]],12,FALSE)="Si",Cocina[[#This Row],[Ganancia Neta]],-Cocina[[#This Row],[Total del Pedido]])</f>
        <v>27</v>
      </c>
    </row>
    <row r="187" spans="1:15" x14ac:dyDescent="0.3">
      <c r="A187" s="9">
        <v>68</v>
      </c>
      <c r="B187" s="9">
        <v>8</v>
      </c>
      <c r="C187" s="13" t="s">
        <v>57</v>
      </c>
      <c r="D187" s="13" t="s">
        <v>1147</v>
      </c>
      <c r="E187" s="14">
        <v>16</v>
      </c>
      <c r="F187" s="14">
        <v>28</v>
      </c>
      <c r="G187" s="9">
        <v>1</v>
      </c>
      <c r="H187" s="9">
        <v>19</v>
      </c>
      <c r="I187" s="13" t="s">
        <v>1128</v>
      </c>
      <c r="K187" s="14">
        <f t="shared" si="8"/>
        <v>16</v>
      </c>
      <c r="L187" s="14">
        <f t="shared" si="9"/>
        <v>12</v>
      </c>
      <c r="M187" s="14">
        <f t="shared" si="10"/>
        <v>28</v>
      </c>
      <c r="N187" s="12">
        <f t="shared" si="11"/>
        <v>0.75</v>
      </c>
      <c r="O187" s="23">
        <f>IF(VLOOKUP(Cocina[[#This Row],[Número de Orden]],Sala[[Número de Orden]:[Orden cobrada (Sin tiempo espera)]],12,FALSE)="Si",Cocina[[#This Row],[Ganancia Neta]],-Cocina[[#This Row],[Total del Pedido]])</f>
        <v>12</v>
      </c>
    </row>
    <row r="188" spans="1:15" x14ac:dyDescent="0.3">
      <c r="A188" s="9">
        <v>68</v>
      </c>
      <c r="B188" s="9">
        <v>8</v>
      </c>
      <c r="C188" s="13" t="s">
        <v>414</v>
      </c>
      <c r="D188" s="13" t="s">
        <v>1150</v>
      </c>
      <c r="E188" s="14">
        <v>19</v>
      </c>
      <c r="F188" s="14">
        <v>32</v>
      </c>
      <c r="G188" s="9">
        <v>3</v>
      </c>
      <c r="H188" s="9">
        <v>57</v>
      </c>
      <c r="I188" s="13" t="s">
        <v>1128</v>
      </c>
      <c r="K188" s="14">
        <f t="shared" si="8"/>
        <v>57</v>
      </c>
      <c r="L188" s="14">
        <f t="shared" si="9"/>
        <v>39</v>
      </c>
      <c r="M188" s="14">
        <f t="shared" si="10"/>
        <v>96</v>
      </c>
      <c r="N188" s="12">
        <f t="shared" si="11"/>
        <v>0.68421052631578949</v>
      </c>
      <c r="O188" s="23">
        <f>IF(VLOOKUP(Cocina[[#This Row],[Número de Orden]],Sala[[Número de Orden]:[Orden cobrada (Sin tiempo espera)]],12,FALSE)="Si",Cocina[[#This Row],[Ganancia Neta]],-Cocina[[#This Row],[Total del Pedido]])</f>
        <v>39</v>
      </c>
    </row>
    <row r="189" spans="1:15" x14ac:dyDescent="0.3">
      <c r="A189" s="9">
        <v>68</v>
      </c>
      <c r="B189" s="9">
        <v>8</v>
      </c>
      <c r="C189" s="13" t="s">
        <v>195</v>
      </c>
      <c r="D189" s="13" t="s">
        <v>1158</v>
      </c>
      <c r="E189" s="14">
        <v>15</v>
      </c>
      <c r="F189" s="14">
        <v>25</v>
      </c>
      <c r="G189" s="9">
        <v>1</v>
      </c>
      <c r="H189" s="9">
        <v>26</v>
      </c>
      <c r="I189" s="13" t="s">
        <v>1128</v>
      </c>
      <c r="K189" s="14">
        <f t="shared" si="8"/>
        <v>15</v>
      </c>
      <c r="L189" s="14">
        <f t="shared" si="9"/>
        <v>10</v>
      </c>
      <c r="M189" s="14">
        <f t="shared" si="10"/>
        <v>25</v>
      </c>
      <c r="N189" s="12">
        <f t="shared" si="11"/>
        <v>0.66666666666666663</v>
      </c>
      <c r="O189" s="23">
        <f>IF(VLOOKUP(Cocina[[#This Row],[Número de Orden]],Sala[[Número de Orden]:[Orden cobrada (Sin tiempo espera)]],12,FALSE)="Si",Cocina[[#This Row],[Ganancia Neta]],-Cocina[[#This Row],[Total del Pedido]])</f>
        <v>10</v>
      </c>
    </row>
    <row r="190" spans="1:15" x14ac:dyDescent="0.3">
      <c r="A190" s="9">
        <v>69</v>
      </c>
      <c r="B190" s="9">
        <v>5</v>
      </c>
      <c r="C190" s="13" t="s">
        <v>102</v>
      </c>
      <c r="D190" s="13" t="s">
        <v>1155</v>
      </c>
      <c r="E190" s="14">
        <v>13</v>
      </c>
      <c r="F190" s="14">
        <v>21</v>
      </c>
      <c r="G190" s="9">
        <v>3</v>
      </c>
      <c r="H190" s="9">
        <v>20</v>
      </c>
      <c r="I190" s="13" t="s">
        <v>1127</v>
      </c>
      <c r="K190" s="14">
        <f t="shared" si="8"/>
        <v>39</v>
      </c>
      <c r="L190" s="14">
        <f t="shared" si="9"/>
        <v>24</v>
      </c>
      <c r="M190" s="14">
        <f t="shared" si="10"/>
        <v>63</v>
      </c>
      <c r="N190" s="12">
        <f t="shared" si="11"/>
        <v>0.61538461538461542</v>
      </c>
      <c r="O190" s="23">
        <f>IF(VLOOKUP(Cocina[[#This Row],[Número de Orden]],Sala[[Número de Orden]:[Orden cobrada (Sin tiempo espera)]],12,FALSE)="Si",Cocina[[#This Row],[Ganancia Neta]],-Cocina[[#This Row],[Total del Pedido]])</f>
        <v>24</v>
      </c>
    </row>
    <row r="191" spans="1:15" x14ac:dyDescent="0.3">
      <c r="A191" s="9">
        <v>69</v>
      </c>
      <c r="B191" s="9">
        <v>5</v>
      </c>
      <c r="C191" s="13" t="s">
        <v>259</v>
      </c>
      <c r="D191" s="13" t="s">
        <v>1139</v>
      </c>
      <c r="E191" s="14">
        <v>14</v>
      </c>
      <c r="F191" s="14">
        <v>24</v>
      </c>
      <c r="G191" s="9">
        <v>3</v>
      </c>
      <c r="H191" s="9">
        <v>48</v>
      </c>
      <c r="I191" s="13" t="s">
        <v>1128</v>
      </c>
      <c r="K191" s="14">
        <f t="shared" si="8"/>
        <v>42</v>
      </c>
      <c r="L191" s="14">
        <f t="shared" si="9"/>
        <v>30</v>
      </c>
      <c r="M191" s="14">
        <f t="shared" si="10"/>
        <v>72</v>
      </c>
      <c r="N191" s="12">
        <f t="shared" si="11"/>
        <v>0.7142857142857143</v>
      </c>
      <c r="O191" s="23">
        <f>IF(VLOOKUP(Cocina[[#This Row],[Número de Orden]],Sala[[Número de Orden]:[Orden cobrada (Sin tiempo espera)]],12,FALSE)="Si",Cocina[[#This Row],[Ganancia Neta]],-Cocina[[#This Row],[Total del Pedido]])</f>
        <v>30</v>
      </c>
    </row>
    <row r="192" spans="1:15" x14ac:dyDescent="0.3">
      <c r="A192" s="9">
        <v>69</v>
      </c>
      <c r="B192" s="9">
        <v>5</v>
      </c>
      <c r="C192" s="13" t="s">
        <v>439</v>
      </c>
      <c r="D192" s="13" t="s">
        <v>1146</v>
      </c>
      <c r="E192" s="14">
        <v>20</v>
      </c>
      <c r="F192" s="14">
        <v>33</v>
      </c>
      <c r="G192" s="9">
        <v>3</v>
      </c>
      <c r="H192" s="9">
        <v>24</v>
      </c>
      <c r="I192" s="13" t="s">
        <v>1128</v>
      </c>
      <c r="K192" s="14">
        <f t="shared" si="8"/>
        <v>60</v>
      </c>
      <c r="L192" s="14">
        <f t="shared" si="9"/>
        <v>39</v>
      </c>
      <c r="M192" s="14">
        <f t="shared" si="10"/>
        <v>99</v>
      </c>
      <c r="N192" s="12">
        <f t="shared" si="11"/>
        <v>0.65</v>
      </c>
      <c r="O192" s="23">
        <f>IF(VLOOKUP(Cocina[[#This Row],[Número de Orden]],Sala[[Número de Orden]:[Orden cobrada (Sin tiempo espera)]],12,FALSE)="Si",Cocina[[#This Row],[Ganancia Neta]],-Cocina[[#This Row],[Total del Pedido]])</f>
        <v>39</v>
      </c>
    </row>
    <row r="193" spans="1:15" x14ac:dyDescent="0.3">
      <c r="A193" s="9">
        <v>70</v>
      </c>
      <c r="B193" s="9">
        <v>17</v>
      </c>
      <c r="C193" s="13" t="s">
        <v>195</v>
      </c>
      <c r="D193" s="13" t="s">
        <v>1158</v>
      </c>
      <c r="E193" s="14">
        <v>15</v>
      </c>
      <c r="F193" s="14">
        <v>25</v>
      </c>
      <c r="G193" s="9">
        <v>2</v>
      </c>
      <c r="H193" s="9">
        <v>19</v>
      </c>
      <c r="I193" s="13" t="s">
        <v>1128</v>
      </c>
      <c r="K193" s="14">
        <f t="shared" si="8"/>
        <v>30</v>
      </c>
      <c r="L193" s="14">
        <f t="shared" si="9"/>
        <v>20</v>
      </c>
      <c r="M193" s="14">
        <f t="shared" si="10"/>
        <v>50</v>
      </c>
      <c r="N193" s="12">
        <f t="shared" si="11"/>
        <v>0.66666666666666663</v>
      </c>
      <c r="O193" s="23">
        <f>IF(VLOOKUP(Cocina[[#This Row],[Número de Orden]],Sala[[Número de Orden]:[Orden cobrada (Sin tiempo espera)]],12,FALSE)="Si",Cocina[[#This Row],[Ganancia Neta]],-Cocina[[#This Row],[Total del Pedido]])</f>
        <v>20</v>
      </c>
    </row>
    <row r="194" spans="1:15" x14ac:dyDescent="0.3">
      <c r="A194" s="9">
        <v>70</v>
      </c>
      <c r="B194" s="9">
        <v>17</v>
      </c>
      <c r="C194" s="13" t="s">
        <v>77</v>
      </c>
      <c r="D194" s="13" t="s">
        <v>1152</v>
      </c>
      <c r="E194" s="14">
        <v>20</v>
      </c>
      <c r="F194" s="14">
        <v>34</v>
      </c>
      <c r="G194" s="9">
        <v>2</v>
      </c>
      <c r="H194" s="9">
        <v>21</v>
      </c>
      <c r="I194" s="13" t="s">
        <v>1128</v>
      </c>
      <c r="K194" s="14">
        <f t="shared" si="8"/>
        <v>40</v>
      </c>
      <c r="L194" s="14">
        <f t="shared" si="9"/>
        <v>28</v>
      </c>
      <c r="M194" s="14">
        <f t="shared" si="10"/>
        <v>68</v>
      </c>
      <c r="N194" s="12">
        <f t="shared" si="11"/>
        <v>0.7</v>
      </c>
      <c r="O194" s="23">
        <f>IF(VLOOKUP(Cocina[[#This Row],[Número de Orden]],Sala[[Número de Orden]:[Orden cobrada (Sin tiempo espera)]],12,FALSE)="Si",Cocina[[#This Row],[Ganancia Neta]],-Cocina[[#This Row],[Total del Pedido]])</f>
        <v>28</v>
      </c>
    </row>
    <row r="195" spans="1:15" x14ac:dyDescent="0.3">
      <c r="A195" s="9">
        <v>71</v>
      </c>
      <c r="B195" s="9">
        <v>18</v>
      </c>
      <c r="C195" s="13" t="s">
        <v>100</v>
      </c>
      <c r="D195" s="13" t="s">
        <v>1140</v>
      </c>
      <c r="E195" s="14">
        <v>18</v>
      </c>
      <c r="F195" s="14">
        <v>30</v>
      </c>
      <c r="G195" s="9">
        <v>3</v>
      </c>
      <c r="H195" s="9">
        <v>20</v>
      </c>
      <c r="I195" s="13" t="s">
        <v>1128</v>
      </c>
      <c r="K195" s="14">
        <f t="shared" ref="K195:K258" si="12">E195*G195</f>
        <v>54</v>
      </c>
      <c r="L195" s="14">
        <f t="shared" ref="L195:L258" si="13">(F195-E195)*G195</f>
        <v>36</v>
      </c>
      <c r="M195" s="14">
        <f t="shared" ref="M195:M258" si="14">F195*G195</f>
        <v>90</v>
      </c>
      <c r="N195" s="12">
        <f t="shared" ref="N195:N258" si="15">(M195-K195)/K195</f>
        <v>0.66666666666666663</v>
      </c>
      <c r="O195" s="23">
        <f>IF(VLOOKUP(Cocina[[#This Row],[Número de Orden]],Sala[[Número de Orden]:[Orden cobrada (Sin tiempo espera)]],12,FALSE)="Si",Cocina[[#This Row],[Ganancia Neta]],-Cocina[[#This Row],[Total del Pedido]])</f>
        <v>36</v>
      </c>
    </row>
    <row r="196" spans="1:15" x14ac:dyDescent="0.3">
      <c r="A196" s="9">
        <v>71</v>
      </c>
      <c r="B196" s="9">
        <v>18</v>
      </c>
      <c r="C196" s="13" t="s">
        <v>331</v>
      </c>
      <c r="D196" s="13" t="s">
        <v>1154</v>
      </c>
      <c r="E196" s="14">
        <v>14</v>
      </c>
      <c r="F196" s="14">
        <v>23</v>
      </c>
      <c r="G196" s="9">
        <v>2</v>
      </c>
      <c r="H196" s="9">
        <v>29</v>
      </c>
      <c r="I196" s="13" t="s">
        <v>1128</v>
      </c>
      <c r="K196" s="14">
        <f t="shared" si="12"/>
        <v>28</v>
      </c>
      <c r="L196" s="14">
        <f t="shared" si="13"/>
        <v>18</v>
      </c>
      <c r="M196" s="14">
        <f t="shared" si="14"/>
        <v>46</v>
      </c>
      <c r="N196" s="12">
        <f t="shared" si="15"/>
        <v>0.6428571428571429</v>
      </c>
      <c r="O196" s="23">
        <f>IF(VLOOKUP(Cocina[[#This Row],[Número de Orden]],Sala[[Número de Orden]:[Orden cobrada (Sin tiempo espera)]],12,FALSE)="Si",Cocina[[#This Row],[Ganancia Neta]],-Cocina[[#This Row],[Total del Pedido]])</f>
        <v>18</v>
      </c>
    </row>
    <row r="197" spans="1:15" x14ac:dyDescent="0.3">
      <c r="A197" s="9">
        <v>72</v>
      </c>
      <c r="B197" s="9">
        <v>17</v>
      </c>
      <c r="C197" s="13" t="s">
        <v>102</v>
      </c>
      <c r="D197" s="13" t="s">
        <v>1155</v>
      </c>
      <c r="E197" s="14">
        <v>13</v>
      </c>
      <c r="F197" s="14">
        <v>21</v>
      </c>
      <c r="G197" s="9">
        <v>1</v>
      </c>
      <c r="H197" s="9">
        <v>17</v>
      </c>
      <c r="I197" s="13" t="s">
        <v>1128</v>
      </c>
      <c r="K197" s="14">
        <f t="shared" si="12"/>
        <v>13</v>
      </c>
      <c r="L197" s="14">
        <f t="shared" si="13"/>
        <v>8</v>
      </c>
      <c r="M197" s="14">
        <f t="shared" si="14"/>
        <v>21</v>
      </c>
      <c r="N197" s="12">
        <f t="shared" si="15"/>
        <v>0.61538461538461542</v>
      </c>
      <c r="O197" s="23">
        <f>IF(VLOOKUP(Cocina[[#This Row],[Número de Orden]],Sala[[Número de Orden]:[Orden cobrada (Sin tiempo espera)]],12,FALSE)="Si",Cocina[[#This Row],[Ganancia Neta]],-Cocina[[#This Row],[Total del Pedido]])</f>
        <v>8</v>
      </c>
    </row>
    <row r="198" spans="1:15" x14ac:dyDescent="0.3">
      <c r="A198" s="9">
        <v>72</v>
      </c>
      <c r="B198" s="9">
        <v>17</v>
      </c>
      <c r="C198" s="13" t="s">
        <v>117</v>
      </c>
      <c r="D198" s="13" t="s">
        <v>1156</v>
      </c>
      <c r="E198" s="14">
        <v>10</v>
      </c>
      <c r="F198" s="14">
        <v>18</v>
      </c>
      <c r="G198" s="9">
        <v>3</v>
      </c>
      <c r="H198" s="9">
        <v>37</v>
      </c>
      <c r="I198" s="13" t="s">
        <v>1128</v>
      </c>
      <c r="K198" s="14">
        <f t="shared" si="12"/>
        <v>30</v>
      </c>
      <c r="L198" s="14">
        <f t="shared" si="13"/>
        <v>24</v>
      </c>
      <c r="M198" s="14">
        <f t="shared" si="14"/>
        <v>54</v>
      </c>
      <c r="N198" s="12">
        <f t="shared" si="15"/>
        <v>0.8</v>
      </c>
      <c r="O198" s="23">
        <f>IF(VLOOKUP(Cocina[[#This Row],[Número de Orden]],Sala[[Número de Orden]:[Orden cobrada (Sin tiempo espera)]],12,FALSE)="Si",Cocina[[#This Row],[Ganancia Neta]],-Cocina[[#This Row],[Total del Pedido]])</f>
        <v>24</v>
      </c>
    </row>
    <row r="199" spans="1:15" x14ac:dyDescent="0.3">
      <c r="A199" s="9">
        <v>73</v>
      </c>
      <c r="B199" s="9">
        <v>1</v>
      </c>
      <c r="C199" s="13" t="s">
        <v>170</v>
      </c>
      <c r="D199" s="13" t="s">
        <v>1142</v>
      </c>
      <c r="E199" s="14">
        <v>16</v>
      </c>
      <c r="F199" s="14">
        <v>27</v>
      </c>
      <c r="G199" s="9">
        <v>3</v>
      </c>
      <c r="H199" s="9">
        <v>20</v>
      </c>
      <c r="I199" s="13" t="s">
        <v>1127</v>
      </c>
      <c r="K199" s="14">
        <f t="shared" si="12"/>
        <v>48</v>
      </c>
      <c r="L199" s="14">
        <f t="shared" si="13"/>
        <v>33</v>
      </c>
      <c r="M199" s="14">
        <f t="shared" si="14"/>
        <v>81</v>
      </c>
      <c r="N199" s="12">
        <f t="shared" si="15"/>
        <v>0.6875</v>
      </c>
      <c r="O199" s="23">
        <f>IF(VLOOKUP(Cocina[[#This Row],[Número de Orden]],Sala[[Número de Orden]:[Orden cobrada (Sin tiempo espera)]],12,FALSE)="Si",Cocina[[#This Row],[Ganancia Neta]],-Cocina[[#This Row],[Total del Pedido]])</f>
        <v>33</v>
      </c>
    </row>
    <row r="200" spans="1:15" x14ac:dyDescent="0.3">
      <c r="A200" s="9">
        <v>74</v>
      </c>
      <c r="B200" s="9">
        <v>19</v>
      </c>
      <c r="C200" s="13" t="s">
        <v>256</v>
      </c>
      <c r="D200" s="13" t="s">
        <v>1157</v>
      </c>
      <c r="E200" s="14">
        <v>15</v>
      </c>
      <c r="F200" s="14">
        <v>26</v>
      </c>
      <c r="G200" s="9">
        <v>2</v>
      </c>
      <c r="H200" s="9">
        <v>39</v>
      </c>
      <c r="I200" s="13" t="s">
        <v>1128</v>
      </c>
      <c r="K200" s="14">
        <f t="shared" si="12"/>
        <v>30</v>
      </c>
      <c r="L200" s="14">
        <f t="shared" si="13"/>
        <v>22</v>
      </c>
      <c r="M200" s="14">
        <f t="shared" si="14"/>
        <v>52</v>
      </c>
      <c r="N200" s="12">
        <f t="shared" si="15"/>
        <v>0.73333333333333328</v>
      </c>
      <c r="O200" s="23">
        <f>IF(VLOOKUP(Cocina[[#This Row],[Número de Orden]],Sala[[Número de Orden]:[Orden cobrada (Sin tiempo espera)]],12,FALSE)="Si",Cocina[[#This Row],[Ganancia Neta]],-Cocina[[#This Row],[Total del Pedido]])</f>
        <v>22</v>
      </c>
    </row>
    <row r="201" spans="1:15" x14ac:dyDescent="0.3">
      <c r="A201" s="9">
        <v>74</v>
      </c>
      <c r="B201" s="9">
        <v>19</v>
      </c>
      <c r="C201" s="13" t="s">
        <v>77</v>
      </c>
      <c r="D201" s="13" t="s">
        <v>1152</v>
      </c>
      <c r="E201" s="14">
        <v>20</v>
      </c>
      <c r="F201" s="14">
        <v>34</v>
      </c>
      <c r="G201" s="9">
        <v>3</v>
      </c>
      <c r="H201" s="9">
        <v>37</v>
      </c>
      <c r="I201" s="13" t="s">
        <v>1127</v>
      </c>
      <c r="K201" s="14">
        <f t="shared" si="12"/>
        <v>60</v>
      </c>
      <c r="L201" s="14">
        <f t="shared" si="13"/>
        <v>42</v>
      </c>
      <c r="M201" s="14">
        <f t="shared" si="14"/>
        <v>102</v>
      </c>
      <c r="N201" s="12">
        <f t="shared" si="15"/>
        <v>0.7</v>
      </c>
      <c r="O201" s="23">
        <f>IF(VLOOKUP(Cocina[[#This Row],[Número de Orden]],Sala[[Número de Orden]:[Orden cobrada (Sin tiempo espera)]],12,FALSE)="Si",Cocina[[#This Row],[Ganancia Neta]],-Cocina[[#This Row],[Total del Pedido]])</f>
        <v>42</v>
      </c>
    </row>
    <row r="202" spans="1:15" x14ac:dyDescent="0.3">
      <c r="A202" s="9">
        <v>74</v>
      </c>
      <c r="B202" s="9">
        <v>19</v>
      </c>
      <c r="C202" s="13" t="s">
        <v>414</v>
      </c>
      <c r="D202" s="13" t="s">
        <v>1150</v>
      </c>
      <c r="E202" s="14">
        <v>19</v>
      </c>
      <c r="F202" s="14">
        <v>32</v>
      </c>
      <c r="G202" s="9">
        <v>2</v>
      </c>
      <c r="H202" s="9">
        <v>24</v>
      </c>
      <c r="I202" s="13" t="s">
        <v>1128</v>
      </c>
      <c r="K202" s="14">
        <f t="shared" si="12"/>
        <v>38</v>
      </c>
      <c r="L202" s="14">
        <f t="shared" si="13"/>
        <v>26</v>
      </c>
      <c r="M202" s="14">
        <f t="shared" si="14"/>
        <v>64</v>
      </c>
      <c r="N202" s="12">
        <f t="shared" si="15"/>
        <v>0.68421052631578949</v>
      </c>
      <c r="O202" s="23">
        <f>IF(VLOOKUP(Cocina[[#This Row],[Número de Orden]],Sala[[Número de Orden]:[Orden cobrada (Sin tiempo espera)]],12,FALSE)="Si",Cocina[[#This Row],[Ganancia Neta]],-Cocina[[#This Row],[Total del Pedido]])</f>
        <v>26</v>
      </c>
    </row>
    <row r="203" spans="1:15" x14ac:dyDescent="0.3">
      <c r="A203" s="9">
        <v>75</v>
      </c>
      <c r="B203" s="9">
        <v>19</v>
      </c>
      <c r="C203" s="13" t="s">
        <v>65</v>
      </c>
      <c r="D203" s="13" t="s">
        <v>1143</v>
      </c>
      <c r="E203" s="14">
        <v>25</v>
      </c>
      <c r="F203" s="14">
        <v>40</v>
      </c>
      <c r="G203" s="9">
        <v>1</v>
      </c>
      <c r="H203" s="9">
        <v>35</v>
      </c>
      <c r="I203" s="13" t="s">
        <v>1127</v>
      </c>
      <c r="K203" s="14">
        <f t="shared" si="12"/>
        <v>25</v>
      </c>
      <c r="L203" s="14">
        <f t="shared" si="13"/>
        <v>15</v>
      </c>
      <c r="M203" s="14">
        <f t="shared" si="14"/>
        <v>40</v>
      </c>
      <c r="N203" s="12">
        <f t="shared" si="15"/>
        <v>0.6</v>
      </c>
      <c r="O203" s="23">
        <f>IF(VLOOKUP(Cocina[[#This Row],[Número de Orden]],Sala[[Número de Orden]:[Orden cobrada (Sin tiempo espera)]],12,FALSE)="Si",Cocina[[#This Row],[Ganancia Neta]],-Cocina[[#This Row],[Total del Pedido]])</f>
        <v>15</v>
      </c>
    </row>
    <row r="204" spans="1:15" x14ac:dyDescent="0.3">
      <c r="A204" s="9">
        <v>75</v>
      </c>
      <c r="B204" s="9">
        <v>19</v>
      </c>
      <c r="C204" s="13" t="s">
        <v>331</v>
      </c>
      <c r="D204" s="13" t="s">
        <v>1154</v>
      </c>
      <c r="E204" s="14">
        <v>14</v>
      </c>
      <c r="F204" s="14">
        <v>23</v>
      </c>
      <c r="G204" s="9">
        <v>3</v>
      </c>
      <c r="H204" s="9">
        <v>16</v>
      </c>
      <c r="I204" s="13" t="s">
        <v>1128</v>
      </c>
      <c r="K204" s="14">
        <f t="shared" si="12"/>
        <v>42</v>
      </c>
      <c r="L204" s="14">
        <f t="shared" si="13"/>
        <v>27</v>
      </c>
      <c r="M204" s="14">
        <f t="shared" si="14"/>
        <v>69</v>
      </c>
      <c r="N204" s="12">
        <f t="shared" si="15"/>
        <v>0.6428571428571429</v>
      </c>
      <c r="O204" s="23">
        <f>IF(VLOOKUP(Cocina[[#This Row],[Número de Orden]],Sala[[Número de Orden]:[Orden cobrada (Sin tiempo espera)]],12,FALSE)="Si",Cocina[[#This Row],[Ganancia Neta]],-Cocina[[#This Row],[Total del Pedido]])</f>
        <v>27</v>
      </c>
    </row>
    <row r="205" spans="1:15" x14ac:dyDescent="0.3">
      <c r="A205" s="9">
        <v>76</v>
      </c>
      <c r="B205" s="9">
        <v>17</v>
      </c>
      <c r="C205" s="13" t="s">
        <v>100</v>
      </c>
      <c r="D205" s="13" t="s">
        <v>1140</v>
      </c>
      <c r="E205" s="14">
        <v>18</v>
      </c>
      <c r="F205" s="14">
        <v>30</v>
      </c>
      <c r="G205" s="9">
        <v>3</v>
      </c>
      <c r="H205" s="9">
        <v>13</v>
      </c>
      <c r="I205" s="13" t="s">
        <v>1128</v>
      </c>
      <c r="K205" s="14">
        <f t="shared" si="12"/>
        <v>54</v>
      </c>
      <c r="L205" s="14">
        <f t="shared" si="13"/>
        <v>36</v>
      </c>
      <c r="M205" s="14">
        <f t="shared" si="14"/>
        <v>90</v>
      </c>
      <c r="N205" s="12">
        <f t="shared" si="15"/>
        <v>0.66666666666666663</v>
      </c>
      <c r="O205" s="23">
        <f>IF(VLOOKUP(Cocina[[#This Row],[Número de Orden]],Sala[[Número de Orden]:[Orden cobrada (Sin tiempo espera)]],12,FALSE)="Si",Cocina[[#This Row],[Ganancia Neta]],-Cocina[[#This Row],[Total del Pedido]])</f>
        <v>36</v>
      </c>
    </row>
    <row r="206" spans="1:15" x14ac:dyDescent="0.3">
      <c r="A206" s="9">
        <v>76</v>
      </c>
      <c r="B206" s="9">
        <v>17</v>
      </c>
      <c r="C206" s="13" t="s">
        <v>117</v>
      </c>
      <c r="D206" s="13" t="s">
        <v>1156</v>
      </c>
      <c r="E206" s="14">
        <v>10</v>
      </c>
      <c r="F206" s="14">
        <v>18</v>
      </c>
      <c r="G206" s="9">
        <v>1</v>
      </c>
      <c r="H206" s="9">
        <v>34</v>
      </c>
      <c r="I206" s="13" t="s">
        <v>1128</v>
      </c>
      <c r="K206" s="14">
        <f t="shared" si="12"/>
        <v>10</v>
      </c>
      <c r="L206" s="14">
        <f t="shared" si="13"/>
        <v>8</v>
      </c>
      <c r="M206" s="14">
        <f t="shared" si="14"/>
        <v>18</v>
      </c>
      <c r="N206" s="12">
        <f t="shared" si="15"/>
        <v>0.8</v>
      </c>
      <c r="O206" s="23">
        <f>IF(VLOOKUP(Cocina[[#This Row],[Número de Orden]],Sala[[Número de Orden]:[Orden cobrada (Sin tiempo espera)]],12,FALSE)="Si",Cocina[[#This Row],[Ganancia Neta]],-Cocina[[#This Row],[Total del Pedido]])</f>
        <v>8</v>
      </c>
    </row>
    <row r="207" spans="1:15" x14ac:dyDescent="0.3">
      <c r="A207" s="9">
        <v>76</v>
      </c>
      <c r="B207" s="9">
        <v>17</v>
      </c>
      <c r="C207" s="13" t="s">
        <v>259</v>
      </c>
      <c r="D207" s="13" t="s">
        <v>1139</v>
      </c>
      <c r="E207" s="14">
        <v>14</v>
      </c>
      <c r="F207" s="14">
        <v>24</v>
      </c>
      <c r="G207" s="9">
        <v>1</v>
      </c>
      <c r="H207" s="9">
        <v>20</v>
      </c>
      <c r="I207" s="13" t="s">
        <v>1127</v>
      </c>
      <c r="K207" s="14">
        <f t="shared" si="12"/>
        <v>14</v>
      </c>
      <c r="L207" s="14">
        <f t="shared" si="13"/>
        <v>10</v>
      </c>
      <c r="M207" s="14">
        <f t="shared" si="14"/>
        <v>24</v>
      </c>
      <c r="N207" s="12">
        <f t="shared" si="15"/>
        <v>0.7142857142857143</v>
      </c>
      <c r="O207" s="23">
        <f>IF(VLOOKUP(Cocina[[#This Row],[Número de Orden]],Sala[[Número de Orden]:[Orden cobrada (Sin tiempo espera)]],12,FALSE)="Si",Cocina[[#This Row],[Ganancia Neta]],-Cocina[[#This Row],[Total del Pedido]])</f>
        <v>10</v>
      </c>
    </row>
    <row r="208" spans="1:15" x14ac:dyDescent="0.3">
      <c r="A208" s="9">
        <v>76</v>
      </c>
      <c r="B208" s="9">
        <v>17</v>
      </c>
      <c r="C208" s="13" t="s">
        <v>256</v>
      </c>
      <c r="D208" s="13" t="s">
        <v>1157</v>
      </c>
      <c r="E208" s="14">
        <v>15</v>
      </c>
      <c r="F208" s="14">
        <v>26</v>
      </c>
      <c r="G208" s="9">
        <v>1</v>
      </c>
      <c r="H208" s="9">
        <v>30</v>
      </c>
      <c r="I208" s="13" t="s">
        <v>1127</v>
      </c>
      <c r="K208" s="14">
        <f t="shared" si="12"/>
        <v>15</v>
      </c>
      <c r="L208" s="14">
        <f t="shared" si="13"/>
        <v>11</v>
      </c>
      <c r="M208" s="14">
        <f t="shared" si="14"/>
        <v>26</v>
      </c>
      <c r="N208" s="12">
        <f t="shared" si="15"/>
        <v>0.73333333333333328</v>
      </c>
      <c r="O208" s="23">
        <f>IF(VLOOKUP(Cocina[[#This Row],[Número de Orden]],Sala[[Número de Orden]:[Orden cobrada (Sin tiempo espera)]],12,FALSE)="Si",Cocina[[#This Row],[Ganancia Neta]],-Cocina[[#This Row],[Total del Pedido]])</f>
        <v>11</v>
      </c>
    </row>
    <row r="209" spans="1:15" x14ac:dyDescent="0.3">
      <c r="A209" s="9">
        <v>77</v>
      </c>
      <c r="B209" s="9">
        <v>3</v>
      </c>
      <c r="C209" s="13" t="s">
        <v>117</v>
      </c>
      <c r="D209" s="13" t="s">
        <v>1156</v>
      </c>
      <c r="E209" s="14">
        <v>10</v>
      </c>
      <c r="F209" s="14">
        <v>18</v>
      </c>
      <c r="G209" s="9">
        <v>1</v>
      </c>
      <c r="H209" s="9">
        <v>34</v>
      </c>
      <c r="I209" s="13" t="s">
        <v>1128</v>
      </c>
      <c r="K209" s="14">
        <f t="shared" si="12"/>
        <v>10</v>
      </c>
      <c r="L209" s="14">
        <f t="shared" si="13"/>
        <v>8</v>
      </c>
      <c r="M209" s="14">
        <f t="shared" si="14"/>
        <v>18</v>
      </c>
      <c r="N209" s="12">
        <f t="shared" si="15"/>
        <v>0.8</v>
      </c>
      <c r="O209" s="23">
        <f>IF(VLOOKUP(Cocina[[#This Row],[Número de Orden]],Sala[[Número de Orden]:[Orden cobrada (Sin tiempo espera)]],12,FALSE)="Si",Cocina[[#This Row],[Ganancia Neta]],-Cocina[[#This Row],[Total del Pedido]])</f>
        <v>8</v>
      </c>
    </row>
    <row r="210" spans="1:15" x14ac:dyDescent="0.3">
      <c r="A210" s="9">
        <v>77</v>
      </c>
      <c r="B210" s="9">
        <v>3</v>
      </c>
      <c r="C210" s="13" t="s">
        <v>259</v>
      </c>
      <c r="D210" s="13" t="s">
        <v>1139</v>
      </c>
      <c r="E210" s="14">
        <v>14</v>
      </c>
      <c r="F210" s="14">
        <v>24</v>
      </c>
      <c r="G210" s="9">
        <v>2</v>
      </c>
      <c r="H210" s="9">
        <v>55</v>
      </c>
      <c r="I210" s="13" t="s">
        <v>1127</v>
      </c>
      <c r="K210" s="14">
        <f t="shared" si="12"/>
        <v>28</v>
      </c>
      <c r="L210" s="14">
        <f t="shared" si="13"/>
        <v>20</v>
      </c>
      <c r="M210" s="14">
        <f t="shared" si="14"/>
        <v>48</v>
      </c>
      <c r="N210" s="12">
        <f t="shared" si="15"/>
        <v>0.7142857142857143</v>
      </c>
      <c r="O210" s="23">
        <f>IF(VLOOKUP(Cocina[[#This Row],[Número de Orden]],Sala[[Número de Orden]:[Orden cobrada (Sin tiempo espera)]],12,FALSE)="Si",Cocina[[#This Row],[Ganancia Neta]],-Cocina[[#This Row],[Total del Pedido]])</f>
        <v>20</v>
      </c>
    </row>
    <row r="211" spans="1:15" x14ac:dyDescent="0.3">
      <c r="A211" s="9">
        <v>77</v>
      </c>
      <c r="B211" s="9">
        <v>3</v>
      </c>
      <c r="C211" s="13" t="s">
        <v>439</v>
      </c>
      <c r="D211" s="13" t="s">
        <v>1146</v>
      </c>
      <c r="E211" s="14">
        <v>20</v>
      </c>
      <c r="F211" s="14">
        <v>33</v>
      </c>
      <c r="G211" s="9">
        <v>1</v>
      </c>
      <c r="H211" s="9">
        <v>8</v>
      </c>
      <c r="I211" s="13" t="s">
        <v>1128</v>
      </c>
      <c r="K211" s="14">
        <f t="shared" si="12"/>
        <v>20</v>
      </c>
      <c r="L211" s="14">
        <f t="shared" si="13"/>
        <v>13</v>
      </c>
      <c r="M211" s="14">
        <f t="shared" si="14"/>
        <v>33</v>
      </c>
      <c r="N211" s="12">
        <f t="shared" si="15"/>
        <v>0.65</v>
      </c>
      <c r="O211" s="23">
        <f>IF(VLOOKUP(Cocina[[#This Row],[Número de Orden]],Sala[[Número de Orden]:[Orden cobrada (Sin tiempo espera)]],12,FALSE)="Si",Cocina[[#This Row],[Ganancia Neta]],-Cocina[[#This Row],[Total del Pedido]])</f>
        <v>13</v>
      </c>
    </row>
    <row r="212" spans="1:15" x14ac:dyDescent="0.3">
      <c r="A212" s="9">
        <v>78</v>
      </c>
      <c r="B212" s="9">
        <v>7</v>
      </c>
      <c r="C212" s="13" t="s">
        <v>180</v>
      </c>
      <c r="D212" s="13" t="s">
        <v>1148</v>
      </c>
      <c r="E212" s="14">
        <v>11</v>
      </c>
      <c r="F212" s="14">
        <v>19</v>
      </c>
      <c r="G212" s="9">
        <v>3</v>
      </c>
      <c r="H212" s="9">
        <v>54</v>
      </c>
      <c r="I212" s="13" t="s">
        <v>1128</v>
      </c>
      <c r="K212" s="14">
        <f t="shared" si="12"/>
        <v>33</v>
      </c>
      <c r="L212" s="14">
        <f t="shared" si="13"/>
        <v>24</v>
      </c>
      <c r="M212" s="14">
        <f t="shared" si="14"/>
        <v>57</v>
      </c>
      <c r="N212" s="12">
        <f t="shared" si="15"/>
        <v>0.72727272727272729</v>
      </c>
      <c r="O212" s="23">
        <f>IF(VLOOKUP(Cocina[[#This Row],[Número de Orden]],Sala[[Número de Orden]:[Orden cobrada (Sin tiempo espera)]],12,FALSE)="Si",Cocina[[#This Row],[Ganancia Neta]],-Cocina[[#This Row],[Total del Pedido]])</f>
        <v>24</v>
      </c>
    </row>
    <row r="213" spans="1:15" x14ac:dyDescent="0.3">
      <c r="A213" s="9">
        <v>79</v>
      </c>
      <c r="B213" s="9">
        <v>16</v>
      </c>
      <c r="C213" s="13" t="s">
        <v>51</v>
      </c>
      <c r="D213" s="13" t="s">
        <v>1145</v>
      </c>
      <c r="E213" s="14">
        <v>17</v>
      </c>
      <c r="F213" s="14">
        <v>29</v>
      </c>
      <c r="G213" s="9">
        <v>3</v>
      </c>
      <c r="H213" s="9">
        <v>14</v>
      </c>
      <c r="I213" s="13" t="s">
        <v>1127</v>
      </c>
      <c r="K213" s="14">
        <f t="shared" si="12"/>
        <v>51</v>
      </c>
      <c r="L213" s="14">
        <f t="shared" si="13"/>
        <v>36</v>
      </c>
      <c r="M213" s="14">
        <f t="shared" si="14"/>
        <v>87</v>
      </c>
      <c r="N213" s="12">
        <f t="shared" si="15"/>
        <v>0.70588235294117652</v>
      </c>
      <c r="O213" s="23">
        <f>IF(VLOOKUP(Cocina[[#This Row],[Número de Orden]],Sala[[Número de Orden]:[Orden cobrada (Sin tiempo espera)]],12,FALSE)="Si",Cocina[[#This Row],[Ganancia Neta]],-Cocina[[#This Row],[Total del Pedido]])</f>
        <v>36</v>
      </c>
    </row>
    <row r="214" spans="1:15" x14ac:dyDescent="0.3">
      <c r="A214" s="9">
        <v>79</v>
      </c>
      <c r="B214" s="9">
        <v>16</v>
      </c>
      <c r="C214" s="13" t="s">
        <v>439</v>
      </c>
      <c r="D214" s="13" t="s">
        <v>1146</v>
      </c>
      <c r="E214" s="14">
        <v>20</v>
      </c>
      <c r="F214" s="14">
        <v>33</v>
      </c>
      <c r="G214" s="9">
        <v>3</v>
      </c>
      <c r="H214" s="9">
        <v>14</v>
      </c>
      <c r="I214" s="13" t="s">
        <v>1128</v>
      </c>
      <c r="K214" s="14">
        <f t="shared" si="12"/>
        <v>60</v>
      </c>
      <c r="L214" s="14">
        <f t="shared" si="13"/>
        <v>39</v>
      </c>
      <c r="M214" s="14">
        <f t="shared" si="14"/>
        <v>99</v>
      </c>
      <c r="N214" s="12">
        <f t="shared" si="15"/>
        <v>0.65</v>
      </c>
      <c r="O214" s="23">
        <f>IF(VLOOKUP(Cocina[[#This Row],[Número de Orden]],Sala[[Número de Orden]:[Orden cobrada (Sin tiempo espera)]],12,FALSE)="Si",Cocina[[#This Row],[Ganancia Neta]],-Cocina[[#This Row],[Total del Pedido]])</f>
        <v>39</v>
      </c>
    </row>
    <row r="215" spans="1:15" x14ac:dyDescent="0.3">
      <c r="A215" s="9">
        <v>79</v>
      </c>
      <c r="B215" s="9">
        <v>16</v>
      </c>
      <c r="C215" s="13" t="s">
        <v>241</v>
      </c>
      <c r="D215" s="13" t="s">
        <v>1153</v>
      </c>
      <c r="E215" s="14">
        <v>12</v>
      </c>
      <c r="F215" s="14">
        <v>20</v>
      </c>
      <c r="G215" s="9">
        <v>3</v>
      </c>
      <c r="H215" s="9">
        <v>25</v>
      </c>
      <c r="I215" s="13" t="s">
        <v>1127</v>
      </c>
      <c r="K215" s="14">
        <f t="shared" si="12"/>
        <v>36</v>
      </c>
      <c r="L215" s="14">
        <f t="shared" si="13"/>
        <v>24</v>
      </c>
      <c r="M215" s="14">
        <f t="shared" si="14"/>
        <v>60</v>
      </c>
      <c r="N215" s="12">
        <f t="shared" si="15"/>
        <v>0.66666666666666663</v>
      </c>
      <c r="O215" s="23">
        <f>IF(VLOOKUP(Cocina[[#This Row],[Número de Orden]],Sala[[Número de Orden]:[Orden cobrada (Sin tiempo espera)]],12,FALSE)="Si",Cocina[[#This Row],[Ganancia Neta]],-Cocina[[#This Row],[Total del Pedido]])</f>
        <v>24</v>
      </c>
    </row>
    <row r="216" spans="1:15" x14ac:dyDescent="0.3">
      <c r="A216" s="9">
        <v>79</v>
      </c>
      <c r="B216" s="9">
        <v>16</v>
      </c>
      <c r="C216" s="13" t="s">
        <v>102</v>
      </c>
      <c r="D216" s="13" t="s">
        <v>1155</v>
      </c>
      <c r="E216" s="14">
        <v>13</v>
      </c>
      <c r="F216" s="14">
        <v>21</v>
      </c>
      <c r="G216" s="9">
        <v>3</v>
      </c>
      <c r="H216" s="9">
        <v>43</v>
      </c>
      <c r="I216" s="13" t="s">
        <v>1127</v>
      </c>
      <c r="K216" s="14">
        <f t="shared" si="12"/>
        <v>39</v>
      </c>
      <c r="L216" s="14">
        <f t="shared" si="13"/>
        <v>24</v>
      </c>
      <c r="M216" s="14">
        <f t="shared" si="14"/>
        <v>63</v>
      </c>
      <c r="N216" s="12">
        <f t="shared" si="15"/>
        <v>0.61538461538461542</v>
      </c>
      <c r="O216" s="23">
        <f>IF(VLOOKUP(Cocina[[#This Row],[Número de Orden]],Sala[[Número de Orden]:[Orden cobrada (Sin tiempo espera)]],12,FALSE)="Si",Cocina[[#This Row],[Ganancia Neta]],-Cocina[[#This Row],[Total del Pedido]])</f>
        <v>24</v>
      </c>
    </row>
    <row r="217" spans="1:15" x14ac:dyDescent="0.3">
      <c r="A217" s="9">
        <v>80</v>
      </c>
      <c r="B217" s="9">
        <v>18</v>
      </c>
      <c r="C217" s="13" t="s">
        <v>335</v>
      </c>
      <c r="D217" s="13" t="s">
        <v>1151</v>
      </c>
      <c r="E217" s="14">
        <v>13</v>
      </c>
      <c r="F217" s="14">
        <v>22</v>
      </c>
      <c r="G217" s="9">
        <v>2</v>
      </c>
      <c r="H217" s="9">
        <v>5</v>
      </c>
      <c r="I217" s="13" t="s">
        <v>1127</v>
      </c>
      <c r="K217" s="14">
        <f t="shared" si="12"/>
        <v>26</v>
      </c>
      <c r="L217" s="14">
        <f t="shared" si="13"/>
        <v>18</v>
      </c>
      <c r="M217" s="14">
        <f t="shared" si="14"/>
        <v>44</v>
      </c>
      <c r="N217" s="12">
        <f t="shared" si="15"/>
        <v>0.69230769230769229</v>
      </c>
      <c r="O217" s="23">
        <f>IF(VLOOKUP(Cocina[[#This Row],[Número de Orden]],Sala[[Número de Orden]:[Orden cobrada (Sin tiempo espera)]],12,FALSE)="Si",Cocina[[#This Row],[Ganancia Neta]],-Cocina[[#This Row],[Total del Pedido]])</f>
        <v>18</v>
      </c>
    </row>
    <row r="218" spans="1:15" x14ac:dyDescent="0.3">
      <c r="A218" s="9">
        <v>80</v>
      </c>
      <c r="B218" s="9">
        <v>18</v>
      </c>
      <c r="C218" s="13" t="s">
        <v>51</v>
      </c>
      <c r="D218" s="13" t="s">
        <v>1145</v>
      </c>
      <c r="E218" s="14">
        <v>17</v>
      </c>
      <c r="F218" s="14">
        <v>29</v>
      </c>
      <c r="G218" s="9">
        <v>1</v>
      </c>
      <c r="H218" s="9">
        <v>34</v>
      </c>
      <c r="I218" s="13" t="s">
        <v>1128</v>
      </c>
      <c r="K218" s="14">
        <f t="shared" si="12"/>
        <v>17</v>
      </c>
      <c r="L218" s="14">
        <f t="shared" si="13"/>
        <v>12</v>
      </c>
      <c r="M218" s="14">
        <f t="shared" si="14"/>
        <v>29</v>
      </c>
      <c r="N218" s="12">
        <f t="shared" si="15"/>
        <v>0.70588235294117652</v>
      </c>
      <c r="O218" s="23">
        <f>IF(VLOOKUP(Cocina[[#This Row],[Número de Orden]],Sala[[Número de Orden]:[Orden cobrada (Sin tiempo espera)]],12,FALSE)="Si",Cocina[[#This Row],[Ganancia Neta]],-Cocina[[#This Row],[Total del Pedido]])</f>
        <v>12</v>
      </c>
    </row>
    <row r="219" spans="1:15" x14ac:dyDescent="0.3">
      <c r="A219" s="9">
        <v>80</v>
      </c>
      <c r="B219" s="9">
        <v>18</v>
      </c>
      <c r="C219" s="13" t="s">
        <v>259</v>
      </c>
      <c r="D219" s="13" t="s">
        <v>1139</v>
      </c>
      <c r="E219" s="14">
        <v>14</v>
      </c>
      <c r="F219" s="14">
        <v>24</v>
      </c>
      <c r="G219" s="9">
        <v>2</v>
      </c>
      <c r="H219" s="9">
        <v>28</v>
      </c>
      <c r="I219" s="13" t="s">
        <v>1127</v>
      </c>
      <c r="K219" s="14">
        <f t="shared" si="12"/>
        <v>28</v>
      </c>
      <c r="L219" s="14">
        <f t="shared" si="13"/>
        <v>20</v>
      </c>
      <c r="M219" s="14">
        <f t="shared" si="14"/>
        <v>48</v>
      </c>
      <c r="N219" s="12">
        <f t="shared" si="15"/>
        <v>0.7142857142857143</v>
      </c>
      <c r="O219" s="23">
        <f>IF(VLOOKUP(Cocina[[#This Row],[Número de Orden]],Sala[[Número de Orden]:[Orden cobrada (Sin tiempo espera)]],12,FALSE)="Si",Cocina[[#This Row],[Ganancia Neta]],-Cocina[[#This Row],[Total del Pedido]])</f>
        <v>20</v>
      </c>
    </row>
    <row r="220" spans="1:15" x14ac:dyDescent="0.3">
      <c r="A220" s="9">
        <v>81</v>
      </c>
      <c r="B220" s="9">
        <v>17</v>
      </c>
      <c r="C220" s="13" t="s">
        <v>186</v>
      </c>
      <c r="D220" s="13" t="s">
        <v>1141</v>
      </c>
      <c r="E220" s="14">
        <v>19</v>
      </c>
      <c r="F220" s="14">
        <v>31</v>
      </c>
      <c r="G220" s="9">
        <v>2</v>
      </c>
      <c r="H220" s="9">
        <v>59</v>
      </c>
      <c r="I220" s="13" t="s">
        <v>1128</v>
      </c>
      <c r="K220" s="14">
        <f t="shared" si="12"/>
        <v>38</v>
      </c>
      <c r="L220" s="14">
        <f t="shared" si="13"/>
        <v>24</v>
      </c>
      <c r="M220" s="14">
        <f t="shared" si="14"/>
        <v>62</v>
      </c>
      <c r="N220" s="12">
        <f t="shared" si="15"/>
        <v>0.63157894736842102</v>
      </c>
      <c r="O220" s="23">
        <f>IF(VLOOKUP(Cocina[[#This Row],[Número de Orden]],Sala[[Número de Orden]:[Orden cobrada (Sin tiempo espera)]],12,FALSE)="Si",Cocina[[#This Row],[Ganancia Neta]],-Cocina[[#This Row],[Total del Pedido]])</f>
        <v>24</v>
      </c>
    </row>
    <row r="221" spans="1:15" x14ac:dyDescent="0.3">
      <c r="A221" s="9">
        <v>82</v>
      </c>
      <c r="B221" s="9">
        <v>16</v>
      </c>
      <c r="C221" s="13" t="s">
        <v>195</v>
      </c>
      <c r="D221" s="13" t="s">
        <v>1158</v>
      </c>
      <c r="E221" s="14">
        <v>15</v>
      </c>
      <c r="F221" s="14">
        <v>25</v>
      </c>
      <c r="G221" s="9">
        <v>2</v>
      </c>
      <c r="H221" s="9">
        <v>11</v>
      </c>
      <c r="I221" s="13" t="s">
        <v>1128</v>
      </c>
      <c r="K221" s="14">
        <f t="shared" si="12"/>
        <v>30</v>
      </c>
      <c r="L221" s="14">
        <f t="shared" si="13"/>
        <v>20</v>
      </c>
      <c r="M221" s="14">
        <f t="shared" si="14"/>
        <v>50</v>
      </c>
      <c r="N221" s="12">
        <f t="shared" si="15"/>
        <v>0.66666666666666663</v>
      </c>
      <c r="O221" s="23">
        <f>IF(VLOOKUP(Cocina[[#This Row],[Número de Orden]],Sala[[Número de Orden]:[Orden cobrada (Sin tiempo espera)]],12,FALSE)="Si",Cocina[[#This Row],[Ganancia Neta]],-Cocina[[#This Row],[Total del Pedido]])</f>
        <v>20</v>
      </c>
    </row>
    <row r="222" spans="1:15" x14ac:dyDescent="0.3">
      <c r="A222" s="9">
        <v>82</v>
      </c>
      <c r="B222" s="9">
        <v>16</v>
      </c>
      <c r="C222" s="13" t="s">
        <v>100</v>
      </c>
      <c r="D222" s="13" t="s">
        <v>1140</v>
      </c>
      <c r="E222" s="14">
        <v>18</v>
      </c>
      <c r="F222" s="14">
        <v>30</v>
      </c>
      <c r="G222" s="9">
        <v>1</v>
      </c>
      <c r="H222" s="9">
        <v>8</v>
      </c>
      <c r="I222" s="13" t="s">
        <v>1128</v>
      </c>
      <c r="K222" s="14">
        <f t="shared" si="12"/>
        <v>18</v>
      </c>
      <c r="L222" s="14">
        <f t="shared" si="13"/>
        <v>12</v>
      </c>
      <c r="M222" s="14">
        <f t="shared" si="14"/>
        <v>30</v>
      </c>
      <c r="N222" s="12">
        <f t="shared" si="15"/>
        <v>0.66666666666666663</v>
      </c>
      <c r="O222" s="23">
        <f>IF(VLOOKUP(Cocina[[#This Row],[Número de Orden]],Sala[[Número de Orden]:[Orden cobrada (Sin tiempo espera)]],12,FALSE)="Si",Cocina[[#This Row],[Ganancia Neta]],-Cocina[[#This Row],[Total del Pedido]])</f>
        <v>12</v>
      </c>
    </row>
    <row r="223" spans="1:15" x14ac:dyDescent="0.3">
      <c r="A223" s="9">
        <v>83</v>
      </c>
      <c r="B223" s="9">
        <v>15</v>
      </c>
      <c r="C223" s="13" t="s">
        <v>170</v>
      </c>
      <c r="D223" s="13" t="s">
        <v>1142</v>
      </c>
      <c r="E223" s="14">
        <v>16</v>
      </c>
      <c r="F223" s="14">
        <v>27</v>
      </c>
      <c r="G223" s="9">
        <v>2</v>
      </c>
      <c r="H223" s="9">
        <v>14</v>
      </c>
      <c r="I223" s="13" t="s">
        <v>1127</v>
      </c>
      <c r="K223" s="14">
        <f t="shared" si="12"/>
        <v>32</v>
      </c>
      <c r="L223" s="14">
        <f t="shared" si="13"/>
        <v>22</v>
      </c>
      <c r="M223" s="14">
        <f t="shared" si="14"/>
        <v>54</v>
      </c>
      <c r="N223" s="12">
        <f t="shared" si="15"/>
        <v>0.6875</v>
      </c>
      <c r="O223" s="23">
        <f>IF(VLOOKUP(Cocina[[#This Row],[Número de Orden]],Sala[[Número de Orden]:[Orden cobrada (Sin tiempo espera)]],12,FALSE)="Si",Cocina[[#This Row],[Ganancia Neta]],-Cocina[[#This Row],[Total del Pedido]])</f>
        <v>22</v>
      </c>
    </row>
    <row r="224" spans="1:15" x14ac:dyDescent="0.3">
      <c r="A224" s="9">
        <v>83</v>
      </c>
      <c r="B224" s="9">
        <v>15</v>
      </c>
      <c r="C224" s="13" t="s">
        <v>241</v>
      </c>
      <c r="D224" s="13" t="s">
        <v>1153</v>
      </c>
      <c r="E224" s="14">
        <v>12</v>
      </c>
      <c r="F224" s="14">
        <v>20</v>
      </c>
      <c r="G224" s="9">
        <v>1</v>
      </c>
      <c r="H224" s="9">
        <v>30</v>
      </c>
      <c r="I224" s="13" t="s">
        <v>1128</v>
      </c>
      <c r="K224" s="14">
        <f t="shared" si="12"/>
        <v>12</v>
      </c>
      <c r="L224" s="14">
        <f t="shared" si="13"/>
        <v>8</v>
      </c>
      <c r="M224" s="14">
        <f t="shared" si="14"/>
        <v>20</v>
      </c>
      <c r="N224" s="12">
        <f t="shared" si="15"/>
        <v>0.66666666666666663</v>
      </c>
      <c r="O224" s="23">
        <f>IF(VLOOKUP(Cocina[[#This Row],[Número de Orden]],Sala[[Número de Orden]:[Orden cobrada (Sin tiempo espera)]],12,FALSE)="Si",Cocina[[#This Row],[Ganancia Neta]],-Cocina[[#This Row],[Total del Pedido]])</f>
        <v>8</v>
      </c>
    </row>
    <row r="225" spans="1:15" x14ac:dyDescent="0.3">
      <c r="A225" s="9">
        <v>83</v>
      </c>
      <c r="B225" s="9">
        <v>15</v>
      </c>
      <c r="C225" s="13" t="s">
        <v>414</v>
      </c>
      <c r="D225" s="13" t="s">
        <v>1150</v>
      </c>
      <c r="E225" s="14">
        <v>19</v>
      </c>
      <c r="F225" s="14">
        <v>32</v>
      </c>
      <c r="G225" s="9">
        <v>3</v>
      </c>
      <c r="H225" s="9">
        <v>50</v>
      </c>
      <c r="I225" s="13" t="s">
        <v>1127</v>
      </c>
      <c r="K225" s="14">
        <f t="shared" si="12"/>
        <v>57</v>
      </c>
      <c r="L225" s="14">
        <f t="shared" si="13"/>
        <v>39</v>
      </c>
      <c r="M225" s="14">
        <f t="shared" si="14"/>
        <v>96</v>
      </c>
      <c r="N225" s="12">
        <f t="shared" si="15"/>
        <v>0.68421052631578949</v>
      </c>
      <c r="O225" s="23">
        <f>IF(VLOOKUP(Cocina[[#This Row],[Número de Orden]],Sala[[Número de Orden]:[Orden cobrada (Sin tiempo espera)]],12,FALSE)="Si",Cocina[[#This Row],[Ganancia Neta]],-Cocina[[#This Row],[Total del Pedido]])</f>
        <v>39</v>
      </c>
    </row>
    <row r="226" spans="1:15" x14ac:dyDescent="0.3">
      <c r="A226" s="9">
        <v>84</v>
      </c>
      <c r="B226" s="9">
        <v>19</v>
      </c>
      <c r="C226" s="13" t="s">
        <v>100</v>
      </c>
      <c r="D226" s="13" t="s">
        <v>1140</v>
      </c>
      <c r="E226" s="14">
        <v>18</v>
      </c>
      <c r="F226" s="14">
        <v>30</v>
      </c>
      <c r="G226" s="9">
        <v>2</v>
      </c>
      <c r="H226" s="9">
        <v>10</v>
      </c>
      <c r="I226" s="13" t="s">
        <v>1128</v>
      </c>
      <c r="K226" s="14">
        <f t="shared" si="12"/>
        <v>36</v>
      </c>
      <c r="L226" s="14">
        <f t="shared" si="13"/>
        <v>24</v>
      </c>
      <c r="M226" s="14">
        <f t="shared" si="14"/>
        <v>60</v>
      </c>
      <c r="N226" s="12">
        <f t="shared" si="15"/>
        <v>0.66666666666666663</v>
      </c>
      <c r="O226" s="23">
        <f>IF(VLOOKUP(Cocina[[#This Row],[Número de Orden]],Sala[[Número de Orden]:[Orden cobrada (Sin tiempo espera)]],12,FALSE)="Si",Cocina[[#This Row],[Ganancia Neta]],-Cocina[[#This Row],[Total del Pedido]])</f>
        <v>24</v>
      </c>
    </row>
    <row r="227" spans="1:15" x14ac:dyDescent="0.3">
      <c r="A227" s="9">
        <v>85</v>
      </c>
      <c r="B227" s="9">
        <v>8</v>
      </c>
      <c r="C227" s="13" t="s">
        <v>57</v>
      </c>
      <c r="D227" s="13" t="s">
        <v>1147</v>
      </c>
      <c r="E227" s="14">
        <v>16</v>
      </c>
      <c r="F227" s="14">
        <v>28</v>
      </c>
      <c r="G227" s="9">
        <v>3</v>
      </c>
      <c r="H227" s="9">
        <v>26</v>
      </c>
      <c r="I227" s="13" t="s">
        <v>1128</v>
      </c>
      <c r="K227" s="14">
        <f t="shared" si="12"/>
        <v>48</v>
      </c>
      <c r="L227" s="14">
        <f t="shared" si="13"/>
        <v>36</v>
      </c>
      <c r="M227" s="14">
        <f t="shared" si="14"/>
        <v>84</v>
      </c>
      <c r="N227" s="12">
        <f t="shared" si="15"/>
        <v>0.75</v>
      </c>
      <c r="O227" s="23">
        <f>IF(VLOOKUP(Cocina[[#This Row],[Número de Orden]],Sala[[Número de Orden]:[Orden cobrada (Sin tiempo espera)]],12,FALSE)="Si",Cocina[[#This Row],[Ganancia Neta]],-Cocina[[#This Row],[Total del Pedido]])</f>
        <v>-48</v>
      </c>
    </row>
    <row r="228" spans="1:15" x14ac:dyDescent="0.3">
      <c r="A228" s="9">
        <v>85</v>
      </c>
      <c r="B228" s="9">
        <v>8</v>
      </c>
      <c r="C228" s="13" t="s">
        <v>106</v>
      </c>
      <c r="D228" s="13" t="s">
        <v>1144</v>
      </c>
      <c r="E228" s="14">
        <v>22</v>
      </c>
      <c r="F228" s="14">
        <v>36</v>
      </c>
      <c r="G228" s="9">
        <v>2</v>
      </c>
      <c r="H228" s="9">
        <v>33</v>
      </c>
      <c r="I228" s="13" t="s">
        <v>1128</v>
      </c>
      <c r="K228" s="14">
        <f t="shared" si="12"/>
        <v>44</v>
      </c>
      <c r="L228" s="14">
        <f t="shared" si="13"/>
        <v>28</v>
      </c>
      <c r="M228" s="14">
        <f t="shared" si="14"/>
        <v>72</v>
      </c>
      <c r="N228" s="12">
        <f t="shared" si="15"/>
        <v>0.63636363636363635</v>
      </c>
      <c r="O228" s="23">
        <f>IF(VLOOKUP(Cocina[[#This Row],[Número de Orden]],Sala[[Número de Orden]:[Orden cobrada (Sin tiempo espera)]],12,FALSE)="Si",Cocina[[#This Row],[Ganancia Neta]],-Cocina[[#This Row],[Total del Pedido]])</f>
        <v>-44</v>
      </c>
    </row>
    <row r="229" spans="1:15" x14ac:dyDescent="0.3">
      <c r="A229" s="9">
        <v>85</v>
      </c>
      <c r="B229" s="9">
        <v>8</v>
      </c>
      <c r="C229" s="13" t="s">
        <v>241</v>
      </c>
      <c r="D229" s="13" t="s">
        <v>1153</v>
      </c>
      <c r="E229" s="14">
        <v>12</v>
      </c>
      <c r="F229" s="14">
        <v>20</v>
      </c>
      <c r="G229" s="9">
        <v>1</v>
      </c>
      <c r="H229" s="9">
        <v>54</v>
      </c>
      <c r="I229" s="13" t="s">
        <v>1128</v>
      </c>
      <c r="K229" s="14">
        <f t="shared" si="12"/>
        <v>12</v>
      </c>
      <c r="L229" s="14">
        <f t="shared" si="13"/>
        <v>8</v>
      </c>
      <c r="M229" s="14">
        <f t="shared" si="14"/>
        <v>20</v>
      </c>
      <c r="N229" s="12">
        <f t="shared" si="15"/>
        <v>0.66666666666666663</v>
      </c>
      <c r="O229" s="23">
        <f>IF(VLOOKUP(Cocina[[#This Row],[Número de Orden]],Sala[[Número de Orden]:[Orden cobrada (Sin tiempo espera)]],12,FALSE)="Si",Cocina[[#This Row],[Ganancia Neta]],-Cocina[[#This Row],[Total del Pedido]])</f>
        <v>-12</v>
      </c>
    </row>
    <row r="230" spans="1:15" x14ac:dyDescent="0.3">
      <c r="A230" s="9">
        <v>85</v>
      </c>
      <c r="B230" s="9">
        <v>8</v>
      </c>
      <c r="C230" s="13" t="s">
        <v>414</v>
      </c>
      <c r="D230" s="13" t="s">
        <v>1150</v>
      </c>
      <c r="E230" s="14">
        <v>19</v>
      </c>
      <c r="F230" s="14">
        <v>32</v>
      </c>
      <c r="G230" s="9">
        <v>1</v>
      </c>
      <c r="H230" s="9">
        <v>29</v>
      </c>
      <c r="I230" s="13" t="s">
        <v>1128</v>
      </c>
      <c r="K230" s="14">
        <f t="shared" si="12"/>
        <v>19</v>
      </c>
      <c r="L230" s="14">
        <f t="shared" si="13"/>
        <v>13</v>
      </c>
      <c r="M230" s="14">
        <f t="shared" si="14"/>
        <v>32</v>
      </c>
      <c r="N230" s="12">
        <f t="shared" si="15"/>
        <v>0.68421052631578949</v>
      </c>
      <c r="O230" s="23">
        <f>IF(VLOOKUP(Cocina[[#This Row],[Número de Orden]],Sala[[Número de Orden]:[Orden cobrada (Sin tiempo espera)]],12,FALSE)="Si",Cocina[[#This Row],[Ganancia Neta]],-Cocina[[#This Row],[Total del Pedido]])</f>
        <v>-19</v>
      </c>
    </row>
    <row r="231" spans="1:15" x14ac:dyDescent="0.3">
      <c r="A231" s="9">
        <v>86</v>
      </c>
      <c r="B231" s="9">
        <v>20</v>
      </c>
      <c r="C231" s="13" t="s">
        <v>195</v>
      </c>
      <c r="D231" s="13" t="s">
        <v>1158</v>
      </c>
      <c r="E231" s="14">
        <v>15</v>
      </c>
      <c r="F231" s="14">
        <v>25</v>
      </c>
      <c r="G231" s="9">
        <v>2</v>
      </c>
      <c r="H231" s="9">
        <v>8</v>
      </c>
      <c r="I231" s="13" t="s">
        <v>1128</v>
      </c>
      <c r="K231" s="14">
        <f t="shared" si="12"/>
        <v>30</v>
      </c>
      <c r="L231" s="14">
        <f t="shared" si="13"/>
        <v>20</v>
      </c>
      <c r="M231" s="14">
        <f t="shared" si="14"/>
        <v>50</v>
      </c>
      <c r="N231" s="12">
        <f t="shared" si="15"/>
        <v>0.66666666666666663</v>
      </c>
      <c r="O231" s="23">
        <f>IF(VLOOKUP(Cocina[[#This Row],[Número de Orden]],Sala[[Número de Orden]:[Orden cobrada (Sin tiempo espera)]],12,FALSE)="Si",Cocina[[#This Row],[Ganancia Neta]],-Cocina[[#This Row],[Total del Pedido]])</f>
        <v>20</v>
      </c>
    </row>
    <row r="232" spans="1:15" x14ac:dyDescent="0.3">
      <c r="A232" s="9">
        <v>87</v>
      </c>
      <c r="B232" s="9">
        <v>3</v>
      </c>
      <c r="C232" s="13" t="s">
        <v>117</v>
      </c>
      <c r="D232" s="13" t="s">
        <v>1156</v>
      </c>
      <c r="E232" s="14">
        <v>10</v>
      </c>
      <c r="F232" s="14">
        <v>18</v>
      </c>
      <c r="G232" s="9">
        <v>2</v>
      </c>
      <c r="H232" s="9">
        <v>55</v>
      </c>
      <c r="I232" s="13" t="s">
        <v>1127</v>
      </c>
      <c r="K232" s="14">
        <f t="shared" si="12"/>
        <v>20</v>
      </c>
      <c r="L232" s="14">
        <f t="shared" si="13"/>
        <v>16</v>
      </c>
      <c r="M232" s="14">
        <f t="shared" si="14"/>
        <v>36</v>
      </c>
      <c r="N232" s="12">
        <f t="shared" si="15"/>
        <v>0.8</v>
      </c>
      <c r="O232" s="23">
        <f>IF(VLOOKUP(Cocina[[#This Row],[Número de Orden]],Sala[[Número de Orden]:[Orden cobrada (Sin tiempo espera)]],12,FALSE)="Si",Cocina[[#This Row],[Ganancia Neta]],-Cocina[[#This Row],[Total del Pedido]])</f>
        <v>16</v>
      </c>
    </row>
    <row r="233" spans="1:15" x14ac:dyDescent="0.3">
      <c r="A233" s="9">
        <v>87</v>
      </c>
      <c r="B233" s="9">
        <v>3</v>
      </c>
      <c r="C233" s="13" t="s">
        <v>414</v>
      </c>
      <c r="D233" s="13" t="s">
        <v>1150</v>
      </c>
      <c r="E233" s="14">
        <v>19</v>
      </c>
      <c r="F233" s="14">
        <v>32</v>
      </c>
      <c r="G233" s="9">
        <v>1</v>
      </c>
      <c r="H233" s="9">
        <v>5</v>
      </c>
      <c r="I233" s="13" t="s">
        <v>1128</v>
      </c>
      <c r="K233" s="14">
        <f t="shared" si="12"/>
        <v>19</v>
      </c>
      <c r="L233" s="14">
        <f t="shared" si="13"/>
        <v>13</v>
      </c>
      <c r="M233" s="14">
        <f t="shared" si="14"/>
        <v>32</v>
      </c>
      <c r="N233" s="12">
        <f t="shared" si="15"/>
        <v>0.68421052631578949</v>
      </c>
      <c r="O233" s="23">
        <f>IF(VLOOKUP(Cocina[[#This Row],[Número de Orden]],Sala[[Número de Orden]:[Orden cobrada (Sin tiempo espera)]],12,FALSE)="Si",Cocina[[#This Row],[Ganancia Neta]],-Cocina[[#This Row],[Total del Pedido]])</f>
        <v>13</v>
      </c>
    </row>
    <row r="234" spans="1:15" x14ac:dyDescent="0.3">
      <c r="A234" s="9">
        <v>87</v>
      </c>
      <c r="B234" s="9">
        <v>3</v>
      </c>
      <c r="C234" s="13" t="s">
        <v>186</v>
      </c>
      <c r="D234" s="13" t="s">
        <v>1141</v>
      </c>
      <c r="E234" s="14">
        <v>19</v>
      </c>
      <c r="F234" s="14">
        <v>31</v>
      </c>
      <c r="G234" s="9">
        <v>1</v>
      </c>
      <c r="H234" s="9">
        <v>11</v>
      </c>
      <c r="I234" s="13" t="s">
        <v>1127</v>
      </c>
      <c r="K234" s="14">
        <f t="shared" si="12"/>
        <v>19</v>
      </c>
      <c r="L234" s="14">
        <f t="shared" si="13"/>
        <v>12</v>
      </c>
      <c r="M234" s="14">
        <f t="shared" si="14"/>
        <v>31</v>
      </c>
      <c r="N234" s="12">
        <f t="shared" si="15"/>
        <v>0.63157894736842102</v>
      </c>
      <c r="O234" s="23">
        <f>IF(VLOOKUP(Cocina[[#This Row],[Número de Orden]],Sala[[Número de Orden]:[Orden cobrada (Sin tiempo espera)]],12,FALSE)="Si",Cocina[[#This Row],[Ganancia Neta]],-Cocina[[#This Row],[Total del Pedido]])</f>
        <v>12</v>
      </c>
    </row>
    <row r="235" spans="1:15" x14ac:dyDescent="0.3">
      <c r="A235" s="9">
        <v>88</v>
      </c>
      <c r="B235" s="9">
        <v>18</v>
      </c>
      <c r="C235" s="13" t="s">
        <v>65</v>
      </c>
      <c r="D235" s="13" t="s">
        <v>1143</v>
      </c>
      <c r="E235" s="14">
        <v>25</v>
      </c>
      <c r="F235" s="14">
        <v>40</v>
      </c>
      <c r="G235" s="9">
        <v>1</v>
      </c>
      <c r="H235" s="9">
        <v>12</v>
      </c>
      <c r="I235" s="13" t="s">
        <v>1127</v>
      </c>
      <c r="K235" s="14">
        <f t="shared" si="12"/>
        <v>25</v>
      </c>
      <c r="L235" s="14">
        <f t="shared" si="13"/>
        <v>15</v>
      </c>
      <c r="M235" s="14">
        <f t="shared" si="14"/>
        <v>40</v>
      </c>
      <c r="N235" s="12">
        <f t="shared" si="15"/>
        <v>0.6</v>
      </c>
      <c r="O235" s="23">
        <f>IF(VLOOKUP(Cocina[[#This Row],[Número de Orden]],Sala[[Número de Orden]:[Orden cobrada (Sin tiempo espera)]],12,FALSE)="Si",Cocina[[#This Row],[Ganancia Neta]],-Cocina[[#This Row],[Total del Pedido]])</f>
        <v>15</v>
      </c>
    </row>
    <row r="236" spans="1:15" x14ac:dyDescent="0.3">
      <c r="A236" s="9">
        <v>88</v>
      </c>
      <c r="B236" s="9">
        <v>18</v>
      </c>
      <c r="C236" s="13" t="s">
        <v>180</v>
      </c>
      <c r="D236" s="13" t="s">
        <v>1148</v>
      </c>
      <c r="E236" s="14">
        <v>11</v>
      </c>
      <c r="F236" s="14">
        <v>19</v>
      </c>
      <c r="G236" s="9">
        <v>3</v>
      </c>
      <c r="H236" s="9">
        <v>46</v>
      </c>
      <c r="I236" s="13" t="s">
        <v>1128</v>
      </c>
      <c r="K236" s="14">
        <f t="shared" si="12"/>
        <v>33</v>
      </c>
      <c r="L236" s="14">
        <f t="shared" si="13"/>
        <v>24</v>
      </c>
      <c r="M236" s="14">
        <f t="shared" si="14"/>
        <v>57</v>
      </c>
      <c r="N236" s="12">
        <f t="shared" si="15"/>
        <v>0.72727272727272729</v>
      </c>
      <c r="O236" s="23">
        <f>IF(VLOOKUP(Cocina[[#This Row],[Número de Orden]],Sala[[Número de Orden]:[Orden cobrada (Sin tiempo espera)]],12,FALSE)="Si",Cocina[[#This Row],[Ganancia Neta]],-Cocina[[#This Row],[Total del Pedido]])</f>
        <v>24</v>
      </c>
    </row>
    <row r="237" spans="1:15" x14ac:dyDescent="0.3">
      <c r="A237" s="9">
        <v>88</v>
      </c>
      <c r="B237" s="9">
        <v>18</v>
      </c>
      <c r="C237" s="13" t="s">
        <v>256</v>
      </c>
      <c r="D237" s="13" t="s">
        <v>1157</v>
      </c>
      <c r="E237" s="14">
        <v>15</v>
      </c>
      <c r="F237" s="14">
        <v>26</v>
      </c>
      <c r="G237" s="9">
        <v>1</v>
      </c>
      <c r="H237" s="9">
        <v>59</v>
      </c>
      <c r="I237" s="13" t="s">
        <v>1127</v>
      </c>
      <c r="K237" s="14">
        <f t="shared" si="12"/>
        <v>15</v>
      </c>
      <c r="L237" s="14">
        <f t="shared" si="13"/>
        <v>11</v>
      </c>
      <c r="M237" s="14">
        <f t="shared" si="14"/>
        <v>26</v>
      </c>
      <c r="N237" s="12">
        <f t="shared" si="15"/>
        <v>0.73333333333333328</v>
      </c>
      <c r="O237" s="23">
        <f>IF(VLOOKUP(Cocina[[#This Row],[Número de Orden]],Sala[[Número de Orden]:[Orden cobrada (Sin tiempo espera)]],12,FALSE)="Si",Cocina[[#This Row],[Ganancia Neta]],-Cocina[[#This Row],[Total del Pedido]])</f>
        <v>11</v>
      </c>
    </row>
    <row r="238" spans="1:15" x14ac:dyDescent="0.3">
      <c r="A238" s="9">
        <v>89</v>
      </c>
      <c r="B238" s="9">
        <v>11</v>
      </c>
      <c r="C238" s="13" t="s">
        <v>331</v>
      </c>
      <c r="D238" s="13" t="s">
        <v>1154</v>
      </c>
      <c r="E238" s="14">
        <v>14</v>
      </c>
      <c r="F238" s="14">
        <v>23</v>
      </c>
      <c r="G238" s="9">
        <v>3</v>
      </c>
      <c r="H238" s="9">
        <v>44</v>
      </c>
      <c r="I238" s="13" t="s">
        <v>1128</v>
      </c>
      <c r="K238" s="14">
        <f t="shared" si="12"/>
        <v>42</v>
      </c>
      <c r="L238" s="14">
        <f t="shared" si="13"/>
        <v>27</v>
      </c>
      <c r="M238" s="14">
        <f t="shared" si="14"/>
        <v>69</v>
      </c>
      <c r="N238" s="12">
        <f t="shared" si="15"/>
        <v>0.6428571428571429</v>
      </c>
      <c r="O238" s="23">
        <f>IF(VLOOKUP(Cocina[[#This Row],[Número de Orden]],Sala[[Número de Orden]:[Orden cobrada (Sin tiempo espera)]],12,FALSE)="Si",Cocina[[#This Row],[Ganancia Neta]],-Cocina[[#This Row],[Total del Pedido]])</f>
        <v>-42</v>
      </c>
    </row>
    <row r="239" spans="1:15" x14ac:dyDescent="0.3">
      <c r="A239" s="9">
        <v>89</v>
      </c>
      <c r="B239" s="9">
        <v>11</v>
      </c>
      <c r="C239" s="13" t="s">
        <v>77</v>
      </c>
      <c r="D239" s="13" t="s">
        <v>1152</v>
      </c>
      <c r="E239" s="14">
        <v>20</v>
      </c>
      <c r="F239" s="14">
        <v>34</v>
      </c>
      <c r="G239" s="9">
        <v>2</v>
      </c>
      <c r="H239" s="9">
        <v>58</v>
      </c>
      <c r="I239" s="13" t="s">
        <v>1127</v>
      </c>
      <c r="K239" s="14">
        <f t="shared" si="12"/>
        <v>40</v>
      </c>
      <c r="L239" s="14">
        <f t="shared" si="13"/>
        <v>28</v>
      </c>
      <c r="M239" s="14">
        <f t="shared" si="14"/>
        <v>68</v>
      </c>
      <c r="N239" s="12">
        <f t="shared" si="15"/>
        <v>0.7</v>
      </c>
      <c r="O239" s="23">
        <f>IF(VLOOKUP(Cocina[[#This Row],[Número de Orden]],Sala[[Número de Orden]:[Orden cobrada (Sin tiempo espera)]],12,FALSE)="Si",Cocina[[#This Row],[Ganancia Neta]],-Cocina[[#This Row],[Total del Pedido]])</f>
        <v>-40</v>
      </c>
    </row>
    <row r="240" spans="1:15" x14ac:dyDescent="0.3">
      <c r="A240" s="9">
        <v>89</v>
      </c>
      <c r="B240" s="9">
        <v>11</v>
      </c>
      <c r="C240" s="13" t="s">
        <v>335</v>
      </c>
      <c r="D240" s="13" t="s">
        <v>1151</v>
      </c>
      <c r="E240" s="14">
        <v>13</v>
      </c>
      <c r="F240" s="14">
        <v>22</v>
      </c>
      <c r="G240" s="9">
        <v>1</v>
      </c>
      <c r="H240" s="9">
        <v>40</v>
      </c>
      <c r="I240" s="13" t="s">
        <v>1128</v>
      </c>
      <c r="K240" s="14">
        <f t="shared" si="12"/>
        <v>13</v>
      </c>
      <c r="L240" s="14">
        <f t="shared" si="13"/>
        <v>9</v>
      </c>
      <c r="M240" s="14">
        <f t="shared" si="14"/>
        <v>22</v>
      </c>
      <c r="N240" s="12">
        <f t="shared" si="15"/>
        <v>0.69230769230769229</v>
      </c>
      <c r="O240" s="23">
        <f>IF(VLOOKUP(Cocina[[#This Row],[Número de Orden]],Sala[[Número de Orden]:[Orden cobrada (Sin tiempo espera)]],12,FALSE)="Si",Cocina[[#This Row],[Ganancia Neta]],-Cocina[[#This Row],[Total del Pedido]])</f>
        <v>-13</v>
      </c>
    </row>
    <row r="241" spans="1:15" x14ac:dyDescent="0.3">
      <c r="A241" s="9">
        <v>90</v>
      </c>
      <c r="B241" s="9">
        <v>6</v>
      </c>
      <c r="C241" s="13" t="s">
        <v>77</v>
      </c>
      <c r="D241" s="13" t="s">
        <v>1152</v>
      </c>
      <c r="E241" s="14">
        <v>20</v>
      </c>
      <c r="F241" s="14">
        <v>34</v>
      </c>
      <c r="G241" s="9">
        <v>1</v>
      </c>
      <c r="H241" s="9">
        <v>48</v>
      </c>
      <c r="I241" s="13" t="s">
        <v>1128</v>
      </c>
      <c r="K241" s="14">
        <f t="shared" si="12"/>
        <v>20</v>
      </c>
      <c r="L241" s="14">
        <f t="shared" si="13"/>
        <v>14</v>
      </c>
      <c r="M241" s="14">
        <f t="shared" si="14"/>
        <v>34</v>
      </c>
      <c r="N241" s="12">
        <f t="shared" si="15"/>
        <v>0.7</v>
      </c>
      <c r="O241" s="23">
        <f>IF(VLOOKUP(Cocina[[#This Row],[Número de Orden]],Sala[[Número de Orden]:[Orden cobrada (Sin tiempo espera)]],12,FALSE)="Si",Cocina[[#This Row],[Ganancia Neta]],-Cocina[[#This Row],[Total del Pedido]])</f>
        <v>14</v>
      </c>
    </row>
    <row r="242" spans="1:15" x14ac:dyDescent="0.3">
      <c r="A242" s="9">
        <v>91</v>
      </c>
      <c r="B242" s="9">
        <v>1</v>
      </c>
      <c r="C242" s="13" t="s">
        <v>33</v>
      </c>
      <c r="D242" s="13" t="s">
        <v>1149</v>
      </c>
      <c r="E242" s="14">
        <v>21</v>
      </c>
      <c r="F242" s="14">
        <v>35</v>
      </c>
      <c r="G242" s="9">
        <v>3</v>
      </c>
      <c r="H242" s="9">
        <v>21</v>
      </c>
      <c r="I242" s="13" t="s">
        <v>1128</v>
      </c>
      <c r="K242" s="14">
        <f t="shared" si="12"/>
        <v>63</v>
      </c>
      <c r="L242" s="14">
        <f t="shared" si="13"/>
        <v>42</v>
      </c>
      <c r="M242" s="14">
        <f t="shared" si="14"/>
        <v>105</v>
      </c>
      <c r="N242" s="12">
        <f t="shared" si="15"/>
        <v>0.66666666666666663</v>
      </c>
      <c r="O242" s="23">
        <f>IF(VLOOKUP(Cocina[[#This Row],[Número de Orden]],Sala[[Número de Orden]:[Orden cobrada (Sin tiempo espera)]],12,FALSE)="Si",Cocina[[#This Row],[Ganancia Neta]],-Cocina[[#This Row],[Total del Pedido]])</f>
        <v>-63</v>
      </c>
    </row>
    <row r="243" spans="1:15" x14ac:dyDescent="0.3">
      <c r="A243" s="9">
        <v>91</v>
      </c>
      <c r="B243" s="9">
        <v>1</v>
      </c>
      <c r="C243" s="13" t="s">
        <v>102</v>
      </c>
      <c r="D243" s="13" t="s">
        <v>1155</v>
      </c>
      <c r="E243" s="14">
        <v>13</v>
      </c>
      <c r="F243" s="14">
        <v>21</v>
      </c>
      <c r="G243" s="9">
        <v>3</v>
      </c>
      <c r="H243" s="9">
        <v>52</v>
      </c>
      <c r="I243" s="13" t="s">
        <v>1127</v>
      </c>
      <c r="K243" s="14">
        <f t="shared" si="12"/>
        <v>39</v>
      </c>
      <c r="L243" s="14">
        <f t="shared" si="13"/>
        <v>24</v>
      </c>
      <c r="M243" s="14">
        <f t="shared" si="14"/>
        <v>63</v>
      </c>
      <c r="N243" s="12">
        <f t="shared" si="15"/>
        <v>0.61538461538461542</v>
      </c>
      <c r="O243" s="23">
        <f>IF(VLOOKUP(Cocina[[#This Row],[Número de Orden]],Sala[[Número de Orden]:[Orden cobrada (Sin tiempo espera)]],12,FALSE)="Si",Cocina[[#This Row],[Ganancia Neta]],-Cocina[[#This Row],[Total del Pedido]])</f>
        <v>-39</v>
      </c>
    </row>
    <row r="244" spans="1:15" x14ac:dyDescent="0.3">
      <c r="A244" s="9">
        <v>91</v>
      </c>
      <c r="B244" s="9">
        <v>1</v>
      </c>
      <c r="C244" s="13" t="s">
        <v>335</v>
      </c>
      <c r="D244" s="13" t="s">
        <v>1151</v>
      </c>
      <c r="E244" s="14">
        <v>13</v>
      </c>
      <c r="F244" s="14">
        <v>22</v>
      </c>
      <c r="G244" s="9">
        <v>2</v>
      </c>
      <c r="H244" s="9">
        <v>11</v>
      </c>
      <c r="I244" s="13" t="s">
        <v>1127</v>
      </c>
      <c r="K244" s="14">
        <f t="shared" si="12"/>
        <v>26</v>
      </c>
      <c r="L244" s="14">
        <f t="shared" si="13"/>
        <v>18</v>
      </c>
      <c r="M244" s="14">
        <f t="shared" si="14"/>
        <v>44</v>
      </c>
      <c r="N244" s="12">
        <f t="shared" si="15"/>
        <v>0.69230769230769229</v>
      </c>
      <c r="O244" s="23">
        <f>IF(VLOOKUP(Cocina[[#This Row],[Número de Orden]],Sala[[Número de Orden]:[Orden cobrada (Sin tiempo espera)]],12,FALSE)="Si",Cocina[[#This Row],[Ganancia Neta]],-Cocina[[#This Row],[Total del Pedido]])</f>
        <v>-26</v>
      </c>
    </row>
    <row r="245" spans="1:15" x14ac:dyDescent="0.3">
      <c r="A245" s="9">
        <v>91</v>
      </c>
      <c r="B245" s="9">
        <v>1</v>
      </c>
      <c r="C245" s="13" t="s">
        <v>170</v>
      </c>
      <c r="D245" s="13" t="s">
        <v>1142</v>
      </c>
      <c r="E245" s="14">
        <v>16</v>
      </c>
      <c r="F245" s="14">
        <v>27</v>
      </c>
      <c r="G245" s="9">
        <v>3</v>
      </c>
      <c r="H245" s="9">
        <v>48</v>
      </c>
      <c r="I245" s="13" t="s">
        <v>1127</v>
      </c>
      <c r="K245" s="14">
        <f t="shared" si="12"/>
        <v>48</v>
      </c>
      <c r="L245" s="14">
        <f t="shared" si="13"/>
        <v>33</v>
      </c>
      <c r="M245" s="14">
        <f t="shared" si="14"/>
        <v>81</v>
      </c>
      <c r="N245" s="12">
        <f t="shared" si="15"/>
        <v>0.6875</v>
      </c>
      <c r="O245" s="23">
        <f>IF(VLOOKUP(Cocina[[#This Row],[Número de Orden]],Sala[[Número de Orden]:[Orden cobrada (Sin tiempo espera)]],12,FALSE)="Si",Cocina[[#This Row],[Ganancia Neta]],-Cocina[[#This Row],[Total del Pedido]])</f>
        <v>-48</v>
      </c>
    </row>
    <row r="246" spans="1:15" x14ac:dyDescent="0.3">
      <c r="A246" s="9">
        <v>92</v>
      </c>
      <c r="B246" s="9">
        <v>6</v>
      </c>
      <c r="C246" s="13" t="s">
        <v>51</v>
      </c>
      <c r="D246" s="13" t="s">
        <v>1145</v>
      </c>
      <c r="E246" s="14">
        <v>17</v>
      </c>
      <c r="F246" s="14">
        <v>29</v>
      </c>
      <c r="G246" s="9">
        <v>2</v>
      </c>
      <c r="H246" s="9">
        <v>36</v>
      </c>
      <c r="I246" s="13" t="s">
        <v>1127</v>
      </c>
      <c r="K246" s="14">
        <f t="shared" si="12"/>
        <v>34</v>
      </c>
      <c r="L246" s="14">
        <f t="shared" si="13"/>
        <v>24</v>
      </c>
      <c r="M246" s="14">
        <f t="shared" si="14"/>
        <v>58</v>
      </c>
      <c r="N246" s="12">
        <f t="shared" si="15"/>
        <v>0.70588235294117652</v>
      </c>
      <c r="O246" s="23">
        <f>IF(VLOOKUP(Cocina[[#This Row],[Número de Orden]],Sala[[Número de Orden]:[Orden cobrada (Sin tiempo espera)]],12,FALSE)="Si",Cocina[[#This Row],[Ganancia Neta]],-Cocina[[#This Row],[Total del Pedido]])</f>
        <v>24</v>
      </c>
    </row>
    <row r="247" spans="1:15" x14ac:dyDescent="0.3">
      <c r="A247" s="9">
        <v>92</v>
      </c>
      <c r="B247" s="9">
        <v>6</v>
      </c>
      <c r="C247" s="13" t="s">
        <v>259</v>
      </c>
      <c r="D247" s="13" t="s">
        <v>1139</v>
      </c>
      <c r="E247" s="14">
        <v>14</v>
      </c>
      <c r="F247" s="14">
        <v>24</v>
      </c>
      <c r="G247" s="9">
        <v>1</v>
      </c>
      <c r="H247" s="9">
        <v>6</v>
      </c>
      <c r="I247" s="13" t="s">
        <v>1128</v>
      </c>
      <c r="K247" s="14">
        <f t="shared" si="12"/>
        <v>14</v>
      </c>
      <c r="L247" s="14">
        <f t="shared" si="13"/>
        <v>10</v>
      </c>
      <c r="M247" s="14">
        <f t="shared" si="14"/>
        <v>24</v>
      </c>
      <c r="N247" s="12">
        <f t="shared" si="15"/>
        <v>0.7142857142857143</v>
      </c>
      <c r="O247" s="23">
        <f>IF(VLOOKUP(Cocina[[#This Row],[Número de Orden]],Sala[[Número de Orden]:[Orden cobrada (Sin tiempo espera)]],12,FALSE)="Si",Cocina[[#This Row],[Ganancia Neta]],-Cocina[[#This Row],[Total del Pedido]])</f>
        <v>10</v>
      </c>
    </row>
    <row r="248" spans="1:15" x14ac:dyDescent="0.3">
      <c r="A248" s="9">
        <v>93</v>
      </c>
      <c r="B248" s="9">
        <v>2</v>
      </c>
      <c r="C248" s="13" t="s">
        <v>51</v>
      </c>
      <c r="D248" s="13" t="s">
        <v>1145</v>
      </c>
      <c r="E248" s="14">
        <v>17</v>
      </c>
      <c r="F248" s="14">
        <v>29</v>
      </c>
      <c r="G248" s="9">
        <v>1</v>
      </c>
      <c r="H248" s="9">
        <v>18</v>
      </c>
      <c r="I248" s="13" t="s">
        <v>1128</v>
      </c>
      <c r="K248" s="14">
        <f t="shared" si="12"/>
        <v>17</v>
      </c>
      <c r="L248" s="14">
        <f t="shared" si="13"/>
        <v>12</v>
      </c>
      <c r="M248" s="14">
        <f t="shared" si="14"/>
        <v>29</v>
      </c>
      <c r="N248" s="12">
        <f t="shared" si="15"/>
        <v>0.70588235294117652</v>
      </c>
      <c r="O248" s="23">
        <f>IF(VLOOKUP(Cocina[[#This Row],[Número de Orden]],Sala[[Número de Orden]:[Orden cobrada (Sin tiempo espera)]],12,FALSE)="Si",Cocina[[#This Row],[Ganancia Neta]],-Cocina[[#This Row],[Total del Pedido]])</f>
        <v>12</v>
      </c>
    </row>
    <row r="249" spans="1:15" x14ac:dyDescent="0.3">
      <c r="A249" s="9">
        <v>94</v>
      </c>
      <c r="B249" s="9">
        <v>12</v>
      </c>
      <c r="C249" s="13" t="s">
        <v>100</v>
      </c>
      <c r="D249" s="13" t="s">
        <v>1140</v>
      </c>
      <c r="E249" s="14">
        <v>18</v>
      </c>
      <c r="F249" s="14">
        <v>30</v>
      </c>
      <c r="G249" s="9">
        <v>3</v>
      </c>
      <c r="H249" s="9">
        <v>19</v>
      </c>
      <c r="I249" s="13" t="s">
        <v>1128</v>
      </c>
      <c r="K249" s="14">
        <f t="shared" si="12"/>
        <v>54</v>
      </c>
      <c r="L249" s="14">
        <f t="shared" si="13"/>
        <v>36</v>
      </c>
      <c r="M249" s="14">
        <f t="shared" si="14"/>
        <v>90</v>
      </c>
      <c r="N249" s="12">
        <f t="shared" si="15"/>
        <v>0.66666666666666663</v>
      </c>
      <c r="O249" s="23">
        <f>IF(VLOOKUP(Cocina[[#This Row],[Número de Orden]],Sala[[Número de Orden]:[Orden cobrada (Sin tiempo espera)]],12,FALSE)="Si",Cocina[[#This Row],[Ganancia Neta]],-Cocina[[#This Row],[Total del Pedido]])</f>
        <v>36</v>
      </c>
    </row>
    <row r="250" spans="1:15" x14ac:dyDescent="0.3">
      <c r="A250" s="9">
        <v>94</v>
      </c>
      <c r="B250" s="9">
        <v>12</v>
      </c>
      <c r="C250" s="13" t="s">
        <v>414</v>
      </c>
      <c r="D250" s="13" t="s">
        <v>1150</v>
      </c>
      <c r="E250" s="14">
        <v>19</v>
      </c>
      <c r="F250" s="14">
        <v>32</v>
      </c>
      <c r="G250" s="9">
        <v>2</v>
      </c>
      <c r="H250" s="9">
        <v>56</v>
      </c>
      <c r="I250" s="13" t="s">
        <v>1128</v>
      </c>
      <c r="K250" s="14">
        <f t="shared" si="12"/>
        <v>38</v>
      </c>
      <c r="L250" s="14">
        <f t="shared" si="13"/>
        <v>26</v>
      </c>
      <c r="M250" s="14">
        <f t="shared" si="14"/>
        <v>64</v>
      </c>
      <c r="N250" s="12">
        <f t="shared" si="15"/>
        <v>0.68421052631578949</v>
      </c>
      <c r="O250" s="23">
        <f>IF(VLOOKUP(Cocina[[#This Row],[Número de Orden]],Sala[[Número de Orden]:[Orden cobrada (Sin tiempo espera)]],12,FALSE)="Si",Cocina[[#This Row],[Ganancia Neta]],-Cocina[[#This Row],[Total del Pedido]])</f>
        <v>26</v>
      </c>
    </row>
    <row r="251" spans="1:15" x14ac:dyDescent="0.3">
      <c r="A251" s="9">
        <v>94</v>
      </c>
      <c r="B251" s="9">
        <v>12</v>
      </c>
      <c r="C251" s="13" t="s">
        <v>439</v>
      </c>
      <c r="D251" s="13" t="s">
        <v>1146</v>
      </c>
      <c r="E251" s="14">
        <v>20</v>
      </c>
      <c r="F251" s="14">
        <v>33</v>
      </c>
      <c r="G251" s="9">
        <v>3</v>
      </c>
      <c r="H251" s="9">
        <v>54</v>
      </c>
      <c r="I251" s="13" t="s">
        <v>1128</v>
      </c>
      <c r="K251" s="14">
        <f t="shared" si="12"/>
        <v>60</v>
      </c>
      <c r="L251" s="14">
        <f t="shared" si="13"/>
        <v>39</v>
      </c>
      <c r="M251" s="14">
        <f t="shared" si="14"/>
        <v>99</v>
      </c>
      <c r="N251" s="12">
        <f t="shared" si="15"/>
        <v>0.65</v>
      </c>
      <c r="O251" s="23">
        <f>IF(VLOOKUP(Cocina[[#This Row],[Número de Orden]],Sala[[Número de Orden]:[Orden cobrada (Sin tiempo espera)]],12,FALSE)="Si",Cocina[[#This Row],[Ganancia Neta]],-Cocina[[#This Row],[Total del Pedido]])</f>
        <v>39</v>
      </c>
    </row>
    <row r="252" spans="1:15" x14ac:dyDescent="0.3">
      <c r="A252" s="9">
        <v>95</v>
      </c>
      <c r="B252" s="9">
        <v>12</v>
      </c>
      <c r="C252" s="13" t="s">
        <v>180</v>
      </c>
      <c r="D252" s="13" t="s">
        <v>1148</v>
      </c>
      <c r="E252" s="14">
        <v>11</v>
      </c>
      <c r="F252" s="14">
        <v>19</v>
      </c>
      <c r="G252" s="9">
        <v>3</v>
      </c>
      <c r="H252" s="9">
        <v>19</v>
      </c>
      <c r="I252" s="13" t="s">
        <v>1128</v>
      </c>
      <c r="K252" s="14">
        <f t="shared" si="12"/>
        <v>33</v>
      </c>
      <c r="L252" s="14">
        <f t="shared" si="13"/>
        <v>24</v>
      </c>
      <c r="M252" s="14">
        <f t="shared" si="14"/>
        <v>57</v>
      </c>
      <c r="N252" s="12">
        <f t="shared" si="15"/>
        <v>0.72727272727272729</v>
      </c>
      <c r="O252" s="23">
        <f>IF(VLOOKUP(Cocina[[#This Row],[Número de Orden]],Sala[[Número de Orden]:[Orden cobrada (Sin tiempo espera)]],12,FALSE)="Si",Cocina[[#This Row],[Ganancia Neta]],-Cocina[[#This Row],[Total del Pedido]])</f>
        <v>24</v>
      </c>
    </row>
    <row r="253" spans="1:15" x14ac:dyDescent="0.3">
      <c r="A253" s="9">
        <v>95</v>
      </c>
      <c r="B253" s="9">
        <v>12</v>
      </c>
      <c r="C253" s="13" t="s">
        <v>414</v>
      </c>
      <c r="D253" s="13" t="s">
        <v>1150</v>
      </c>
      <c r="E253" s="14">
        <v>19</v>
      </c>
      <c r="F253" s="14">
        <v>32</v>
      </c>
      <c r="G253" s="9">
        <v>3</v>
      </c>
      <c r="H253" s="9">
        <v>22</v>
      </c>
      <c r="I253" s="13" t="s">
        <v>1128</v>
      </c>
      <c r="K253" s="14">
        <f t="shared" si="12"/>
        <v>57</v>
      </c>
      <c r="L253" s="14">
        <f t="shared" si="13"/>
        <v>39</v>
      </c>
      <c r="M253" s="14">
        <f t="shared" si="14"/>
        <v>96</v>
      </c>
      <c r="N253" s="12">
        <f t="shared" si="15"/>
        <v>0.68421052631578949</v>
      </c>
      <c r="O253" s="23">
        <f>IF(VLOOKUP(Cocina[[#This Row],[Número de Orden]],Sala[[Número de Orden]:[Orden cobrada (Sin tiempo espera)]],12,FALSE)="Si",Cocina[[#This Row],[Ganancia Neta]],-Cocina[[#This Row],[Total del Pedido]])</f>
        <v>39</v>
      </c>
    </row>
    <row r="254" spans="1:15" x14ac:dyDescent="0.3">
      <c r="A254" s="9">
        <v>96</v>
      </c>
      <c r="B254" s="9">
        <v>16</v>
      </c>
      <c r="C254" s="13" t="s">
        <v>439</v>
      </c>
      <c r="D254" s="13" t="s">
        <v>1146</v>
      </c>
      <c r="E254" s="14">
        <v>20</v>
      </c>
      <c r="F254" s="14">
        <v>33</v>
      </c>
      <c r="G254" s="9">
        <v>2</v>
      </c>
      <c r="H254" s="9">
        <v>47</v>
      </c>
      <c r="I254" s="13" t="s">
        <v>1127</v>
      </c>
      <c r="K254" s="14">
        <f t="shared" si="12"/>
        <v>40</v>
      </c>
      <c r="L254" s="14">
        <f t="shared" si="13"/>
        <v>26</v>
      </c>
      <c r="M254" s="14">
        <f t="shared" si="14"/>
        <v>66</v>
      </c>
      <c r="N254" s="12">
        <f t="shared" si="15"/>
        <v>0.65</v>
      </c>
      <c r="O254" s="23">
        <f>IF(VLOOKUP(Cocina[[#This Row],[Número de Orden]],Sala[[Número de Orden]:[Orden cobrada (Sin tiempo espera)]],12,FALSE)="Si",Cocina[[#This Row],[Ganancia Neta]],-Cocina[[#This Row],[Total del Pedido]])</f>
        <v>26</v>
      </c>
    </row>
    <row r="255" spans="1:15" x14ac:dyDescent="0.3">
      <c r="A255" s="9">
        <v>96</v>
      </c>
      <c r="B255" s="9">
        <v>16</v>
      </c>
      <c r="C255" s="13" t="s">
        <v>180</v>
      </c>
      <c r="D255" s="13" t="s">
        <v>1148</v>
      </c>
      <c r="E255" s="14">
        <v>11</v>
      </c>
      <c r="F255" s="14">
        <v>19</v>
      </c>
      <c r="G255" s="9">
        <v>2</v>
      </c>
      <c r="H255" s="9">
        <v>10</v>
      </c>
      <c r="I255" s="13" t="s">
        <v>1127</v>
      </c>
      <c r="K255" s="14">
        <f t="shared" si="12"/>
        <v>22</v>
      </c>
      <c r="L255" s="14">
        <f t="shared" si="13"/>
        <v>16</v>
      </c>
      <c r="M255" s="14">
        <f t="shared" si="14"/>
        <v>38</v>
      </c>
      <c r="N255" s="12">
        <f t="shared" si="15"/>
        <v>0.72727272727272729</v>
      </c>
      <c r="O255" s="23">
        <f>IF(VLOOKUP(Cocina[[#This Row],[Número de Orden]],Sala[[Número de Orden]:[Orden cobrada (Sin tiempo espera)]],12,FALSE)="Si",Cocina[[#This Row],[Ganancia Neta]],-Cocina[[#This Row],[Total del Pedido]])</f>
        <v>16</v>
      </c>
    </row>
    <row r="256" spans="1:15" x14ac:dyDescent="0.3">
      <c r="A256" s="9">
        <v>96</v>
      </c>
      <c r="B256" s="9">
        <v>16</v>
      </c>
      <c r="C256" s="13" t="s">
        <v>259</v>
      </c>
      <c r="D256" s="13" t="s">
        <v>1139</v>
      </c>
      <c r="E256" s="14">
        <v>14</v>
      </c>
      <c r="F256" s="14">
        <v>24</v>
      </c>
      <c r="G256" s="9">
        <v>3</v>
      </c>
      <c r="H256" s="9">
        <v>19</v>
      </c>
      <c r="I256" s="13" t="s">
        <v>1128</v>
      </c>
      <c r="K256" s="14">
        <f t="shared" si="12"/>
        <v>42</v>
      </c>
      <c r="L256" s="14">
        <f t="shared" si="13"/>
        <v>30</v>
      </c>
      <c r="M256" s="14">
        <f t="shared" si="14"/>
        <v>72</v>
      </c>
      <c r="N256" s="12">
        <f t="shared" si="15"/>
        <v>0.7142857142857143</v>
      </c>
      <c r="O256" s="23">
        <f>IF(VLOOKUP(Cocina[[#This Row],[Número de Orden]],Sala[[Número de Orden]:[Orden cobrada (Sin tiempo espera)]],12,FALSE)="Si",Cocina[[#This Row],[Ganancia Neta]],-Cocina[[#This Row],[Total del Pedido]])</f>
        <v>30</v>
      </c>
    </row>
    <row r="257" spans="1:15" x14ac:dyDescent="0.3">
      <c r="A257" s="9">
        <v>97</v>
      </c>
      <c r="B257" s="9">
        <v>14</v>
      </c>
      <c r="C257" s="13" t="s">
        <v>256</v>
      </c>
      <c r="D257" s="13" t="s">
        <v>1157</v>
      </c>
      <c r="E257" s="14">
        <v>15</v>
      </c>
      <c r="F257" s="14">
        <v>26</v>
      </c>
      <c r="G257" s="9">
        <v>1</v>
      </c>
      <c r="H257" s="9">
        <v>17</v>
      </c>
      <c r="I257" s="13" t="s">
        <v>1128</v>
      </c>
      <c r="K257" s="14">
        <f t="shared" si="12"/>
        <v>15</v>
      </c>
      <c r="L257" s="14">
        <f t="shared" si="13"/>
        <v>11</v>
      </c>
      <c r="M257" s="14">
        <f t="shared" si="14"/>
        <v>26</v>
      </c>
      <c r="N257" s="12">
        <f t="shared" si="15"/>
        <v>0.73333333333333328</v>
      </c>
      <c r="O257" s="23">
        <f>IF(VLOOKUP(Cocina[[#This Row],[Número de Orden]],Sala[[Número de Orden]:[Orden cobrada (Sin tiempo espera)]],12,FALSE)="Si",Cocina[[#This Row],[Ganancia Neta]],-Cocina[[#This Row],[Total del Pedido]])</f>
        <v>-15</v>
      </c>
    </row>
    <row r="258" spans="1:15" x14ac:dyDescent="0.3">
      <c r="A258" s="9">
        <v>97</v>
      </c>
      <c r="B258" s="9">
        <v>14</v>
      </c>
      <c r="C258" s="13" t="s">
        <v>241</v>
      </c>
      <c r="D258" s="13" t="s">
        <v>1153</v>
      </c>
      <c r="E258" s="14">
        <v>12</v>
      </c>
      <c r="F258" s="14">
        <v>20</v>
      </c>
      <c r="G258" s="9">
        <v>3</v>
      </c>
      <c r="H258" s="9">
        <v>5</v>
      </c>
      <c r="I258" s="13" t="s">
        <v>1127</v>
      </c>
      <c r="K258" s="14">
        <f t="shared" si="12"/>
        <v>36</v>
      </c>
      <c r="L258" s="14">
        <f t="shared" si="13"/>
        <v>24</v>
      </c>
      <c r="M258" s="14">
        <f t="shared" si="14"/>
        <v>60</v>
      </c>
      <c r="N258" s="12">
        <f t="shared" si="15"/>
        <v>0.66666666666666663</v>
      </c>
      <c r="O258" s="23">
        <f>IF(VLOOKUP(Cocina[[#This Row],[Número de Orden]],Sala[[Número de Orden]:[Orden cobrada (Sin tiempo espera)]],12,FALSE)="Si",Cocina[[#This Row],[Ganancia Neta]],-Cocina[[#This Row],[Total del Pedido]])</f>
        <v>-36</v>
      </c>
    </row>
    <row r="259" spans="1:15" x14ac:dyDescent="0.3">
      <c r="A259" s="9">
        <v>97</v>
      </c>
      <c r="B259" s="9">
        <v>14</v>
      </c>
      <c r="C259" s="13" t="s">
        <v>77</v>
      </c>
      <c r="D259" s="13" t="s">
        <v>1152</v>
      </c>
      <c r="E259" s="14">
        <v>20</v>
      </c>
      <c r="F259" s="14">
        <v>34</v>
      </c>
      <c r="G259" s="9">
        <v>3</v>
      </c>
      <c r="H259" s="9">
        <v>57</v>
      </c>
      <c r="I259" s="13" t="s">
        <v>1127</v>
      </c>
      <c r="K259" s="14">
        <f t="shared" ref="K259:K322" si="16">E259*G259</f>
        <v>60</v>
      </c>
      <c r="L259" s="14">
        <f t="shared" ref="L259:L322" si="17">(F259-E259)*G259</f>
        <v>42</v>
      </c>
      <c r="M259" s="14">
        <f t="shared" ref="M259:M322" si="18">F259*G259</f>
        <v>102</v>
      </c>
      <c r="N259" s="12">
        <f t="shared" ref="N259:N322" si="19">(M259-K259)/K259</f>
        <v>0.7</v>
      </c>
      <c r="O259" s="23">
        <f>IF(VLOOKUP(Cocina[[#This Row],[Número de Orden]],Sala[[Número de Orden]:[Orden cobrada (Sin tiempo espera)]],12,FALSE)="Si",Cocina[[#This Row],[Ganancia Neta]],-Cocina[[#This Row],[Total del Pedido]])</f>
        <v>-60</v>
      </c>
    </row>
    <row r="260" spans="1:15" x14ac:dyDescent="0.3">
      <c r="A260" s="9">
        <v>98</v>
      </c>
      <c r="B260" s="9">
        <v>7</v>
      </c>
      <c r="C260" s="13" t="s">
        <v>241</v>
      </c>
      <c r="D260" s="13" t="s">
        <v>1153</v>
      </c>
      <c r="E260" s="14">
        <v>12</v>
      </c>
      <c r="F260" s="14">
        <v>20</v>
      </c>
      <c r="G260" s="9">
        <v>3</v>
      </c>
      <c r="H260" s="9">
        <v>56</v>
      </c>
      <c r="I260" s="13" t="s">
        <v>1128</v>
      </c>
      <c r="K260" s="14">
        <f t="shared" si="16"/>
        <v>36</v>
      </c>
      <c r="L260" s="14">
        <f t="shared" si="17"/>
        <v>24</v>
      </c>
      <c r="M260" s="14">
        <f t="shared" si="18"/>
        <v>60</v>
      </c>
      <c r="N260" s="12">
        <f t="shared" si="19"/>
        <v>0.66666666666666663</v>
      </c>
      <c r="O260" s="23">
        <f>IF(VLOOKUP(Cocina[[#This Row],[Número de Orden]],Sala[[Número de Orden]:[Orden cobrada (Sin tiempo espera)]],12,FALSE)="Si",Cocina[[#This Row],[Ganancia Neta]],-Cocina[[#This Row],[Total del Pedido]])</f>
        <v>24</v>
      </c>
    </row>
    <row r="261" spans="1:15" x14ac:dyDescent="0.3">
      <c r="A261" s="9">
        <v>98</v>
      </c>
      <c r="B261" s="9">
        <v>7</v>
      </c>
      <c r="C261" s="13" t="s">
        <v>51</v>
      </c>
      <c r="D261" s="13" t="s">
        <v>1145</v>
      </c>
      <c r="E261" s="14">
        <v>17</v>
      </c>
      <c r="F261" s="14">
        <v>29</v>
      </c>
      <c r="G261" s="9">
        <v>3</v>
      </c>
      <c r="H261" s="9">
        <v>33</v>
      </c>
      <c r="I261" s="13" t="s">
        <v>1128</v>
      </c>
      <c r="K261" s="14">
        <f t="shared" si="16"/>
        <v>51</v>
      </c>
      <c r="L261" s="14">
        <f t="shared" si="17"/>
        <v>36</v>
      </c>
      <c r="M261" s="14">
        <f t="shared" si="18"/>
        <v>87</v>
      </c>
      <c r="N261" s="12">
        <f t="shared" si="19"/>
        <v>0.70588235294117652</v>
      </c>
      <c r="O261" s="23">
        <f>IF(VLOOKUP(Cocina[[#This Row],[Número de Orden]],Sala[[Número de Orden]:[Orden cobrada (Sin tiempo espera)]],12,FALSE)="Si",Cocina[[#This Row],[Ganancia Neta]],-Cocina[[#This Row],[Total del Pedido]])</f>
        <v>36</v>
      </c>
    </row>
    <row r="262" spans="1:15" x14ac:dyDescent="0.3">
      <c r="A262" s="9">
        <v>98</v>
      </c>
      <c r="B262" s="9">
        <v>7</v>
      </c>
      <c r="C262" s="13" t="s">
        <v>180</v>
      </c>
      <c r="D262" s="13" t="s">
        <v>1148</v>
      </c>
      <c r="E262" s="14">
        <v>11</v>
      </c>
      <c r="F262" s="14">
        <v>19</v>
      </c>
      <c r="G262" s="9">
        <v>1</v>
      </c>
      <c r="H262" s="9">
        <v>51</v>
      </c>
      <c r="I262" s="13" t="s">
        <v>1128</v>
      </c>
      <c r="K262" s="14">
        <f t="shared" si="16"/>
        <v>11</v>
      </c>
      <c r="L262" s="14">
        <f t="shared" si="17"/>
        <v>8</v>
      </c>
      <c r="M262" s="14">
        <f t="shared" si="18"/>
        <v>19</v>
      </c>
      <c r="N262" s="12">
        <f t="shared" si="19"/>
        <v>0.72727272727272729</v>
      </c>
      <c r="O262" s="23">
        <f>IF(VLOOKUP(Cocina[[#This Row],[Número de Orden]],Sala[[Número de Orden]:[Orden cobrada (Sin tiempo espera)]],12,FALSE)="Si",Cocina[[#This Row],[Ganancia Neta]],-Cocina[[#This Row],[Total del Pedido]])</f>
        <v>8</v>
      </c>
    </row>
    <row r="263" spans="1:15" x14ac:dyDescent="0.3">
      <c r="A263" s="9">
        <v>99</v>
      </c>
      <c r="B263" s="9">
        <v>2</v>
      </c>
      <c r="C263" s="13" t="s">
        <v>100</v>
      </c>
      <c r="D263" s="13" t="s">
        <v>1140</v>
      </c>
      <c r="E263" s="14">
        <v>18</v>
      </c>
      <c r="F263" s="14">
        <v>30</v>
      </c>
      <c r="G263" s="9">
        <v>2</v>
      </c>
      <c r="H263" s="9">
        <v>27</v>
      </c>
      <c r="I263" s="13" t="s">
        <v>1128</v>
      </c>
      <c r="K263" s="14">
        <f t="shared" si="16"/>
        <v>36</v>
      </c>
      <c r="L263" s="14">
        <f t="shared" si="17"/>
        <v>24</v>
      </c>
      <c r="M263" s="14">
        <f t="shared" si="18"/>
        <v>60</v>
      </c>
      <c r="N263" s="12">
        <f t="shared" si="19"/>
        <v>0.66666666666666663</v>
      </c>
      <c r="O263" s="23">
        <f>IF(VLOOKUP(Cocina[[#This Row],[Número de Orden]],Sala[[Número de Orden]:[Orden cobrada (Sin tiempo espera)]],12,FALSE)="Si",Cocina[[#This Row],[Ganancia Neta]],-Cocina[[#This Row],[Total del Pedido]])</f>
        <v>24</v>
      </c>
    </row>
    <row r="264" spans="1:15" x14ac:dyDescent="0.3">
      <c r="A264" s="9">
        <v>99</v>
      </c>
      <c r="B264" s="9">
        <v>2</v>
      </c>
      <c r="C264" s="13" t="s">
        <v>186</v>
      </c>
      <c r="D264" s="13" t="s">
        <v>1141</v>
      </c>
      <c r="E264" s="14">
        <v>19</v>
      </c>
      <c r="F264" s="14">
        <v>31</v>
      </c>
      <c r="G264" s="9">
        <v>1</v>
      </c>
      <c r="H264" s="9">
        <v>5</v>
      </c>
      <c r="I264" s="13" t="s">
        <v>1128</v>
      </c>
      <c r="K264" s="14">
        <f t="shared" si="16"/>
        <v>19</v>
      </c>
      <c r="L264" s="14">
        <f t="shared" si="17"/>
        <v>12</v>
      </c>
      <c r="M264" s="14">
        <f t="shared" si="18"/>
        <v>31</v>
      </c>
      <c r="N264" s="12">
        <f t="shared" si="19"/>
        <v>0.63157894736842102</v>
      </c>
      <c r="O264" s="23">
        <f>IF(VLOOKUP(Cocina[[#This Row],[Número de Orden]],Sala[[Número de Orden]:[Orden cobrada (Sin tiempo espera)]],12,FALSE)="Si",Cocina[[#This Row],[Ganancia Neta]],-Cocina[[#This Row],[Total del Pedido]])</f>
        <v>12</v>
      </c>
    </row>
    <row r="265" spans="1:15" x14ac:dyDescent="0.3">
      <c r="A265" s="9">
        <v>99</v>
      </c>
      <c r="B265" s="9">
        <v>2</v>
      </c>
      <c r="C265" s="13" t="s">
        <v>180</v>
      </c>
      <c r="D265" s="13" t="s">
        <v>1148</v>
      </c>
      <c r="E265" s="14">
        <v>11</v>
      </c>
      <c r="F265" s="14">
        <v>19</v>
      </c>
      <c r="G265" s="9">
        <v>1</v>
      </c>
      <c r="H265" s="9">
        <v>9</v>
      </c>
      <c r="I265" s="13" t="s">
        <v>1127</v>
      </c>
      <c r="K265" s="14">
        <f t="shared" si="16"/>
        <v>11</v>
      </c>
      <c r="L265" s="14">
        <f t="shared" si="17"/>
        <v>8</v>
      </c>
      <c r="M265" s="14">
        <f t="shared" si="18"/>
        <v>19</v>
      </c>
      <c r="N265" s="12">
        <f t="shared" si="19"/>
        <v>0.72727272727272729</v>
      </c>
      <c r="O265" s="23">
        <f>IF(VLOOKUP(Cocina[[#This Row],[Número de Orden]],Sala[[Número de Orden]:[Orden cobrada (Sin tiempo espera)]],12,FALSE)="Si",Cocina[[#This Row],[Ganancia Neta]],-Cocina[[#This Row],[Total del Pedido]])</f>
        <v>8</v>
      </c>
    </row>
    <row r="266" spans="1:15" x14ac:dyDescent="0.3">
      <c r="A266" s="9">
        <v>99</v>
      </c>
      <c r="B266" s="9">
        <v>2</v>
      </c>
      <c r="C266" s="13" t="s">
        <v>51</v>
      </c>
      <c r="D266" s="13" t="s">
        <v>1145</v>
      </c>
      <c r="E266" s="14">
        <v>17</v>
      </c>
      <c r="F266" s="14">
        <v>29</v>
      </c>
      <c r="G266" s="9">
        <v>1</v>
      </c>
      <c r="H266" s="9">
        <v>45</v>
      </c>
      <c r="I266" s="13" t="s">
        <v>1127</v>
      </c>
      <c r="K266" s="14">
        <f t="shared" si="16"/>
        <v>17</v>
      </c>
      <c r="L266" s="14">
        <f t="shared" si="17"/>
        <v>12</v>
      </c>
      <c r="M266" s="14">
        <f t="shared" si="18"/>
        <v>29</v>
      </c>
      <c r="N266" s="12">
        <f t="shared" si="19"/>
        <v>0.70588235294117652</v>
      </c>
      <c r="O266" s="23">
        <f>IF(VLOOKUP(Cocina[[#This Row],[Número de Orden]],Sala[[Número de Orden]:[Orden cobrada (Sin tiempo espera)]],12,FALSE)="Si",Cocina[[#This Row],[Ganancia Neta]],-Cocina[[#This Row],[Total del Pedido]])</f>
        <v>12</v>
      </c>
    </row>
    <row r="267" spans="1:15" x14ac:dyDescent="0.3">
      <c r="A267" s="9">
        <v>100</v>
      </c>
      <c r="B267" s="9">
        <v>18</v>
      </c>
      <c r="C267" s="13" t="s">
        <v>259</v>
      </c>
      <c r="D267" s="13" t="s">
        <v>1139</v>
      </c>
      <c r="E267" s="14">
        <v>14</v>
      </c>
      <c r="F267" s="14">
        <v>24</v>
      </c>
      <c r="G267" s="9">
        <v>3</v>
      </c>
      <c r="H267" s="9">
        <v>48</v>
      </c>
      <c r="I267" s="13" t="s">
        <v>1128</v>
      </c>
      <c r="K267" s="14">
        <f t="shared" si="16"/>
        <v>42</v>
      </c>
      <c r="L267" s="14">
        <f t="shared" si="17"/>
        <v>30</v>
      </c>
      <c r="M267" s="14">
        <f t="shared" si="18"/>
        <v>72</v>
      </c>
      <c r="N267" s="12">
        <f t="shared" si="19"/>
        <v>0.7142857142857143</v>
      </c>
      <c r="O267" s="23">
        <f>IF(VLOOKUP(Cocina[[#This Row],[Número de Orden]],Sala[[Número de Orden]:[Orden cobrada (Sin tiempo espera)]],12,FALSE)="Si",Cocina[[#This Row],[Ganancia Neta]],-Cocina[[#This Row],[Total del Pedido]])</f>
        <v>30</v>
      </c>
    </row>
    <row r="268" spans="1:15" x14ac:dyDescent="0.3">
      <c r="A268" s="9">
        <v>100</v>
      </c>
      <c r="B268" s="9">
        <v>18</v>
      </c>
      <c r="C268" s="13" t="s">
        <v>335</v>
      </c>
      <c r="D268" s="13" t="s">
        <v>1151</v>
      </c>
      <c r="E268" s="14">
        <v>13</v>
      </c>
      <c r="F268" s="14">
        <v>22</v>
      </c>
      <c r="G268" s="9">
        <v>2</v>
      </c>
      <c r="H268" s="9">
        <v>33</v>
      </c>
      <c r="I268" s="13" t="s">
        <v>1127</v>
      </c>
      <c r="K268" s="14">
        <f t="shared" si="16"/>
        <v>26</v>
      </c>
      <c r="L268" s="14">
        <f t="shared" si="17"/>
        <v>18</v>
      </c>
      <c r="M268" s="14">
        <f t="shared" si="18"/>
        <v>44</v>
      </c>
      <c r="N268" s="12">
        <f t="shared" si="19"/>
        <v>0.69230769230769229</v>
      </c>
      <c r="O268" s="23">
        <f>IF(VLOOKUP(Cocina[[#This Row],[Número de Orden]],Sala[[Número de Orden]:[Orden cobrada (Sin tiempo espera)]],12,FALSE)="Si",Cocina[[#This Row],[Ganancia Neta]],-Cocina[[#This Row],[Total del Pedido]])</f>
        <v>18</v>
      </c>
    </row>
    <row r="269" spans="1:15" x14ac:dyDescent="0.3">
      <c r="A269" s="9">
        <v>100</v>
      </c>
      <c r="B269" s="9">
        <v>18</v>
      </c>
      <c r="C269" s="13" t="s">
        <v>195</v>
      </c>
      <c r="D269" s="13" t="s">
        <v>1158</v>
      </c>
      <c r="E269" s="14">
        <v>15</v>
      </c>
      <c r="F269" s="14">
        <v>25</v>
      </c>
      <c r="G269" s="9">
        <v>2</v>
      </c>
      <c r="H269" s="9">
        <v>22</v>
      </c>
      <c r="I269" s="13" t="s">
        <v>1128</v>
      </c>
      <c r="K269" s="14">
        <f t="shared" si="16"/>
        <v>30</v>
      </c>
      <c r="L269" s="14">
        <f t="shared" si="17"/>
        <v>20</v>
      </c>
      <c r="M269" s="14">
        <f t="shared" si="18"/>
        <v>50</v>
      </c>
      <c r="N269" s="12">
        <f t="shared" si="19"/>
        <v>0.66666666666666663</v>
      </c>
      <c r="O269" s="23">
        <f>IF(VLOOKUP(Cocina[[#This Row],[Número de Orden]],Sala[[Número de Orden]:[Orden cobrada (Sin tiempo espera)]],12,FALSE)="Si",Cocina[[#This Row],[Ganancia Neta]],-Cocina[[#This Row],[Total del Pedido]])</f>
        <v>20</v>
      </c>
    </row>
    <row r="270" spans="1:15" x14ac:dyDescent="0.3">
      <c r="A270" s="9">
        <v>101</v>
      </c>
      <c r="B270" s="9">
        <v>1</v>
      </c>
      <c r="C270" s="13" t="s">
        <v>186</v>
      </c>
      <c r="D270" s="13" t="s">
        <v>1141</v>
      </c>
      <c r="E270" s="14">
        <v>19</v>
      </c>
      <c r="F270" s="14">
        <v>31</v>
      </c>
      <c r="G270" s="9">
        <v>1</v>
      </c>
      <c r="H270" s="9">
        <v>24</v>
      </c>
      <c r="I270" s="13" t="s">
        <v>1128</v>
      </c>
      <c r="K270" s="14">
        <f t="shared" si="16"/>
        <v>19</v>
      </c>
      <c r="L270" s="14">
        <f t="shared" si="17"/>
        <v>12</v>
      </c>
      <c r="M270" s="14">
        <f t="shared" si="18"/>
        <v>31</v>
      </c>
      <c r="N270" s="12">
        <f t="shared" si="19"/>
        <v>0.63157894736842102</v>
      </c>
      <c r="O270" s="23">
        <f>IF(VLOOKUP(Cocina[[#This Row],[Número de Orden]],Sala[[Número de Orden]:[Orden cobrada (Sin tiempo espera)]],12,FALSE)="Si",Cocina[[#This Row],[Ganancia Neta]],-Cocina[[#This Row],[Total del Pedido]])</f>
        <v>-19</v>
      </c>
    </row>
    <row r="271" spans="1:15" x14ac:dyDescent="0.3">
      <c r="A271" s="9">
        <v>101</v>
      </c>
      <c r="B271" s="9">
        <v>1</v>
      </c>
      <c r="C271" s="13" t="s">
        <v>195</v>
      </c>
      <c r="D271" s="13" t="s">
        <v>1158</v>
      </c>
      <c r="E271" s="14">
        <v>15</v>
      </c>
      <c r="F271" s="14">
        <v>25</v>
      </c>
      <c r="G271" s="9">
        <v>2</v>
      </c>
      <c r="H271" s="9">
        <v>41</v>
      </c>
      <c r="I271" s="13" t="s">
        <v>1128</v>
      </c>
      <c r="K271" s="14">
        <f t="shared" si="16"/>
        <v>30</v>
      </c>
      <c r="L271" s="14">
        <f t="shared" si="17"/>
        <v>20</v>
      </c>
      <c r="M271" s="14">
        <f t="shared" si="18"/>
        <v>50</v>
      </c>
      <c r="N271" s="12">
        <f t="shared" si="19"/>
        <v>0.66666666666666663</v>
      </c>
      <c r="O271" s="23">
        <f>IF(VLOOKUP(Cocina[[#This Row],[Número de Orden]],Sala[[Número de Orden]:[Orden cobrada (Sin tiempo espera)]],12,FALSE)="Si",Cocina[[#This Row],[Ganancia Neta]],-Cocina[[#This Row],[Total del Pedido]])</f>
        <v>-30</v>
      </c>
    </row>
    <row r="272" spans="1:15" x14ac:dyDescent="0.3">
      <c r="A272" s="9">
        <v>101</v>
      </c>
      <c r="B272" s="9">
        <v>1</v>
      </c>
      <c r="C272" s="13" t="s">
        <v>335</v>
      </c>
      <c r="D272" s="13" t="s">
        <v>1151</v>
      </c>
      <c r="E272" s="14">
        <v>13</v>
      </c>
      <c r="F272" s="14">
        <v>22</v>
      </c>
      <c r="G272" s="9">
        <v>1</v>
      </c>
      <c r="H272" s="9">
        <v>35</v>
      </c>
      <c r="I272" s="13" t="s">
        <v>1128</v>
      </c>
      <c r="K272" s="14">
        <f t="shared" si="16"/>
        <v>13</v>
      </c>
      <c r="L272" s="14">
        <f t="shared" si="17"/>
        <v>9</v>
      </c>
      <c r="M272" s="14">
        <f t="shared" si="18"/>
        <v>22</v>
      </c>
      <c r="N272" s="12">
        <f t="shared" si="19"/>
        <v>0.69230769230769229</v>
      </c>
      <c r="O272" s="23">
        <f>IF(VLOOKUP(Cocina[[#This Row],[Número de Orden]],Sala[[Número de Orden]:[Orden cobrada (Sin tiempo espera)]],12,FALSE)="Si",Cocina[[#This Row],[Ganancia Neta]],-Cocina[[#This Row],[Total del Pedido]])</f>
        <v>-13</v>
      </c>
    </row>
    <row r="273" spans="1:15" x14ac:dyDescent="0.3">
      <c r="A273" s="9">
        <v>101</v>
      </c>
      <c r="B273" s="9">
        <v>1</v>
      </c>
      <c r="C273" s="13" t="s">
        <v>33</v>
      </c>
      <c r="D273" s="13" t="s">
        <v>1149</v>
      </c>
      <c r="E273" s="14">
        <v>21</v>
      </c>
      <c r="F273" s="14">
        <v>35</v>
      </c>
      <c r="G273" s="9">
        <v>1</v>
      </c>
      <c r="H273" s="9">
        <v>34</v>
      </c>
      <c r="I273" s="13" t="s">
        <v>1128</v>
      </c>
      <c r="K273" s="14">
        <f t="shared" si="16"/>
        <v>21</v>
      </c>
      <c r="L273" s="14">
        <f t="shared" si="17"/>
        <v>14</v>
      </c>
      <c r="M273" s="14">
        <f t="shared" si="18"/>
        <v>35</v>
      </c>
      <c r="N273" s="12">
        <f t="shared" si="19"/>
        <v>0.66666666666666663</v>
      </c>
      <c r="O273" s="23">
        <f>IF(VLOOKUP(Cocina[[#This Row],[Número de Orden]],Sala[[Número de Orden]:[Orden cobrada (Sin tiempo espera)]],12,FALSE)="Si",Cocina[[#This Row],[Ganancia Neta]],-Cocina[[#This Row],[Total del Pedido]])</f>
        <v>-21</v>
      </c>
    </row>
    <row r="274" spans="1:15" x14ac:dyDescent="0.3">
      <c r="A274" s="9">
        <v>102</v>
      </c>
      <c r="B274" s="9">
        <v>19</v>
      </c>
      <c r="C274" s="13" t="s">
        <v>57</v>
      </c>
      <c r="D274" s="13" t="s">
        <v>1147</v>
      </c>
      <c r="E274" s="14">
        <v>16</v>
      </c>
      <c r="F274" s="14">
        <v>28</v>
      </c>
      <c r="G274" s="9">
        <v>3</v>
      </c>
      <c r="H274" s="9">
        <v>17</v>
      </c>
      <c r="I274" s="13" t="s">
        <v>1128</v>
      </c>
      <c r="K274" s="14">
        <f t="shared" si="16"/>
        <v>48</v>
      </c>
      <c r="L274" s="14">
        <f t="shared" si="17"/>
        <v>36</v>
      </c>
      <c r="M274" s="14">
        <f t="shared" si="18"/>
        <v>84</v>
      </c>
      <c r="N274" s="12">
        <f t="shared" si="19"/>
        <v>0.75</v>
      </c>
      <c r="O274" s="23">
        <f>IF(VLOOKUP(Cocina[[#This Row],[Número de Orden]],Sala[[Número de Orden]:[Orden cobrada (Sin tiempo espera)]],12,FALSE)="Si",Cocina[[#This Row],[Ganancia Neta]],-Cocina[[#This Row],[Total del Pedido]])</f>
        <v>36</v>
      </c>
    </row>
    <row r="275" spans="1:15" x14ac:dyDescent="0.3">
      <c r="A275" s="9">
        <v>102</v>
      </c>
      <c r="B275" s="9">
        <v>19</v>
      </c>
      <c r="C275" s="13" t="s">
        <v>51</v>
      </c>
      <c r="D275" s="13" t="s">
        <v>1145</v>
      </c>
      <c r="E275" s="14">
        <v>17</v>
      </c>
      <c r="F275" s="14">
        <v>29</v>
      </c>
      <c r="G275" s="9">
        <v>3</v>
      </c>
      <c r="H275" s="9">
        <v>29</v>
      </c>
      <c r="I275" s="13" t="s">
        <v>1127</v>
      </c>
      <c r="K275" s="14">
        <f t="shared" si="16"/>
        <v>51</v>
      </c>
      <c r="L275" s="14">
        <f t="shared" si="17"/>
        <v>36</v>
      </c>
      <c r="M275" s="14">
        <f t="shared" si="18"/>
        <v>87</v>
      </c>
      <c r="N275" s="12">
        <f t="shared" si="19"/>
        <v>0.70588235294117652</v>
      </c>
      <c r="O275" s="23">
        <f>IF(VLOOKUP(Cocina[[#This Row],[Número de Orden]],Sala[[Número de Orden]:[Orden cobrada (Sin tiempo espera)]],12,FALSE)="Si",Cocina[[#This Row],[Ganancia Neta]],-Cocina[[#This Row],[Total del Pedido]])</f>
        <v>36</v>
      </c>
    </row>
    <row r="276" spans="1:15" x14ac:dyDescent="0.3">
      <c r="A276" s="9">
        <v>103</v>
      </c>
      <c r="B276" s="9">
        <v>13</v>
      </c>
      <c r="C276" s="13" t="s">
        <v>102</v>
      </c>
      <c r="D276" s="13" t="s">
        <v>1155</v>
      </c>
      <c r="E276" s="14">
        <v>13</v>
      </c>
      <c r="F276" s="14">
        <v>21</v>
      </c>
      <c r="G276" s="9">
        <v>1</v>
      </c>
      <c r="H276" s="9">
        <v>57</v>
      </c>
      <c r="I276" s="13" t="s">
        <v>1128</v>
      </c>
      <c r="K276" s="14">
        <f t="shared" si="16"/>
        <v>13</v>
      </c>
      <c r="L276" s="14">
        <f t="shared" si="17"/>
        <v>8</v>
      </c>
      <c r="M276" s="14">
        <f t="shared" si="18"/>
        <v>21</v>
      </c>
      <c r="N276" s="12">
        <f t="shared" si="19"/>
        <v>0.61538461538461542</v>
      </c>
      <c r="O276" s="23">
        <f>IF(VLOOKUP(Cocina[[#This Row],[Número de Orden]],Sala[[Número de Orden]:[Orden cobrada (Sin tiempo espera)]],12,FALSE)="Si",Cocina[[#This Row],[Ganancia Neta]],-Cocina[[#This Row],[Total del Pedido]])</f>
        <v>8</v>
      </c>
    </row>
    <row r="277" spans="1:15" x14ac:dyDescent="0.3">
      <c r="A277" s="9">
        <v>103</v>
      </c>
      <c r="B277" s="9">
        <v>13</v>
      </c>
      <c r="C277" s="13" t="s">
        <v>77</v>
      </c>
      <c r="D277" s="13" t="s">
        <v>1152</v>
      </c>
      <c r="E277" s="14">
        <v>20</v>
      </c>
      <c r="F277" s="14">
        <v>34</v>
      </c>
      <c r="G277" s="9">
        <v>1</v>
      </c>
      <c r="H277" s="9">
        <v>9</v>
      </c>
      <c r="I277" s="13" t="s">
        <v>1127</v>
      </c>
      <c r="K277" s="14">
        <f t="shared" si="16"/>
        <v>20</v>
      </c>
      <c r="L277" s="14">
        <f t="shared" si="17"/>
        <v>14</v>
      </c>
      <c r="M277" s="14">
        <f t="shared" si="18"/>
        <v>34</v>
      </c>
      <c r="N277" s="12">
        <f t="shared" si="19"/>
        <v>0.7</v>
      </c>
      <c r="O277" s="23">
        <f>IF(VLOOKUP(Cocina[[#This Row],[Número de Orden]],Sala[[Número de Orden]:[Orden cobrada (Sin tiempo espera)]],12,FALSE)="Si",Cocina[[#This Row],[Ganancia Neta]],-Cocina[[#This Row],[Total del Pedido]])</f>
        <v>14</v>
      </c>
    </row>
    <row r="278" spans="1:15" x14ac:dyDescent="0.3">
      <c r="A278" s="9">
        <v>103</v>
      </c>
      <c r="B278" s="9">
        <v>13</v>
      </c>
      <c r="C278" s="13" t="s">
        <v>117</v>
      </c>
      <c r="D278" s="13" t="s">
        <v>1156</v>
      </c>
      <c r="E278" s="14">
        <v>10</v>
      </c>
      <c r="F278" s="14">
        <v>18</v>
      </c>
      <c r="G278" s="9">
        <v>1</v>
      </c>
      <c r="H278" s="9">
        <v>33</v>
      </c>
      <c r="I278" s="13" t="s">
        <v>1128</v>
      </c>
      <c r="K278" s="14">
        <f t="shared" si="16"/>
        <v>10</v>
      </c>
      <c r="L278" s="14">
        <f t="shared" si="17"/>
        <v>8</v>
      </c>
      <c r="M278" s="14">
        <f t="shared" si="18"/>
        <v>18</v>
      </c>
      <c r="N278" s="12">
        <f t="shared" si="19"/>
        <v>0.8</v>
      </c>
      <c r="O278" s="23">
        <f>IF(VLOOKUP(Cocina[[#This Row],[Número de Orden]],Sala[[Número de Orden]:[Orden cobrada (Sin tiempo espera)]],12,FALSE)="Si",Cocina[[#This Row],[Ganancia Neta]],-Cocina[[#This Row],[Total del Pedido]])</f>
        <v>8</v>
      </c>
    </row>
    <row r="279" spans="1:15" x14ac:dyDescent="0.3">
      <c r="A279" s="9">
        <v>104</v>
      </c>
      <c r="B279" s="9">
        <v>14</v>
      </c>
      <c r="C279" s="13" t="s">
        <v>331</v>
      </c>
      <c r="D279" s="13" t="s">
        <v>1154</v>
      </c>
      <c r="E279" s="14">
        <v>14</v>
      </c>
      <c r="F279" s="14">
        <v>23</v>
      </c>
      <c r="G279" s="9">
        <v>2</v>
      </c>
      <c r="H279" s="9">
        <v>43</v>
      </c>
      <c r="I279" s="13" t="s">
        <v>1128</v>
      </c>
      <c r="K279" s="14">
        <f t="shared" si="16"/>
        <v>28</v>
      </c>
      <c r="L279" s="14">
        <f t="shared" si="17"/>
        <v>18</v>
      </c>
      <c r="M279" s="14">
        <f t="shared" si="18"/>
        <v>46</v>
      </c>
      <c r="N279" s="12">
        <f t="shared" si="19"/>
        <v>0.6428571428571429</v>
      </c>
      <c r="O279" s="23">
        <f>IF(VLOOKUP(Cocina[[#This Row],[Número de Orden]],Sala[[Número de Orden]:[Orden cobrada (Sin tiempo espera)]],12,FALSE)="Si",Cocina[[#This Row],[Ganancia Neta]],-Cocina[[#This Row],[Total del Pedido]])</f>
        <v>18</v>
      </c>
    </row>
    <row r="280" spans="1:15" x14ac:dyDescent="0.3">
      <c r="A280" s="9">
        <v>104</v>
      </c>
      <c r="B280" s="9">
        <v>14</v>
      </c>
      <c r="C280" s="13" t="s">
        <v>186</v>
      </c>
      <c r="D280" s="13" t="s">
        <v>1141</v>
      </c>
      <c r="E280" s="14">
        <v>19</v>
      </c>
      <c r="F280" s="14">
        <v>31</v>
      </c>
      <c r="G280" s="9">
        <v>1</v>
      </c>
      <c r="H280" s="9">
        <v>12</v>
      </c>
      <c r="I280" s="13" t="s">
        <v>1127</v>
      </c>
      <c r="K280" s="14">
        <f t="shared" si="16"/>
        <v>19</v>
      </c>
      <c r="L280" s="14">
        <f t="shared" si="17"/>
        <v>12</v>
      </c>
      <c r="M280" s="14">
        <f t="shared" si="18"/>
        <v>31</v>
      </c>
      <c r="N280" s="12">
        <f t="shared" si="19"/>
        <v>0.63157894736842102</v>
      </c>
      <c r="O280" s="23">
        <f>IF(VLOOKUP(Cocina[[#This Row],[Número de Orden]],Sala[[Número de Orden]:[Orden cobrada (Sin tiempo espera)]],12,FALSE)="Si",Cocina[[#This Row],[Ganancia Neta]],-Cocina[[#This Row],[Total del Pedido]])</f>
        <v>12</v>
      </c>
    </row>
    <row r="281" spans="1:15" x14ac:dyDescent="0.3">
      <c r="A281" s="9">
        <v>105</v>
      </c>
      <c r="B281" s="9">
        <v>14</v>
      </c>
      <c r="C281" s="13" t="s">
        <v>241</v>
      </c>
      <c r="D281" s="13" t="s">
        <v>1153</v>
      </c>
      <c r="E281" s="14">
        <v>12</v>
      </c>
      <c r="F281" s="14">
        <v>20</v>
      </c>
      <c r="G281" s="9">
        <v>3</v>
      </c>
      <c r="H281" s="9">
        <v>9</v>
      </c>
      <c r="I281" s="13" t="s">
        <v>1127</v>
      </c>
      <c r="K281" s="14">
        <f t="shared" si="16"/>
        <v>36</v>
      </c>
      <c r="L281" s="14">
        <f t="shared" si="17"/>
        <v>24</v>
      </c>
      <c r="M281" s="14">
        <f t="shared" si="18"/>
        <v>60</v>
      </c>
      <c r="N281" s="12">
        <f t="shared" si="19"/>
        <v>0.66666666666666663</v>
      </c>
      <c r="O281" s="23">
        <f>IF(VLOOKUP(Cocina[[#This Row],[Número de Orden]],Sala[[Número de Orden]:[Orden cobrada (Sin tiempo espera)]],12,FALSE)="Si",Cocina[[#This Row],[Ganancia Neta]],-Cocina[[#This Row],[Total del Pedido]])</f>
        <v>24</v>
      </c>
    </row>
    <row r="282" spans="1:15" x14ac:dyDescent="0.3">
      <c r="A282" s="9">
        <v>105</v>
      </c>
      <c r="B282" s="9">
        <v>14</v>
      </c>
      <c r="C282" s="13" t="s">
        <v>170</v>
      </c>
      <c r="D282" s="13" t="s">
        <v>1142</v>
      </c>
      <c r="E282" s="14">
        <v>16</v>
      </c>
      <c r="F282" s="14">
        <v>27</v>
      </c>
      <c r="G282" s="9">
        <v>3</v>
      </c>
      <c r="H282" s="9">
        <v>34</v>
      </c>
      <c r="I282" s="13" t="s">
        <v>1127</v>
      </c>
      <c r="K282" s="14">
        <f t="shared" si="16"/>
        <v>48</v>
      </c>
      <c r="L282" s="14">
        <f t="shared" si="17"/>
        <v>33</v>
      </c>
      <c r="M282" s="14">
        <f t="shared" si="18"/>
        <v>81</v>
      </c>
      <c r="N282" s="12">
        <f t="shared" si="19"/>
        <v>0.6875</v>
      </c>
      <c r="O282" s="23">
        <f>IF(VLOOKUP(Cocina[[#This Row],[Número de Orden]],Sala[[Número de Orden]:[Orden cobrada (Sin tiempo espera)]],12,FALSE)="Si",Cocina[[#This Row],[Ganancia Neta]],-Cocina[[#This Row],[Total del Pedido]])</f>
        <v>33</v>
      </c>
    </row>
    <row r="283" spans="1:15" x14ac:dyDescent="0.3">
      <c r="A283" s="9">
        <v>106</v>
      </c>
      <c r="B283" s="9">
        <v>15</v>
      </c>
      <c r="C283" s="13" t="s">
        <v>77</v>
      </c>
      <c r="D283" s="13" t="s">
        <v>1152</v>
      </c>
      <c r="E283" s="14">
        <v>20</v>
      </c>
      <c r="F283" s="14">
        <v>34</v>
      </c>
      <c r="G283" s="9">
        <v>2</v>
      </c>
      <c r="H283" s="9">
        <v>29</v>
      </c>
      <c r="I283" s="13" t="s">
        <v>1127</v>
      </c>
      <c r="K283" s="14">
        <f t="shared" si="16"/>
        <v>40</v>
      </c>
      <c r="L283" s="14">
        <f t="shared" si="17"/>
        <v>28</v>
      </c>
      <c r="M283" s="14">
        <f t="shared" si="18"/>
        <v>68</v>
      </c>
      <c r="N283" s="12">
        <f t="shared" si="19"/>
        <v>0.7</v>
      </c>
      <c r="O283" s="23">
        <f>IF(VLOOKUP(Cocina[[#This Row],[Número de Orden]],Sala[[Número de Orden]:[Orden cobrada (Sin tiempo espera)]],12,FALSE)="Si",Cocina[[#This Row],[Ganancia Neta]],-Cocina[[#This Row],[Total del Pedido]])</f>
        <v>28</v>
      </c>
    </row>
    <row r="284" spans="1:15" x14ac:dyDescent="0.3">
      <c r="A284" s="9">
        <v>107</v>
      </c>
      <c r="B284" s="9">
        <v>11</v>
      </c>
      <c r="C284" s="13" t="s">
        <v>414</v>
      </c>
      <c r="D284" s="13" t="s">
        <v>1150</v>
      </c>
      <c r="E284" s="14">
        <v>19</v>
      </c>
      <c r="F284" s="14">
        <v>32</v>
      </c>
      <c r="G284" s="9">
        <v>2</v>
      </c>
      <c r="H284" s="9">
        <v>48</v>
      </c>
      <c r="I284" s="13" t="s">
        <v>1127</v>
      </c>
      <c r="K284" s="14">
        <f t="shared" si="16"/>
        <v>38</v>
      </c>
      <c r="L284" s="14">
        <f t="shared" si="17"/>
        <v>26</v>
      </c>
      <c r="M284" s="14">
        <f t="shared" si="18"/>
        <v>64</v>
      </c>
      <c r="N284" s="12">
        <f t="shared" si="19"/>
        <v>0.68421052631578949</v>
      </c>
      <c r="O284" s="23">
        <f>IF(VLOOKUP(Cocina[[#This Row],[Número de Orden]],Sala[[Número de Orden]:[Orden cobrada (Sin tiempo espera)]],12,FALSE)="Si",Cocina[[#This Row],[Ganancia Neta]],-Cocina[[#This Row],[Total del Pedido]])</f>
        <v>-38</v>
      </c>
    </row>
    <row r="285" spans="1:15" x14ac:dyDescent="0.3">
      <c r="A285" s="9">
        <v>107</v>
      </c>
      <c r="B285" s="9">
        <v>11</v>
      </c>
      <c r="C285" s="13" t="s">
        <v>51</v>
      </c>
      <c r="D285" s="13" t="s">
        <v>1145</v>
      </c>
      <c r="E285" s="14">
        <v>17</v>
      </c>
      <c r="F285" s="14">
        <v>29</v>
      </c>
      <c r="G285" s="9">
        <v>3</v>
      </c>
      <c r="H285" s="9">
        <v>51</v>
      </c>
      <c r="I285" s="13" t="s">
        <v>1128</v>
      </c>
      <c r="K285" s="14">
        <f t="shared" si="16"/>
        <v>51</v>
      </c>
      <c r="L285" s="14">
        <f t="shared" si="17"/>
        <v>36</v>
      </c>
      <c r="M285" s="14">
        <f t="shared" si="18"/>
        <v>87</v>
      </c>
      <c r="N285" s="12">
        <f t="shared" si="19"/>
        <v>0.70588235294117652</v>
      </c>
      <c r="O285" s="23">
        <f>IF(VLOOKUP(Cocina[[#This Row],[Número de Orden]],Sala[[Número de Orden]:[Orden cobrada (Sin tiempo espera)]],12,FALSE)="Si",Cocina[[#This Row],[Ganancia Neta]],-Cocina[[#This Row],[Total del Pedido]])</f>
        <v>-51</v>
      </c>
    </row>
    <row r="286" spans="1:15" x14ac:dyDescent="0.3">
      <c r="A286" s="9">
        <v>107</v>
      </c>
      <c r="B286" s="9">
        <v>11</v>
      </c>
      <c r="C286" s="13" t="s">
        <v>77</v>
      </c>
      <c r="D286" s="13" t="s">
        <v>1152</v>
      </c>
      <c r="E286" s="14">
        <v>20</v>
      </c>
      <c r="F286" s="14">
        <v>34</v>
      </c>
      <c r="G286" s="9">
        <v>3</v>
      </c>
      <c r="H286" s="9">
        <v>42</v>
      </c>
      <c r="I286" s="13" t="s">
        <v>1128</v>
      </c>
      <c r="K286" s="14">
        <f t="shared" si="16"/>
        <v>60</v>
      </c>
      <c r="L286" s="14">
        <f t="shared" si="17"/>
        <v>42</v>
      </c>
      <c r="M286" s="14">
        <f t="shared" si="18"/>
        <v>102</v>
      </c>
      <c r="N286" s="12">
        <f t="shared" si="19"/>
        <v>0.7</v>
      </c>
      <c r="O286" s="23">
        <f>IF(VLOOKUP(Cocina[[#This Row],[Número de Orden]],Sala[[Número de Orden]:[Orden cobrada (Sin tiempo espera)]],12,FALSE)="Si",Cocina[[#This Row],[Ganancia Neta]],-Cocina[[#This Row],[Total del Pedido]])</f>
        <v>-60</v>
      </c>
    </row>
    <row r="287" spans="1:15" x14ac:dyDescent="0.3">
      <c r="A287" s="9">
        <v>108</v>
      </c>
      <c r="B287" s="9">
        <v>3</v>
      </c>
      <c r="C287" s="13" t="s">
        <v>51</v>
      </c>
      <c r="D287" s="13" t="s">
        <v>1145</v>
      </c>
      <c r="E287" s="14">
        <v>17</v>
      </c>
      <c r="F287" s="14">
        <v>29</v>
      </c>
      <c r="G287" s="9">
        <v>2</v>
      </c>
      <c r="H287" s="9">
        <v>23</v>
      </c>
      <c r="I287" s="13" t="s">
        <v>1127</v>
      </c>
      <c r="K287" s="14">
        <f t="shared" si="16"/>
        <v>34</v>
      </c>
      <c r="L287" s="14">
        <f t="shared" si="17"/>
        <v>24</v>
      </c>
      <c r="M287" s="14">
        <f t="shared" si="18"/>
        <v>58</v>
      </c>
      <c r="N287" s="12">
        <f t="shared" si="19"/>
        <v>0.70588235294117652</v>
      </c>
      <c r="O287" s="23">
        <f>IF(VLOOKUP(Cocina[[#This Row],[Número de Orden]],Sala[[Número de Orden]:[Orden cobrada (Sin tiempo espera)]],12,FALSE)="Si",Cocina[[#This Row],[Ganancia Neta]],-Cocina[[#This Row],[Total del Pedido]])</f>
        <v>24</v>
      </c>
    </row>
    <row r="288" spans="1:15" x14ac:dyDescent="0.3">
      <c r="A288" s="9">
        <v>108</v>
      </c>
      <c r="B288" s="9">
        <v>3</v>
      </c>
      <c r="C288" s="13" t="s">
        <v>117</v>
      </c>
      <c r="D288" s="13" t="s">
        <v>1156</v>
      </c>
      <c r="E288" s="14">
        <v>10</v>
      </c>
      <c r="F288" s="14">
        <v>18</v>
      </c>
      <c r="G288" s="9">
        <v>1</v>
      </c>
      <c r="H288" s="9">
        <v>10</v>
      </c>
      <c r="I288" s="13" t="s">
        <v>1128</v>
      </c>
      <c r="K288" s="14">
        <f t="shared" si="16"/>
        <v>10</v>
      </c>
      <c r="L288" s="14">
        <f t="shared" si="17"/>
        <v>8</v>
      </c>
      <c r="M288" s="14">
        <f t="shared" si="18"/>
        <v>18</v>
      </c>
      <c r="N288" s="12">
        <f t="shared" si="19"/>
        <v>0.8</v>
      </c>
      <c r="O288" s="23">
        <f>IF(VLOOKUP(Cocina[[#This Row],[Número de Orden]],Sala[[Número de Orden]:[Orden cobrada (Sin tiempo espera)]],12,FALSE)="Si",Cocina[[#This Row],[Ganancia Neta]],-Cocina[[#This Row],[Total del Pedido]])</f>
        <v>8</v>
      </c>
    </row>
    <row r="289" spans="1:15" x14ac:dyDescent="0.3">
      <c r="A289" s="9">
        <v>108</v>
      </c>
      <c r="B289" s="9">
        <v>3</v>
      </c>
      <c r="C289" s="13" t="s">
        <v>241</v>
      </c>
      <c r="D289" s="13" t="s">
        <v>1153</v>
      </c>
      <c r="E289" s="14">
        <v>12</v>
      </c>
      <c r="F289" s="14">
        <v>20</v>
      </c>
      <c r="G289" s="9">
        <v>1</v>
      </c>
      <c r="H289" s="9">
        <v>26</v>
      </c>
      <c r="I289" s="13" t="s">
        <v>1128</v>
      </c>
      <c r="K289" s="14">
        <f t="shared" si="16"/>
        <v>12</v>
      </c>
      <c r="L289" s="14">
        <f t="shared" si="17"/>
        <v>8</v>
      </c>
      <c r="M289" s="14">
        <f t="shared" si="18"/>
        <v>20</v>
      </c>
      <c r="N289" s="12">
        <f t="shared" si="19"/>
        <v>0.66666666666666663</v>
      </c>
      <c r="O289" s="23">
        <f>IF(VLOOKUP(Cocina[[#This Row],[Número de Orden]],Sala[[Número de Orden]:[Orden cobrada (Sin tiempo espera)]],12,FALSE)="Si",Cocina[[#This Row],[Ganancia Neta]],-Cocina[[#This Row],[Total del Pedido]])</f>
        <v>8</v>
      </c>
    </row>
    <row r="290" spans="1:15" x14ac:dyDescent="0.3">
      <c r="A290" s="9">
        <v>108</v>
      </c>
      <c r="B290" s="9">
        <v>3</v>
      </c>
      <c r="C290" s="13" t="s">
        <v>57</v>
      </c>
      <c r="D290" s="13" t="s">
        <v>1147</v>
      </c>
      <c r="E290" s="14">
        <v>16</v>
      </c>
      <c r="F290" s="14">
        <v>28</v>
      </c>
      <c r="G290" s="9">
        <v>1</v>
      </c>
      <c r="H290" s="9">
        <v>56</v>
      </c>
      <c r="I290" s="13" t="s">
        <v>1127</v>
      </c>
      <c r="K290" s="14">
        <f t="shared" si="16"/>
        <v>16</v>
      </c>
      <c r="L290" s="14">
        <f t="shared" si="17"/>
        <v>12</v>
      </c>
      <c r="M290" s="14">
        <f t="shared" si="18"/>
        <v>28</v>
      </c>
      <c r="N290" s="12">
        <f t="shared" si="19"/>
        <v>0.75</v>
      </c>
      <c r="O290" s="23">
        <f>IF(VLOOKUP(Cocina[[#This Row],[Número de Orden]],Sala[[Número de Orden]:[Orden cobrada (Sin tiempo espera)]],12,FALSE)="Si",Cocina[[#This Row],[Ganancia Neta]],-Cocina[[#This Row],[Total del Pedido]])</f>
        <v>12</v>
      </c>
    </row>
    <row r="291" spans="1:15" x14ac:dyDescent="0.3">
      <c r="A291" s="9">
        <v>109</v>
      </c>
      <c r="B291" s="9">
        <v>10</v>
      </c>
      <c r="C291" s="13" t="s">
        <v>77</v>
      </c>
      <c r="D291" s="13" t="s">
        <v>1152</v>
      </c>
      <c r="E291" s="14">
        <v>20</v>
      </c>
      <c r="F291" s="14">
        <v>34</v>
      </c>
      <c r="G291" s="9">
        <v>3</v>
      </c>
      <c r="H291" s="9">
        <v>54</v>
      </c>
      <c r="I291" s="13" t="s">
        <v>1128</v>
      </c>
      <c r="K291" s="14">
        <f t="shared" si="16"/>
        <v>60</v>
      </c>
      <c r="L291" s="14">
        <f t="shared" si="17"/>
        <v>42</v>
      </c>
      <c r="M291" s="14">
        <f t="shared" si="18"/>
        <v>102</v>
      </c>
      <c r="N291" s="12">
        <f t="shared" si="19"/>
        <v>0.7</v>
      </c>
      <c r="O291" s="23">
        <f>IF(VLOOKUP(Cocina[[#This Row],[Número de Orden]],Sala[[Número de Orden]:[Orden cobrada (Sin tiempo espera)]],12,FALSE)="Si",Cocina[[#This Row],[Ganancia Neta]],-Cocina[[#This Row],[Total del Pedido]])</f>
        <v>-60</v>
      </c>
    </row>
    <row r="292" spans="1:15" x14ac:dyDescent="0.3">
      <c r="A292" s="9">
        <v>109</v>
      </c>
      <c r="B292" s="9">
        <v>10</v>
      </c>
      <c r="C292" s="13" t="s">
        <v>331</v>
      </c>
      <c r="D292" s="13" t="s">
        <v>1154</v>
      </c>
      <c r="E292" s="14">
        <v>14</v>
      </c>
      <c r="F292" s="14">
        <v>23</v>
      </c>
      <c r="G292" s="9">
        <v>1</v>
      </c>
      <c r="H292" s="9">
        <v>26</v>
      </c>
      <c r="I292" s="13" t="s">
        <v>1128</v>
      </c>
      <c r="K292" s="14">
        <f t="shared" si="16"/>
        <v>14</v>
      </c>
      <c r="L292" s="14">
        <f t="shared" si="17"/>
        <v>9</v>
      </c>
      <c r="M292" s="14">
        <f t="shared" si="18"/>
        <v>23</v>
      </c>
      <c r="N292" s="12">
        <f t="shared" si="19"/>
        <v>0.6428571428571429</v>
      </c>
      <c r="O292" s="23">
        <f>IF(VLOOKUP(Cocina[[#This Row],[Número de Orden]],Sala[[Número de Orden]:[Orden cobrada (Sin tiempo espera)]],12,FALSE)="Si",Cocina[[#This Row],[Ganancia Neta]],-Cocina[[#This Row],[Total del Pedido]])</f>
        <v>-14</v>
      </c>
    </row>
    <row r="293" spans="1:15" x14ac:dyDescent="0.3">
      <c r="A293" s="9">
        <v>109</v>
      </c>
      <c r="B293" s="9">
        <v>10</v>
      </c>
      <c r="C293" s="13" t="s">
        <v>335</v>
      </c>
      <c r="D293" s="13" t="s">
        <v>1151</v>
      </c>
      <c r="E293" s="14">
        <v>13</v>
      </c>
      <c r="F293" s="14">
        <v>22</v>
      </c>
      <c r="G293" s="9">
        <v>2</v>
      </c>
      <c r="H293" s="9">
        <v>38</v>
      </c>
      <c r="I293" s="13" t="s">
        <v>1127</v>
      </c>
      <c r="K293" s="14">
        <f t="shared" si="16"/>
        <v>26</v>
      </c>
      <c r="L293" s="14">
        <f t="shared" si="17"/>
        <v>18</v>
      </c>
      <c r="M293" s="14">
        <f t="shared" si="18"/>
        <v>44</v>
      </c>
      <c r="N293" s="12">
        <f t="shared" si="19"/>
        <v>0.69230769230769229</v>
      </c>
      <c r="O293" s="23">
        <f>IF(VLOOKUP(Cocina[[#This Row],[Número de Orden]],Sala[[Número de Orden]:[Orden cobrada (Sin tiempo espera)]],12,FALSE)="Si",Cocina[[#This Row],[Ganancia Neta]],-Cocina[[#This Row],[Total del Pedido]])</f>
        <v>-26</v>
      </c>
    </row>
    <row r="294" spans="1:15" x14ac:dyDescent="0.3">
      <c r="A294" s="9">
        <v>110</v>
      </c>
      <c r="B294" s="9">
        <v>5</v>
      </c>
      <c r="C294" s="13" t="s">
        <v>51</v>
      </c>
      <c r="D294" s="13" t="s">
        <v>1145</v>
      </c>
      <c r="E294" s="14">
        <v>17</v>
      </c>
      <c r="F294" s="14">
        <v>29</v>
      </c>
      <c r="G294" s="9">
        <v>2</v>
      </c>
      <c r="H294" s="9">
        <v>38</v>
      </c>
      <c r="I294" s="13" t="s">
        <v>1127</v>
      </c>
      <c r="K294" s="14">
        <f t="shared" si="16"/>
        <v>34</v>
      </c>
      <c r="L294" s="14">
        <f t="shared" si="17"/>
        <v>24</v>
      </c>
      <c r="M294" s="14">
        <f t="shared" si="18"/>
        <v>58</v>
      </c>
      <c r="N294" s="12">
        <f t="shared" si="19"/>
        <v>0.70588235294117652</v>
      </c>
      <c r="O294" s="23">
        <f>IF(VLOOKUP(Cocina[[#This Row],[Número de Orden]],Sala[[Número de Orden]:[Orden cobrada (Sin tiempo espera)]],12,FALSE)="Si",Cocina[[#This Row],[Ganancia Neta]],-Cocina[[#This Row],[Total del Pedido]])</f>
        <v>24</v>
      </c>
    </row>
    <row r="295" spans="1:15" x14ac:dyDescent="0.3">
      <c r="A295" s="9">
        <v>110</v>
      </c>
      <c r="B295" s="9">
        <v>5</v>
      </c>
      <c r="C295" s="13" t="s">
        <v>256</v>
      </c>
      <c r="D295" s="13" t="s">
        <v>1157</v>
      </c>
      <c r="E295" s="14">
        <v>15</v>
      </c>
      <c r="F295" s="14">
        <v>26</v>
      </c>
      <c r="G295" s="9">
        <v>3</v>
      </c>
      <c r="H295" s="9">
        <v>27</v>
      </c>
      <c r="I295" s="13" t="s">
        <v>1127</v>
      </c>
      <c r="K295" s="14">
        <f t="shared" si="16"/>
        <v>45</v>
      </c>
      <c r="L295" s="14">
        <f t="shared" si="17"/>
        <v>33</v>
      </c>
      <c r="M295" s="14">
        <f t="shared" si="18"/>
        <v>78</v>
      </c>
      <c r="N295" s="12">
        <f t="shared" si="19"/>
        <v>0.73333333333333328</v>
      </c>
      <c r="O295" s="23">
        <f>IF(VLOOKUP(Cocina[[#This Row],[Número de Orden]],Sala[[Número de Orden]:[Orden cobrada (Sin tiempo espera)]],12,FALSE)="Si",Cocina[[#This Row],[Ganancia Neta]],-Cocina[[#This Row],[Total del Pedido]])</f>
        <v>33</v>
      </c>
    </row>
    <row r="296" spans="1:15" x14ac:dyDescent="0.3">
      <c r="A296" s="9">
        <v>110</v>
      </c>
      <c r="B296" s="9">
        <v>5</v>
      </c>
      <c r="C296" s="13" t="s">
        <v>170</v>
      </c>
      <c r="D296" s="13" t="s">
        <v>1142</v>
      </c>
      <c r="E296" s="14">
        <v>16</v>
      </c>
      <c r="F296" s="14">
        <v>27</v>
      </c>
      <c r="G296" s="9">
        <v>1</v>
      </c>
      <c r="H296" s="9">
        <v>56</v>
      </c>
      <c r="I296" s="13" t="s">
        <v>1128</v>
      </c>
      <c r="K296" s="14">
        <f t="shared" si="16"/>
        <v>16</v>
      </c>
      <c r="L296" s="14">
        <f t="shared" si="17"/>
        <v>11</v>
      </c>
      <c r="M296" s="14">
        <f t="shared" si="18"/>
        <v>27</v>
      </c>
      <c r="N296" s="12">
        <f t="shared" si="19"/>
        <v>0.6875</v>
      </c>
      <c r="O296" s="23">
        <f>IF(VLOOKUP(Cocina[[#This Row],[Número de Orden]],Sala[[Número de Orden]:[Orden cobrada (Sin tiempo espera)]],12,FALSE)="Si",Cocina[[#This Row],[Ganancia Neta]],-Cocina[[#This Row],[Total del Pedido]])</f>
        <v>11</v>
      </c>
    </row>
    <row r="297" spans="1:15" x14ac:dyDescent="0.3">
      <c r="A297" s="9">
        <v>111</v>
      </c>
      <c r="B297" s="9">
        <v>3</v>
      </c>
      <c r="C297" s="13" t="s">
        <v>414</v>
      </c>
      <c r="D297" s="13" t="s">
        <v>1150</v>
      </c>
      <c r="E297" s="14">
        <v>19</v>
      </c>
      <c r="F297" s="14">
        <v>32</v>
      </c>
      <c r="G297" s="9">
        <v>1</v>
      </c>
      <c r="H297" s="9">
        <v>47</v>
      </c>
      <c r="I297" s="13" t="s">
        <v>1128</v>
      </c>
      <c r="K297" s="14">
        <f t="shared" si="16"/>
        <v>19</v>
      </c>
      <c r="L297" s="14">
        <f t="shared" si="17"/>
        <v>13</v>
      </c>
      <c r="M297" s="14">
        <f t="shared" si="18"/>
        <v>32</v>
      </c>
      <c r="N297" s="12">
        <f t="shared" si="19"/>
        <v>0.68421052631578949</v>
      </c>
      <c r="O297" s="23">
        <f>IF(VLOOKUP(Cocina[[#This Row],[Número de Orden]],Sala[[Número de Orden]:[Orden cobrada (Sin tiempo espera)]],12,FALSE)="Si",Cocina[[#This Row],[Ganancia Neta]],-Cocina[[#This Row],[Total del Pedido]])</f>
        <v>13</v>
      </c>
    </row>
    <row r="298" spans="1:15" x14ac:dyDescent="0.3">
      <c r="A298" s="9">
        <v>111</v>
      </c>
      <c r="B298" s="9">
        <v>3</v>
      </c>
      <c r="C298" s="13" t="s">
        <v>335</v>
      </c>
      <c r="D298" s="13" t="s">
        <v>1151</v>
      </c>
      <c r="E298" s="14">
        <v>13</v>
      </c>
      <c r="F298" s="14">
        <v>22</v>
      </c>
      <c r="G298" s="9">
        <v>3</v>
      </c>
      <c r="H298" s="9">
        <v>5</v>
      </c>
      <c r="I298" s="13" t="s">
        <v>1127</v>
      </c>
      <c r="K298" s="14">
        <f t="shared" si="16"/>
        <v>39</v>
      </c>
      <c r="L298" s="14">
        <f t="shared" si="17"/>
        <v>27</v>
      </c>
      <c r="M298" s="14">
        <f t="shared" si="18"/>
        <v>66</v>
      </c>
      <c r="N298" s="12">
        <f t="shared" si="19"/>
        <v>0.69230769230769229</v>
      </c>
      <c r="O298" s="23">
        <f>IF(VLOOKUP(Cocina[[#This Row],[Número de Orden]],Sala[[Número de Orden]:[Orden cobrada (Sin tiempo espera)]],12,FALSE)="Si",Cocina[[#This Row],[Ganancia Neta]],-Cocina[[#This Row],[Total del Pedido]])</f>
        <v>27</v>
      </c>
    </row>
    <row r="299" spans="1:15" x14ac:dyDescent="0.3">
      <c r="A299" s="9">
        <v>111</v>
      </c>
      <c r="B299" s="9">
        <v>3</v>
      </c>
      <c r="C299" s="13" t="s">
        <v>259</v>
      </c>
      <c r="D299" s="13" t="s">
        <v>1139</v>
      </c>
      <c r="E299" s="14">
        <v>14</v>
      </c>
      <c r="F299" s="14">
        <v>24</v>
      </c>
      <c r="G299" s="9">
        <v>2</v>
      </c>
      <c r="H299" s="9">
        <v>48</v>
      </c>
      <c r="I299" s="13" t="s">
        <v>1127</v>
      </c>
      <c r="K299" s="14">
        <f t="shared" si="16"/>
        <v>28</v>
      </c>
      <c r="L299" s="14">
        <f t="shared" si="17"/>
        <v>20</v>
      </c>
      <c r="M299" s="14">
        <f t="shared" si="18"/>
        <v>48</v>
      </c>
      <c r="N299" s="12">
        <f t="shared" si="19"/>
        <v>0.7142857142857143</v>
      </c>
      <c r="O299" s="23">
        <f>IF(VLOOKUP(Cocina[[#This Row],[Número de Orden]],Sala[[Número de Orden]:[Orden cobrada (Sin tiempo espera)]],12,FALSE)="Si",Cocina[[#This Row],[Ganancia Neta]],-Cocina[[#This Row],[Total del Pedido]])</f>
        <v>20</v>
      </c>
    </row>
    <row r="300" spans="1:15" x14ac:dyDescent="0.3">
      <c r="A300" s="9">
        <v>111</v>
      </c>
      <c r="B300" s="9">
        <v>3</v>
      </c>
      <c r="C300" s="13" t="s">
        <v>51</v>
      </c>
      <c r="D300" s="13" t="s">
        <v>1145</v>
      </c>
      <c r="E300" s="14">
        <v>17</v>
      </c>
      <c r="F300" s="14">
        <v>29</v>
      </c>
      <c r="G300" s="9">
        <v>2</v>
      </c>
      <c r="H300" s="9">
        <v>37</v>
      </c>
      <c r="I300" s="13" t="s">
        <v>1128</v>
      </c>
      <c r="K300" s="14">
        <f t="shared" si="16"/>
        <v>34</v>
      </c>
      <c r="L300" s="14">
        <f t="shared" si="17"/>
        <v>24</v>
      </c>
      <c r="M300" s="14">
        <f t="shared" si="18"/>
        <v>58</v>
      </c>
      <c r="N300" s="12">
        <f t="shared" si="19"/>
        <v>0.70588235294117652</v>
      </c>
      <c r="O300" s="23">
        <f>IF(VLOOKUP(Cocina[[#This Row],[Número de Orden]],Sala[[Número de Orden]:[Orden cobrada (Sin tiempo espera)]],12,FALSE)="Si",Cocina[[#This Row],[Ganancia Neta]],-Cocina[[#This Row],[Total del Pedido]])</f>
        <v>24</v>
      </c>
    </row>
    <row r="301" spans="1:15" x14ac:dyDescent="0.3">
      <c r="A301" s="9">
        <v>112</v>
      </c>
      <c r="B301" s="9">
        <v>6</v>
      </c>
      <c r="C301" s="13" t="s">
        <v>241</v>
      </c>
      <c r="D301" s="13" t="s">
        <v>1153</v>
      </c>
      <c r="E301" s="14">
        <v>12</v>
      </c>
      <c r="F301" s="14">
        <v>20</v>
      </c>
      <c r="G301" s="9">
        <v>1</v>
      </c>
      <c r="H301" s="9">
        <v>16</v>
      </c>
      <c r="I301" s="13" t="s">
        <v>1128</v>
      </c>
      <c r="K301" s="14">
        <f t="shared" si="16"/>
        <v>12</v>
      </c>
      <c r="L301" s="14">
        <f t="shared" si="17"/>
        <v>8</v>
      </c>
      <c r="M301" s="14">
        <f t="shared" si="18"/>
        <v>20</v>
      </c>
      <c r="N301" s="12">
        <f t="shared" si="19"/>
        <v>0.66666666666666663</v>
      </c>
      <c r="O301" s="23">
        <f>IF(VLOOKUP(Cocina[[#This Row],[Número de Orden]],Sala[[Número de Orden]:[Orden cobrada (Sin tiempo espera)]],12,FALSE)="Si",Cocina[[#This Row],[Ganancia Neta]],-Cocina[[#This Row],[Total del Pedido]])</f>
        <v>8</v>
      </c>
    </row>
    <row r="302" spans="1:15" x14ac:dyDescent="0.3">
      <c r="A302" s="9">
        <v>113</v>
      </c>
      <c r="B302" s="9">
        <v>4</v>
      </c>
      <c r="C302" s="13" t="s">
        <v>77</v>
      </c>
      <c r="D302" s="13" t="s">
        <v>1152</v>
      </c>
      <c r="E302" s="14">
        <v>20</v>
      </c>
      <c r="F302" s="14">
        <v>34</v>
      </c>
      <c r="G302" s="9">
        <v>2</v>
      </c>
      <c r="H302" s="9">
        <v>51</v>
      </c>
      <c r="I302" s="13" t="s">
        <v>1127</v>
      </c>
      <c r="K302" s="14">
        <f t="shared" si="16"/>
        <v>40</v>
      </c>
      <c r="L302" s="14">
        <f t="shared" si="17"/>
        <v>28</v>
      </c>
      <c r="M302" s="14">
        <f t="shared" si="18"/>
        <v>68</v>
      </c>
      <c r="N302" s="12">
        <f t="shared" si="19"/>
        <v>0.7</v>
      </c>
      <c r="O302" s="23">
        <f>IF(VLOOKUP(Cocina[[#This Row],[Número de Orden]],Sala[[Número de Orden]:[Orden cobrada (Sin tiempo espera)]],12,FALSE)="Si",Cocina[[#This Row],[Ganancia Neta]],-Cocina[[#This Row],[Total del Pedido]])</f>
        <v>28</v>
      </c>
    </row>
    <row r="303" spans="1:15" x14ac:dyDescent="0.3">
      <c r="A303" s="9">
        <v>114</v>
      </c>
      <c r="B303" s="9">
        <v>7</v>
      </c>
      <c r="C303" s="13" t="s">
        <v>100</v>
      </c>
      <c r="D303" s="13" t="s">
        <v>1140</v>
      </c>
      <c r="E303" s="14">
        <v>18</v>
      </c>
      <c r="F303" s="14">
        <v>30</v>
      </c>
      <c r="G303" s="9">
        <v>3</v>
      </c>
      <c r="H303" s="9">
        <v>36</v>
      </c>
      <c r="I303" s="13" t="s">
        <v>1127</v>
      </c>
      <c r="K303" s="14">
        <f t="shared" si="16"/>
        <v>54</v>
      </c>
      <c r="L303" s="14">
        <f t="shared" si="17"/>
        <v>36</v>
      </c>
      <c r="M303" s="14">
        <f t="shared" si="18"/>
        <v>90</v>
      </c>
      <c r="N303" s="12">
        <f t="shared" si="19"/>
        <v>0.66666666666666663</v>
      </c>
      <c r="O303" s="23">
        <f>IF(VLOOKUP(Cocina[[#This Row],[Número de Orden]],Sala[[Número de Orden]:[Orden cobrada (Sin tiempo espera)]],12,FALSE)="Si",Cocina[[#This Row],[Ganancia Neta]],-Cocina[[#This Row],[Total del Pedido]])</f>
        <v>36</v>
      </c>
    </row>
    <row r="304" spans="1:15" x14ac:dyDescent="0.3">
      <c r="A304" s="9">
        <v>114</v>
      </c>
      <c r="B304" s="9">
        <v>7</v>
      </c>
      <c r="C304" s="13" t="s">
        <v>51</v>
      </c>
      <c r="D304" s="13" t="s">
        <v>1145</v>
      </c>
      <c r="E304" s="14">
        <v>17</v>
      </c>
      <c r="F304" s="14">
        <v>29</v>
      </c>
      <c r="G304" s="9">
        <v>3</v>
      </c>
      <c r="H304" s="9">
        <v>22</v>
      </c>
      <c r="I304" s="13" t="s">
        <v>1127</v>
      </c>
      <c r="K304" s="14">
        <f t="shared" si="16"/>
        <v>51</v>
      </c>
      <c r="L304" s="14">
        <f t="shared" si="17"/>
        <v>36</v>
      </c>
      <c r="M304" s="14">
        <f t="shared" si="18"/>
        <v>87</v>
      </c>
      <c r="N304" s="12">
        <f t="shared" si="19"/>
        <v>0.70588235294117652</v>
      </c>
      <c r="O304" s="23">
        <f>IF(VLOOKUP(Cocina[[#This Row],[Número de Orden]],Sala[[Número de Orden]:[Orden cobrada (Sin tiempo espera)]],12,FALSE)="Si",Cocina[[#This Row],[Ganancia Neta]],-Cocina[[#This Row],[Total del Pedido]])</f>
        <v>36</v>
      </c>
    </row>
    <row r="305" spans="1:15" x14ac:dyDescent="0.3">
      <c r="A305" s="9">
        <v>114</v>
      </c>
      <c r="B305" s="9">
        <v>7</v>
      </c>
      <c r="C305" s="13" t="s">
        <v>117</v>
      </c>
      <c r="D305" s="13" t="s">
        <v>1156</v>
      </c>
      <c r="E305" s="14">
        <v>10</v>
      </c>
      <c r="F305" s="14">
        <v>18</v>
      </c>
      <c r="G305" s="9">
        <v>3</v>
      </c>
      <c r="H305" s="9">
        <v>31</v>
      </c>
      <c r="I305" s="13" t="s">
        <v>1128</v>
      </c>
      <c r="K305" s="14">
        <f t="shared" si="16"/>
        <v>30</v>
      </c>
      <c r="L305" s="14">
        <f t="shared" si="17"/>
        <v>24</v>
      </c>
      <c r="M305" s="14">
        <f t="shared" si="18"/>
        <v>54</v>
      </c>
      <c r="N305" s="12">
        <f t="shared" si="19"/>
        <v>0.8</v>
      </c>
      <c r="O305" s="23">
        <f>IF(VLOOKUP(Cocina[[#This Row],[Número de Orden]],Sala[[Número de Orden]:[Orden cobrada (Sin tiempo espera)]],12,FALSE)="Si",Cocina[[#This Row],[Ganancia Neta]],-Cocina[[#This Row],[Total del Pedido]])</f>
        <v>24</v>
      </c>
    </row>
    <row r="306" spans="1:15" x14ac:dyDescent="0.3">
      <c r="A306" s="9">
        <v>114</v>
      </c>
      <c r="B306" s="9">
        <v>7</v>
      </c>
      <c r="C306" s="13" t="s">
        <v>335</v>
      </c>
      <c r="D306" s="13" t="s">
        <v>1151</v>
      </c>
      <c r="E306" s="14">
        <v>13</v>
      </c>
      <c r="F306" s="14">
        <v>22</v>
      </c>
      <c r="G306" s="9">
        <v>1</v>
      </c>
      <c r="H306" s="9">
        <v>42</v>
      </c>
      <c r="I306" s="13" t="s">
        <v>1128</v>
      </c>
      <c r="K306" s="14">
        <f t="shared" si="16"/>
        <v>13</v>
      </c>
      <c r="L306" s="14">
        <f t="shared" si="17"/>
        <v>9</v>
      </c>
      <c r="M306" s="14">
        <f t="shared" si="18"/>
        <v>22</v>
      </c>
      <c r="N306" s="12">
        <f t="shared" si="19"/>
        <v>0.69230769230769229</v>
      </c>
      <c r="O306" s="23">
        <f>IF(VLOOKUP(Cocina[[#This Row],[Número de Orden]],Sala[[Número de Orden]:[Orden cobrada (Sin tiempo espera)]],12,FALSE)="Si",Cocina[[#This Row],[Ganancia Neta]],-Cocina[[#This Row],[Total del Pedido]])</f>
        <v>9</v>
      </c>
    </row>
    <row r="307" spans="1:15" x14ac:dyDescent="0.3">
      <c r="A307" s="9">
        <v>115</v>
      </c>
      <c r="B307" s="9">
        <v>12</v>
      </c>
      <c r="C307" s="13" t="s">
        <v>170</v>
      </c>
      <c r="D307" s="13" t="s">
        <v>1142</v>
      </c>
      <c r="E307" s="14">
        <v>16</v>
      </c>
      <c r="F307" s="14">
        <v>27</v>
      </c>
      <c r="G307" s="9">
        <v>3</v>
      </c>
      <c r="H307" s="9">
        <v>23</v>
      </c>
      <c r="I307" s="13" t="s">
        <v>1128</v>
      </c>
      <c r="K307" s="14">
        <f t="shared" si="16"/>
        <v>48</v>
      </c>
      <c r="L307" s="14">
        <f t="shared" si="17"/>
        <v>33</v>
      </c>
      <c r="M307" s="14">
        <f t="shared" si="18"/>
        <v>81</v>
      </c>
      <c r="N307" s="12">
        <f t="shared" si="19"/>
        <v>0.6875</v>
      </c>
      <c r="O307" s="23">
        <f>IF(VLOOKUP(Cocina[[#This Row],[Número de Orden]],Sala[[Número de Orden]:[Orden cobrada (Sin tiempo espera)]],12,FALSE)="Si",Cocina[[#This Row],[Ganancia Neta]],-Cocina[[#This Row],[Total del Pedido]])</f>
        <v>33</v>
      </c>
    </row>
    <row r="308" spans="1:15" x14ac:dyDescent="0.3">
      <c r="A308" s="9">
        <v>115</v>
      </c>
      <c r="B308" s="9">
        <v>12</v>
      </c>
      <c r="C308" s="13" t="s">
        <v>100</v>
      </c>
      <c r="D308" s="13" t="s">
        <v>1140</v>
      </c>
      <c r="E308" s="14">
        <v>18</v>
      </c>
      <c r="F308" s="14">
        <v>30</v>
      </c>
      <c r="G308" s="9">
        <v>2</v>
      </c>
      <c r="H308" s="9">
        <v>32</v>
      </c>
      <c r="I308" s="13" t="s">
        <v>1128</v>
      </c>
      <c r="K308" s="14">
        <f t="shared" si="16"/>
        <v>36</v>
      </c>
      <c r="L308" s="14">
        <f t="shared" si="17"/>
        <v>24</v>
      </c>
      <c r="M308" s="14">
        <f t="shared" si="18"/>
        <v>60</v>
      </c>
      <c r="N308" s="12">
        <f t="shared" si="19"/>
        <v>0.66666666666666663</v>
      </c>
      <c r="O308" s="23">
        <f>IF(VLOOKUP(Cocina[[#This Row],[Número de Orden]],Sala[[Número de Orden]:[Orden cobrada (Sin tiempo espera)]],12,FALSE)="Si",Cocina[[#This Row],[Ganancia Neta]],-Cocina[[#This Row],[Total del Pedido]])</f>
        <v>24</v>
      </c>
    </row>
    <row r="309" spans="1:15" x14ac:dyDescent="0.3">
      <c r="A309" s="9">
        <v>115</v>
      </c>
      <c r="B309" s="9">
        <v>12</v>
      </c>
      <c r="C309" s="13" t="s">
        <v>414</v>
      </c>
      <c r="D309" s="13" t="s">
        <v>1150</v>
      </c>
      <c r="E309" s="14">
        <v>19</v>
      </c>
      <c r="F309" s="14">
        <v>32</v>
      </c>
      <c r="G309" s="9">
        <v>3</v>
      </c>
      <c r="H309" s="9">
        <v>43</v>
      </c>
      <c r="I309" s="13" t="s">
        <v>1128</v>
      </c>
      <c r="K309" s="14">
        <f t="shared" si="16"/>
        <v>57</v>
      </c>
      <c r="L309" s="14">
        <f t="shared" si="17"/>
        <v>39</v>
      </c>
      <c r="M309" s="14">
        <f t="shared" si="18"/>
        <v>96</v>
      </c>
      <c r="N309" s="12">
        <f t="shared" si="19"/>
        <v>0.68421052631578949</v>
      </c>
      <c r="O309" s="23">
        <f>IF(VLOOKUP(Cocina[[#This Row],[Número de Orden]],Sala[[Número de Orden]:[Orden cobrada (Sin tiempo espera)]],12,FALSE)="Si",Cocina[[#This Row],[Ganancia Neta]],-Cocina[[#This Row],[Total del Pedido]])</f>
        <v>39</v>
      </c>
    </row>
    <row r="310" spans="1:15" x14ac:dyDescent="0.3">
      <c r="A310" s="9">
        <v>116</v>
      </c>
      <c r="B310" s="9">
        <v>8</v>
      </c>
      <c r="C310" s="13" t="s">
        <v>414</v>
      </c>
      <c r="D310" s="13" t="s">
        <v>1150</v>
      </c>
      <c r="E310" s="14">
        <v>19</v>
      </c>
      <c r="F310" s="14">
        <v>32</v>
      </c>
      <c r="G310" s="9">
        <v>3</v>
      </c>
      <c r="H310" s="9">
        <v>54</v>
      </c>
      <c r="I310" s="13" t="s">
        <v>1128</v>
      </c>
      <c r="K310" s="14">
        <f t="shared" si="16"/>
        <v>57</v>
      </c>
      <c r="L310" s="14">
        <f t="shared" si="17"/>
        <v>39</v>
      </c>
      <c r="M310" s="14">
        <f t="shared" si="18"/>
        <v>96</v>
      </c>
      <c r="N310" s="12">
        <f t="shared" si="19"/>
        <v>0.68421052631578949</v>
      </c>
      <c r="O310" s="23">
        <f>IF(VLOOKUP(Cocina[[#This Row],[Número de Orden]],Sala[[Número de Orden]:[Orden cobrada (Sin tiempo espera)]],12,FALSE)="Si",Cocina[[#This Row],[Ganancia Neta]],-Cocina[[#This Row],[Total del Pedido]])</f>
        <v>39</v>
      </c>
    </row>
    <row r="311" spans="1:15" x14ac:dyDescent="0.3">
      <c r="A311" s="9">
        <v>116</v>
      </c>
      <c r="B311" s="9">
        <v>8</v>
      </c>
      <c r="C311" s="13" t="s">
        <v>33</v>
      </c>
      <c r="D311" s="13" t="s">
        <v>1149</v>
      </c>
      <c r="E311" s="14">
        <v>21</v>
      </c>
      <c r="F311" s="14">
        <v>35</v>
      </c>
      <c r="G311" s="9">
        <v>1</v>
      </c>
      <c r="H311" s="9">
        <v>21</v>
      </c>
      <c r="I311" s="13" t="s">
        <v>1127</v>
      </c>
      <c r="K311" s="14">
        <f t="shared" si="16"/>
        <v>21</v>
      </c>
      <c r="L311" s="14">
        <f t="shared" si="17"/>
        <v>14</v>
      </c>
      <c r="M311" s="14">
        <f t="shared" si="18"/>
        <v>35</v>
      </c>
      <c r="N311" s="12">
        <f t="shared" si="19"/>
        <v>0.66666666666666663</v>
      </c>
      <c r="O311" s="23">
        <f>IF(VLOOKUP(Cocina[[#This Row],[Número de Orden]],Sala[[Número de Orden]:[Orden cobrada (Sin tiempo espera)]],12,FALSE)="Si",Cocina[[#This Row],[Ganancia Neta]],-Cocina[[#This Row],[Total del Pedido]])</f>
        <v>14</v>
      </c>
    </row>
    <row r="312" spans="1:15" x14ac:dyDescent="0.3">
      <c r="A312" s="9">
        <v>116</v>
      </c>
      <c r="B312" s="9">
        <v>8</v>
      </c>
      <c r="C312" s="13" t="s">
        <v>106</v>
      </c>
      <c r="D312" s="13" t="s">
        <v>1144</v>
      </c>
      <c r="E312" s="14">
        <v>22</v>
      </c>
      <c r="F312" s="14">
        <v>36</v>
      </c>
      <c r="G312" s="9">
        <v>1</v>
      </c>
      <c r="H312" s="9">
        <v>26</v>
      </c>
      <c r="I312" s="13" t="s">
        <v>1128</v>
      </c>
      <c r="K312" s="14">
        <f t="shared" si="16"/>
        <v>22</v>
      </c>
      <c r="L312" s="14">
        <f t="shared" si="17"/>
        <v>14</v>
      </c>
      <c r="M312" s="14">
        <f t="shared" si="18"/>
        <v>36</v>
      </c>
      <c r="N312" s="12">
        <f t="shared" si="19"/>
        <v>0.63636363636363635</v>
      </c>
      <c r="O312" s="23">
        <f>IF(VLOOKUP(Cocina[[#This Row],[Número de Orden]],Sala[[Número de Orden]:[Orden cobrada (Sin tiempo espera)]],12,FALSE)="Si",Cocina[[#This Row],[Ganancia Neta]],-Cocina[[#This Row],[Total del Pedido]])</f>
        <v>14</v>
      </c>
    </row>
    <row r="313" spans="1:15" x14ac:dyDescent="0.3">
      <c r="A313" s="9">
        <v>116</v>
      </c>
      <c r="B313" s="9">
        <v>8</v>
      </c>
      <c r="C313" s="13" t="s">
        <v>77</v>
      </c>
      <c r="D313" s="13" t="s">
        <v>1152</v>
      </c>
      <c r="E313" s="14">
        <v>20</v>
      </c>
      <c r="F313" s="14">
        <v>34</v>
      </c>
      <c r="G313" s="9">
        <v>3</v>
      </c>
      <c r="H313" s="9">
        <v>28</v>
      </c>
      <c r="I313" s="13" t="s">
        <v>1128</v>
      </c>
      <c r="K313" s="14">
        <f t="shared" si="16"/>
        <v>60</v>
      </c>
      <c r="L313" s="14">
        <f t="shared" si="17"/>
        <v>42</v>
      </c>
      <c r="M313" s="14">
        <f t="shared" si="18"/>
        <v>102</v>
      </c>
      <c r="N313" s="12">
        <f t="shared" si="19"/>
        <v>0.7</v>
      </c>
      <c r="O313" s="23">
        <f>IF(VLOOKUP(Cocina[[#This Row],[Número de Orden]],Sala[[Número de Orden]:[Orden cobrada (Sin tiempo espera)]],12,FALSE)="Si",Cocina[[#This Row],[Ganancia Neta]],-Cocina[[#This Row],[Total del Pedido]])</f>
        <v>42</v>
      </c>
    </row>
    <row r="314" spans="1:15" x14ac:dyDescent="0.3">
      <c r="A314" s="9">
        <v>117</v>
      </c>
      <c r="B314" s="9">
        <v>8</v>
      </c>
      <c r="C314" s="13" t="s">
        <v>33</v>
      </c>
      <c r="D314" s="13" t="s">
        <v>1149</v>
      </c>
      <c r="E314" s="14">
        <v>21</v>
      </c>
      <c r="F314" s="14">
        <v>35</v>
      </c>
      <c r="G314" s="9">
        <v>2</v>
      </c>
      <c r="H314" s="9">
        <v>8</v>
      </c>
      <c r="I314" s="13" t="s">
        <v>1128</v>
      </c>
      <c r="K314" s="14">
        <f t="shared" si="16"/>
        <v>42</v>
      </c>
      <c r="L314" s="14">
        <f t="shared" si="17"/>
        <v>28</v>
      </c>
      <c r="M314" s="14">
        <f t="shared" si="18"/>
        <v>70</v>
      </c>
      <c r="N314" s="12">
        <f t="shared" si="19"/>
        <v>0.66666666666666663</v>
      </c>
      <c r="O314" s="23">
        <f>IF(VLOOKUP(Cocina[[#This Row],[Número de Orden]],Sala[[Número de Orden]:[Orden cobrada (Sin tiempo espera)]],12,FALSE)="Si",Cocina[[#This Row],[Ganancia Neta]],-Cocina[[#This Row],[Total del Pedido]])</f>
        <v>28</v>
      </c>
    </row>
    <row r="315" spans="1:15" x14ac:dyDescent="0.3">
      <c r="A315" s="9">
        <v>118</v>
      </c>
      <c r="B315" s="9">
        <v>13</v>
      </c>
      <c r="C315" s="13" t="s">
        <v>117</v>
      </c>
      <c r="D315" s="13" t="s">
        <v>1156</v>
      </c>
      <c r="E315" s="14">
        <v>10</v>
      </c>
      <c r="F315" s="14">
        <v>18</v>
      </c>
      <c r="G315" s="9">
        <v>3</v>
      </c>
      <c r="H315" s="9">
        <v>39</v>
      </c>
      <c r="I315" s="13" t="s">
        <v>1127</v>
      </c>
      <c r="K315" s="14">
        <f t="shared" si="16"/>
        <v>30</v>
      </c>
      <c r="L315" s="14">
        <f t="shared" si="17"/>
        <v>24</v>
      </c>
      <c r="M315" s="14">
        <f t="shared" si="18"/>
        <v>54</v>
      </c>
      <c r="N315" s="12">
        <f t="shared" si="19"/>
        <v>0.8</v>
      </c>
      <c r="O315" s="23">
        <f>IF(VLOOKUP(Cocina[[#This Row],[Número de Orden]],Sala[[Número de Orden]:[Orden cobrada (Sin tiempo espera)]],12,FALSE)="Si",Cocina[[#This Row],[Ganancia Neta]],-Cocina[[#This Row],[Total del Pedido]])</f>
        <v>-30</v>
      </c>
    </row>
    <row r="316" spans="1:15" x14ac:dyDescent="0.3">
      <c r="A316" s="9">
        <v>118</v>
      </c>
      <c r="B316" s="9">
        <v>13</v>
      </c>
      <c r="C316" s="13" t="s">
        <v>331</v>
      </c>
      <c r="D316" s="13" t="s">
        <v>1154</v>
      </c>
      <c r="E316" s="14">
        <v>14</v>
      </c>
      <c r="F316" s="14">
        <v>23</v>
      </c>
      <c r="G316" s="9">
        <v>3</v>
      </c>
      <c r="H316" s="9">
        <v>22</v>
      </c>
      <c r="I316" s="13" t="s">
        <v>1128</v>
      </c>
      <c r="K316" s="14">
        <f t="shared" si="16"/>
        <v>42</v>
      </c>
      <c r="L316" s="14">
        <f t="shared" si="17"/>
        <v>27</v>
      </c>
      <c r="M316" s="14">
        <f t="shared" si="18"/>
        <v>69</v>
      </c>
      <c r="N316" s="12">
        <f t="shared" si="19"/>
        <v>0.6428571428571429</v>
      </c>
      <c r="O316" s="23">
        <f>IF(VLOOKUP(Cocina[[#This Row],[Número de Orden]],Sala[[Número de Orden]:[Orden cobrada (Sin tiempo espera)]],12,FALSE)="Si",Cocina[[#This Row],[Ganancia Neta]],-Cocina[[#This Row],[Total del Pedido]])</f>
        <v>-42</v>
      </c>
    </row>
    <row r="317" spans="1:15" x14ac:dyDescent="0.3">
      <c r="A317" s="9">
        <v>118</v>
      </c>
      <c r="B317" s="9">
        <v>13</v>
      </c>
      <c r="C317" s="13" t="s">
        <v>170</v>
      </c>
      <c r="D317" s="13" t="s">
        <v>1142</v>
      </c>
      <c r="E317" s="14">
        <v>16</v>
      </c>
      <c r="F317" s="14">
        <v>27</v>
      </c>
      <c r="G317" s="9">
        <v>2</v>
      </c>
      <c r="H317" s="9">
        <v>52</v>
      </c>
      <c r="I317" s="13" t="s">
        <v>1128</v>
      </c>
      <c r="K317" s="14">
        <f t="shared" si="16"/>
        <v>32</v>
      </c>
      <c r="L317" s="14">
        <f t="shared" si="17"/>
        <v>22</v>
      </c>
      <c r="M317" s="14">
        <f t="shared" si="18"/>
        <v>54</v>
      </c>
      <c r="N317" s="12">
        <f t="shared" si="19"/>
        <v>0.6875</v>
      </c>
      <c r="O317" s="23">
        <f>IF(VLOOKUP(Cocina[[#This Row],[Número de Orden]],Sala[[Número de Orden]:[Orden cobrada (Sin tiempo espera)]],12,FALSE)="Si",Cocina[[#This Row],[Ganancia Neta]],-Cocina[[#This Row],[Total del Pedido]])</f>
        <v>-32</v>
      </c>
    </row>
    <row r="318" spans="1:15" x14ac:dyDescent="0.3">
      <c r="A318" s="9">
        <v>118</v>
      </c>
      <c r="B318" s="9">
        <v>13</v>
      </c>
      <c r="C318" s="13" t="s">
        <v>414</v>
      </c>
      <c r="D318" s="13" t="s">
        <v>1150</v>
      </c>
      <c r="E318" s="14">
        <v>19</v>
      </c>
      <c r="F318" s="14">
        <v>32</v>
      </c>
      <c r="G318" s="9">
        <v>1</v>
      </c>
      <c r="H318" s="9">
        <v>23</v>
      </c>
      <c r="I318" s="13" t="s">
        <v>1128</v>
      </c>
      <c r="K318" s="14">
        <f t="shared" si="16"/>
        <v>19</v>
      </c>
      <c r="L318" s="14">
        <f t="shared" si="17"/>
        <v>13</v>
      </c>
      <c r="M318" s="14">
        <f t="shared" si="18"/>
        <v>32</v>
      </c>
      <c r="N318" s="12">
        <f t="shared" si="19"/>
        <v>0.68421052631578949</v>
      </c>
      <c r="O318" s="23">
        <f>IF(VLOOKUP(Cocina[[#This Row],[Número de Orden]],Sala[[Número de Orden]:[Orden cobrada (Sin tiempo espera)]],12,FALSE)="Si",Cocina[[#This Row],[Ganancia Neta]],-Cocina[[#This Row],[Total del Pedido]])</f>
        <v>-19</v>
      </c>
    </row>
    <row r="319" spans="1:15" x14ac:dyDescent="0.3">
      <c r="A319" s="9">
        <v>119</v>
      </c>
      <c r="B319" s="9">
        <v>17</v>
      </c>
      <c r="C319" s="13" t="s">
        <v>256</v>
      </c>
      <c r="D319" s="13" t="s">
        <v>1157</v>
      </c>
      <c r="E319" s="14">
        <v>15</v>
      </c>
      <c r="F319" s="14">
        <v>26</v>
      </c>
      <c r="G319" s="9">
        <v>1</v>
      </c>
      <c r="H319" s="9">
        <v>7</v>
      </c>
      <c r="I319" s="13" t="s">
        <v>1127</v>
      </c>
      <c r="K319" s="14">
        <f t="shared" si="16"/>
        <v>15</v>
      </c>
      <c r="L319" s="14">
        <f t="shared" si="17"/>
        <v>11</v>
      </c>
      <c r="M319" s="14">
        <f t="shared" si="18"/>
        <v>26</v>
      </c>
      <c r="N319" s="12">
        <f t="shared" si="19"/>
        <v>0.73333333333333328</v>
      </c>
      <c r="O319" s="23">
        <f>IF(VLOOKUP(Cocina[[#This Row],[Número de Orden]],Sala[[Número de Orden]:[Orden cobrada (Sin tiempo espera)]],12,FALSE)="Si",Cocina[[#This Row],[Ganancia Neta]],-Cocina[[#This Row],[Total del Pedido]])</f>
        <v>11</v>
      </c>
    </row>
    <row r="320" spans="1:15" x14ac:dyDescent="0.3">
      <c r="A320" s="9">
        <v>119</v>
      </c>
      <c r="B320" s="9">
        <v>17</v>
      </c>
      <c r="C320" s="13" t="s">
        <v>106</v>
      </c>
      <c r="D320" s="13" t="s">
        <v>1144</v>
      </c>
      <c r="E320" s="14">
        <v>22</v>
      </c>
      <c r="F320" s="14">
        <v>36</v>
      </c>
      <c r="G320" s="9">
        <v>2</v>
      </c>
      <c r="H320" s="9">
        <v>13</v>
      </c>
      <c r="I320" s="13" t="s">
        <v>1128</v>
      </c>
      <c r="K320" s="14">
        <f t="shared" si="16"/>
        <v>44</v>
      </c>
      <c r="L320" s="14">
        <f t="shared" si="17"/>
        <v>28</v>
      </c>
      <c r="M320" s="14">
        <f t="shared" si="18"/>
        <v>72</v>
      </c>
      <c r="N320" s="12">
        <f t="shared" si="19"/>
        <v>0.63636363636363635</v>
      </c>
      <c r="O320" s="23">
        <f>IF(VLOOKUP(Cocina[[#This Row],[Número de Orden]],Sala[[Número de Orden]:[Orden cobrada (Sin tiempo espera)]],12,FALSE)="Si",Cocina[[#This Row],[Ganancia Neta]],-Cocina[[#This Row],[Total del Pedido]])</f>
        <v>28</v>
      </c>
    </row>
    <row r="321" spans="1:15" x14ac:dyDescent="0.3">
      <c r="A321" s="9">
        <v>119</v>
      </c>
      <c r="B321" s="9">
        <v>17</v>
      </c>
      <c r="C321" s="13" t="s">
        <v>117</v>
      </c>
      <c r="D321" s="13" t="s">
        <v>1156</v>
      </c>
      <c r="E321" s="14">
        <v>10</v>
      </c>
      <c r="F321" s="14">
        <v>18</v>
      </c>
      <c r="G321" s="9">
        <v>2</v>
      </c>
      <c r="H321" s="9">
        <v>34</v>
      </c>
      <c r="I321" s="13" t="s">
        <v>1128</v>
      </c>
      <c r="K321" s="14">
        <f t="shared" si="16"/>
        <v>20</v>
      </c>
      <c r="L321" s="14">
        <f t="shared" si="17"/>
        <v>16</v>
      </c>
      <c r="M321" s="14">
        <f t="shared" si="18"/>
        <v>36</v>
      </c>
      <c r="N321" s="12">
        <f t="shared" si="19"/>
        <v>0.8</v>
      </c>
      <c r="O321" s="23">
        <f>IF(VLOOKUP(Cocina[[#This Row],[Número de Orden]],Sala[[Número de Orden]:[Orden cobrada (Sin tiempo espera)]],12,FALSE)="Si",Cocina[[#This Row],[Ganancia Neta]],-Cocina[[#This Row],[Total del Pedido]])</f>
        <v>16</v>
      </c>
    </row>
    <row r="322" spans="1:15" x14ac:dyDescent="0.3">
      <c r="A322" s="9">
        <v>120</v>
      </c>
      <c r="B322" s="9">
        <v>4</v>
      </c>
      <c r="C322" s="13" t="s">
        <v>186</v>
      </c>
      <c r="D322" s="13" t="s">
        <v>1141</v>
      </c>
      <c r="E322" s="14">
        <v>19</v>
      </c>
      <c r="F322" s="14">
        <v>31</v>
      </c>
      <c r="G322" s="9">
        <v>3</v>
      </c>
      <c r="H322" s="9">
        <v>56</v>
      </c>
      <c r="I322" s="13" t="s">
        <v>1128</v>
      </c>
      <c r="K322" s="14">
        <f t="shared" si="16"/>
        <v>57</v>
      </c>
      <c r="L322" s="14">
        <f t="shared" si="17"/>
        <v>36</v>
      </c>
      <c r="M322" s="14">
        <f t="shared" si="18"/>
        <v>93</v>
      </c>
      <c r="N322" s="12">
        <f t="shared" si="19"/>
        <v>0.63157894736842102</v>
      </c>
      <c r="O322" s="23">
        <f>IF(VLOOKUP(Cocina[[#This Row],[Número de Orden]],Sala[[Número de Orden]:[Orden cobrada (Sin tiempo espera)]],12,FALSE)="Si",Cocina[[#This Row],[Ganancia Neta]],-Cocina[[#This Row],[Total del Pedido]])</f>
        <v>-57</v>
      </c>
    </row>
    <row r="323" spans="1:15" x14ac:dyDescent="0.3">
      <c r="A323" s="9">
        <v>120</v>
      </c>
      <c r="B323" s="9">
        <v>4</v>
      </c>
      <c r="C323" s="13" t="s">
        <v>256</v>
      </c>
      <c r="D323" s="13" t="s">
        <v>1157</v>
      </c>
      <c r="E323" s="14">
        <v>15</v>
      </c>
      <c r="F323" s="14">
        <v>26</v>
      </c>
      <c r="G323" s="9">
        <v>2</v>
      </c>
      <c r="H323" s="9">
        <v>41</v>
      </c>
      <c r="I323" s="13" t="s">
        <v>1128</v>
      </c>
      <c r="K323" s="14">
        <f t="shared" ref="K323:K386" si="20">E323*G323</f>
        <v>30</v>
      </c>
      <c r="L323" s="14">
        <f t="shared" ref="L323:L386" si="21">(F323-E323)*G323</f>
        <v>22</v>
      </c>
      <c r="M323" s="14">
        <f t="shared" ref="M323:M386" si="22">F323*G323</f>
        <v>52</v>
      </c>
      <c r="N323" s="12">
        <f t="shared" ref="N323:N386" si="23">(M323-K323)/K323</f>
        <v>0.73333333333333328</v>
      </c>
      <c r="O323" s="23">
        <f>IF(VLOOKUP(Cocina[[#This Row],[Número de Orden]],Sala[[Número de Orden]:[Orden cobrada (Sin tiempo espera)]],12,FALSE)="Si",Cocina[[#This Row],[Ganancia Neta]],-Cocina[[#This Row],[Total del Pedido]])</f>
        <v>-30</v>
      </c>
    </row>
    <row r="324" spans="1:15" x14ac:dyDescent="0.3">
      <c r="A324" s="9">
        <v>121</v>
      </c>
      <c r="B324" s="9">
        <v>5</v>
      </c>
      <c r="C324" s="13" t="s">
        <v>256</v>
      </c>
      <c r="D324" s="13" t="s">
        <v>1157</v>
      </c>
      <c r="E324" s="14">
        <v>15</v>
      </c>
      <c r="F324" s="14">
        <v>26</v>
      </c>
      <c r="G324" s="9">
        <v>2</v>
      </c>
      <c r="H324" s="9">
        <v>38</v>
      </c>
      <c r="I324" s="13" t="s">
        <v>1127</v>
      </c>
      <c r="K324" s="14">
        <f t="shared" si="20"/>
        <v>30</v>
      </c>
      <c r="L324" s="14">
        <f t="shared" si="21"/>
        <v>22</v>
      </c>
      <c r="M324" s="14">
        <f t="shared" si="22"/>
        <v>52</v>
      </c>
      <c r="N324" s="12">
        <f t="shared" si="23"/>
        <v>0.73333333333333328</v>
      </c>
      <c r="O324" s="23">
        <f>IF(VLOOKUP(Cocina[[#This Row],[Número de Orden]],Sala[[Número de Orden]:[Orden cobrada (Sin tiempo espera)]],12,FALSE)="Si",Cocina[[#This Row],[Ganancia Neta]],-Cocina[[#This Row],[Total del Pedido]])</f>
        <v>22</v>
      </c>
    </row>
    <row r="325" spans="1:15" x14ac:dyDescent="0.3">
      <c r="A325" s="9">
        <v>122</v>
      </c>
      <c r="B325" s="9">
        <v>6</v>
      </c>
      <c r="C325" s="13" t="s">
        <v>33</v>
      </c>
      <c r="D325" s="13" t="s">
        <v>1149</v>
      </c>
      <c r="E325" s="14">
        <v>21</v>
      </c>
      <c r="F325" s="14">
        <v>35</v>
      </c>
      <c r="G325" s="9">
        <v>3</v>
      </c>
      <c r="H325" s="9">
        <v>32</v>
      </c>
      <c r="I325" s="13" t="s">
        <v>1127</v>
      </c>
      <c r="K325" s="14">
        <f t="shared" si="20"/>
        <v>63</v>
      </c>
      <c r="L325" s="14">
        <f t="shared" si="21"/>
        <v>42</v>
      </c>
      <c r="M325" s="14">
        <f t="shared" si="22"/>
        <v>105</v>
      </c>
      <c r="N325" s="12">
        <f t="shared" si="23"/>
        <v>0.66666666666666663</v>
      </c>
      <c r="O325" s="23">
        <f>IF(VLOOKUP(Cocina[[#This Row],[Número de Orden]],Sala[[Número de Orden]:[Orden cobrada (Sin tiempo espera)]],12,FALSE)="Si",Cocina[[#This Row],[Ganancia Neta]],-Cocina[[#This Row],[Total del Pedido]])</f>
        <v>42</v>
      </c>
    </row>
    <row r="326" spans="1:15" x14ac:dyDescent="0.3">
      <c r="A326" s="9">
        <v>123</v>
      </c>
      <c r="B326" s="9">
        <v>16</v>
      </c>
      <c r="C326" s="13" t="s">
        <v>259</v>
      </c>
      <c r="D326" s="13" t="s">
        <v>1139</v>
      </c>
      <c r="E326" s="14">
        <v>14</v>
      </c>
      <c r="F326" s="14">
        <v>24</v>
      </c>
      <c r="G326" s="9">
        <v>1</v>
      </c>
      <c r="H326" s="9">
        <v>33</v>
      </c>
      <c r="I326" s="13" t="s">
        <v>1128</v>
      </c>
      <c r="K326" s="14">
        <f t="shared" si="20"/>
        <v>14</v>
      </c>
      <c r="L326" s="14">
        <f t="shared" si="21"/>
        <v>10</v>
      </c>
      <c r="M326" s="14">
        <f t="shared" si="22"/>
        <v>24</v>
      </c>
      <c r="N326" s="12">
        <f t="shared" si="23"/>
        <v>0.7142857142857143</v>
      </c>
      <c r="O326" s="23">
        <f>IF(VLOOKUP(Cocina[[#This Row],[Número de Orden]],Sala[[Número de Orden]:[Orden cobrada (Sin tiempo espera)]],12,FALSE)="Si",Cocina[[#This Row],[Ganancia Neta]],-Cocina[[#This Row],[Total del Pedido]])</f>
        <v>10</v>
      </c>
    </row>
    <row r="327" spans="1:15" x14ac:dyDescent="0.3">
      <c r="A327" s="9">
        <v>124</v>
      </c>
      <c r="B327" s="9">
        <v>16</v>
      </c>
      <c r="C327" s="13" t="s">
        <v>241</v>
      </c>
      <c r="D327" s="13" t="s">
        <v>1153</v>
      </c>
      <c r="E327" s="14">
        <v>12</v>
      </c>
      <c r="F327" s="14">
        <v>20</v>
      </c>
      <c r="G327" s="9">
        <v>2</v>
      </c>
      <c r="H327" s="9">
        <v>43</v>
      </c>
      <c r="I327" s="13" t="s">
        <v>1127</v>
      </c>
      <c r="K327" s="14">
        <f t="shared" si="20"/>
        <v>24</v>
      </c>
      <c r="L327" s="14">
        <f t="shared" si="21"/>
        <v>16</v>
      </c>
      <c r="M327" s="14">
        <f t="shared" si="22"/>
        <v>40</v>
      </c>
      <c r="N327" s="12">
        <f t="shared" si="23"/>
        <v>0.66666666666666663</v>
      </c>
      <c r="O327" s="23">
        <f>IF(VLOOKUP(Cocina[[#This Row],[Número de Orden]],Sala[[Número de Orden]:[Orden cobrada (Sin tiempo espera)]],12,FALSE)="Si",Cocina[[#This Row],[Ganancia Neta]],-Cocina[[#This Row],[Total del Pedido]])</f>
        <v>-24</v>
      </c>
    </row>
    <row r="328" spans="1:15" x14ac:dyDescent="0.3">
      <c r="A328" s="9">
        <v>124</v>
      </c>
      <c r="B328" s="9">
        <v>16</v>
      </c>
      <c r="C328" s="13" t="s">
        <v>195</v>
      </c>
      <c r="D328" s="13" t="s">
        <v>1158</v>
      </c>
      <c r="E328" s="14">
        <v>15</v>
      </c>
      <c r="F328" s="14">
        <v>25</v>
      </c>
      <c r="G328" s="9">
        <v>1</v>
      </c>
      <c r="H328" s="9">
        <v>27</v>
      </c>
      <c r="I328" s="13" t="s">
        <v>1128</v>
      </c>
      <c r="K328" s="14">
        <f t="shared" si="20"/>
        <v>15</v>
      </c>
      <c r="L328" s="14">
        <f t="shared" si="21"/>
        <v>10</v>
      </c>
      <c r="M328" s="14">
        <f t="shared" si="22"/>
        <v>25</v>
      </c>
      <c r="N328" s="12">
        <f t="shared" si="23"/>
        <v>0.66666666666666663</v>
      </c>
      <c r="O328" s="23">
        <f>IF(VLOOKUP(Cocina[[#This Row],[Número de Orden]],Sala[[Número de Orden]:[Orden cobrada (Sin tiempo espera)]],12,FALSE)="Si",Cocina[[#This Row],[Ganancia Neta]],-Cocina[[#This Row],[Total del Pedido]])</f>
        <v>-15</v>
      </c>
    </row>
    <row r="329" spans="1:15" x14ac:dyDescent="0.3">
      <c r="A329" s="9">
        <v>124</v>
      </c>
      <c r="B329" s="9">
        <v>16</v>
      </c>
      <c r="C329" s="13" t="s">
        <v>439</v>
      </c>
      <c r="D329" s="13" t="s">
        <v>1146</v>
      </c>
      <c r="E329" s="14">
        <v>20</v>
      </c>
      <c r="F329" s="14">
        <v>33</v>
      </c>
      <c r="G329" s="9">
        <v>3</v>
      </c>
      <c r="H329" s="9">
        <v>9</v>
      </c>
      <c r="I329" s="13" t="s">
        <v>1128</v>
      </c>
      <c r="K329" s="14">
        <f t="shared" si="20"/>
        <v>60</v>
      </c>
      <c r="L329" s="14">
        <f t="shared" si="21"/>
        <v>39</v>
      </c>
      <c r="M329" s="14">
        <f t="shared" si="22"/>
        <v>99</v>
      </c>
      <c r="N329" s="12">
        <f t="shared" si="23"/>
        <v>0.65</v>
      </c>
      <c r="O329" s="23">
        <f>IF(VLOOKUP(Cocina[[#This Row],[Número de Orden]],Sala[[Número de Orden]:[Orden cobrada (Sin tiempo espera)]],12,FALSE)="Si",Cocina[[#This Row],[Ganancia Neta]],-Cocina[[#This Row],[Total del Pedido]])</f>
        <v>-60</v>
      </c>
    </row>
    <row r="330" spans="1:15" x14ac:dyDescent="0.3">
      <c r="A330" s="9">
        <v>124</v>
      </c>
      <c r="B330" s="9">
        <v>16</v>
      </c>
      <c r="C330" s="13" t="s">
        <v>51</v>
      </c>
      <c r="D330" s="13" t="s">
        <v>1145</v>
      </c>
      <c r="E330" s="14">
        <v>17</v>
      </c>
      <c r="F330" s="14">
        <v>29</v>
      </c>
      <c r="G330" s="9">
        <v>2</v>
      </c>
      <c r="H330" s="9">
        <v>59</v>
      </c>
      <c r="I330" s="13" t="s">
        <v>1128</v>
      </c>
      <c r="K330" s="14">
        <f t="shared" si="20"/>
        <v>34</v>
      </c>
      <c r="L330" s="14">
        <f t="shared" si="21"/>
        <v>24</v>
      </c>
      <c r="M330" s="14">
        <f t="shared" si="22"/>
        <v>58</v>
      </c>
      <c r="N330" s="12">
        <f t="shared" si="23"/>
        <v>0.70588235294117652</v>
      </c>
      <c r="O330" s="23">
        <f>IF(VLOOKUP(Cocina[[#This Row],[Número de Orden]],Sala[[Número de Orden]:[Orden cobrada (Sin tiempo espera)]],12,FALSE)="Si",Cocina[[#This Row],[Ganancia Neta]],-Cocina[[#This Row],[Total del Pedido]])</f>
        <v>-34</v>
      </c>
    </row>
    <row r="331" spans="1:15" x14ac:dyDescent="0.3">
      <c r="A331" s="9">
        <v>125</v>
      </c>
      <c r="B331" s="9">
        <v>14</v>
      </c>
      <c r="C331" s="13" t="s">
        <v>57</v>
      </c>
      <c r="D331" s="13" t="s">
        <v>1147</v>
      </c>
      <c r="E331" s="14">
        <v>16</v>
      </c>
      <c r="F331" s="14">
        <v>28</v>
      </c>
      <c r="G331" s="9">
        <v>2</v>
      </c>
      <c r="H331" s="9">
        <v>38</v>
      </c>
      <c r="I331" s="13" t="s">
        <v>1128</v>
      </c>
      <c r="K331" s="14">
        <f t="shared" si="20"/>
        <v>32</v>
      </c>
      <c r="L331" s="14">
        <f t="shared" si="21"/>
        <v>24</v>
      </c>
      <c r="M331" s="14">
        <f t="shared" si="22"/>
        <v>56</v>
      </c>
      <c r="N331" s="12">
        <f t="shared" si="23"/>
        <v>0.75</v>
      </c>
      <c r="O331" s="23">
        <f>IF(VLOOKUP(Cocina[[#This Row],[Número de Orden]],Sala[[Número de Orden]:[Orden cobrada (Sin tiempo espera)]],12,FALSE)="Si",Cocina[[#This Row],[Ganancia Neta]],-Cocina[[#This Row],[Total del Pedido]])</f>
        <v>24</v>
      </c>
    </row>
    <row r="332" spans="1:15" x14ac:dyDescent="0.3">
      <c r="A332" s="9">
        <v>125</v>
      </c>
      <c r="B332" s="9">
        <v>14</v>
      </c>
      <c r="C332" s="13" t="s">
        <v>77</v>
      </c>
      <c r="D332" s="13" t="s">
        <v>1152</v>
      </c>
      <c r="E332" s="14">
        <v>20</v>
      </c>
      <c r="F332" s="14">
        <v>34</v>
      </c>
      <c r="G332" s="9">
        <v>2</v>
      </c>
      <c r="H332" s="9">
        <v>15</v>
      </c>
      <c r="I332" s="13" t="s">
        <v>1127</v>
      </c>
      <c r="K332" s="14">
        <f t="shared" si="20"/>
        <v>40</v>
      </c>
      <c r="L332" s="14">
        <f t="shared" si="21"/>
        <v>28</v>
      </c>
      <c r="M332" s="14">
        <f t="shared" si="22"/>
        <v>68</v>
      </c>
      <c r="N332" s="12">
        <f t="shared" si="23"/>
        <v>0.7</v>
      </c>
      <c r="O332" s="23">
        <f>IF(VLOOKUP(Cocina[[#This Row],[Número de Orden]],Sala[[Número de Orden]:[Orden cobrada (Sin tiempo espera)]],12,FALSE)="Si",Cocina[[#This Row],[Ganancia Neta]],-Cocina[[#This Row],[Total del Pedido]])</f>
        <v>28</v>
      </c>
    </row>
    <row r="333" spans="1:15" x14ac:dyDescent="0.3">
      <c r="A333" s="9">
        <v>125</v>
      </c>
      <c r="B333" s="9">
        <v>14</v>
      </c>
      <c r="C333" s="13" t="s">
        <v>241</v>
      </c>
      <c r="D333" s="13" t="s">
        <v>1153</v>
      </c>
      <c r="E333" s="14">
        <v>12</v>
      </c>
      <c r="F333" s="14">
        <v>20</v>
      </c>
      <c r="G333" s="9">
        <v>3</v>
      </c>
      <c r="H333" s="9">
        <v>31</v>
      </c>
      <c r="I333" s="13" t="s">
        <v>1127</v>
      </c>
      <c r="K333" s="14">
        <f t="shared" si="20"/>
        <v>36</v>
      </c>
      <c r="L333" s="14">
        <f t="shared" si="21"/>
        <v>24</v>
      </c>
      <c r="M333" s="14">
        <f t="shared" si="22"/>
        <v>60</v>
      </c>
      <c r="N333" s="12">
        <f t="shared" si="23"/>
        <v>0.66666666666666663</v>
      </c>
      <c r="O333" s="23">
        <f>IF(VLOOKUP(Cocina[[#This Row],[Número de Orden]],Sala[[Número de Orden]:[Orden cobrada (Sin tiempo espera)]],12,FALSE)="Si",Cocina[[#This Row],[Ganancia Neta]],-Cocina[[#This Row],[Total del Pedido]])</f>
        <v>24</v>
      </c>
    </row>
    <row r="334" spans="1:15" x14ac:dyDescent="0.3">
      <c r="A334" s="9">
        <v>126</v>
      </c>
      <c r="B334" s="9">
        <v>18</v>
      </c>
      <c r="C334" s="13" t="s">
        <v>57</v>
      </c>
      <c r="D334" s="13" t="s">
        <v>1147</v>
      </c>
      <c r="E334" s="14">
        <v>16</v>
      </c>
      <c r="F334" s="14">
        <v>28</v>
      </c>
      <c r="G334" s="9">
        <v>1</v>
      </c>
      <c r="H334" s="9">
        <v>19</v>
      </c>
      <c r="I334" s="13" t="s">
        <v>1128</v>
      </c>
      <c r="K334" s="14">
        <f t="shared" si="20"/>
        <v>16</v>
      </c>
      <c r="L334" s="14">
        <f t="shared" si="21"/>
        <v>12</v>
      </c>
      <c r="M334" s="14">
        <f t="shared" si="22"/>
        <v>28</v>
      </c>
      <c r="N334" s="12">
        <f t="shared" si="23"/>
        <v>0.75</v>
      </c>
      <c r="O334" s="23">
        <f>IF(VLOOKUP(Cocina[[#This Row],[Número de Orden]],Sala[[Número de Orden]:[Orden cobrada (Sin tiempo espera)]],12,FALSE)="Si",Cocina[[#This Row],[Ganancia Neta]],-Cocina[[#This Row],[Total del Pedido]])</f>
        <v>12</v>
      </c>
    </row>
    <row r="335" spans="1:15" x14ac:dyDescent="0.3">
      <c r="A335" s="9">
        <v>126</v>
      </c>
      <c r="B335" s="9">
        <v>18</v>
      </c>
      <c r="C335" s="13" t="s">
        <v>33</v>
      </c>
      <c r="D335" s="13" t="s">
        <v>1149</v>
      </c>
      <c r="E335" s="14">
        <v>21</v>
      </c>
      <c r="F335" s="14">
        <v>35</v>
      </c>
      <c r="G335" s="9">
        <v>1</v>
      </c>
      <c r="H335" s="9">
        <v>40</v>
      </c>
      <c r="I335" s="13" t="s">
        <v>1128</v>
      </c>
      <c r="K335" s="14">
        <f t="shared" si="20"/>
        <v>21</v>
      </c>
      <c r="L335" s="14">
        <f t="shared" si="21"/>
        <v>14</v>
      </c>
      <c r="M335" s="14">
        <f t="shared" si="22"/>
        <v>35</v>
      </c>
      <c r="N335" s="12">
        <f t="shared" si="23"/>
        <v>0.66666666666666663</v>
      </c>
      <c r="O335" s="23">
        <f>IF(VLOOKUP(Cocina[[#This Row],[Número de Orden]],Sala[[Número de Orden]:[Orden cobrada (Sin tiempo espera)]],12,FALSE)="Si",Cocina[[#This Row],[Ganancia Neta]],-Cocina[[#This Row],[Total del Pedido]])</f>
        <v>14</v>
      </c>
    </row>
    <row r="336" spans="1:15" x14ac:dyDescent="0.3">
      <c r="A336" s="9">
        <v>126</v>
      </c>
      <c r="B336" s="9">
        <v>18</v>
      </c>
      <c r="C336" s="13" t="s">
        <v>259</v>
      </c>
      <c r="D336" s="13" t="s">
        <v>1139</v>
      </c>
      <c r="E336" s="14">
        <v>14</v>
      </c>
      <c r="F336" s="14">
        <v>24</v>
      </c>
      <c r="G336" s="9">
        <v>3</v>
      </c>
      <c r="H336" s="9">
        <v>27</v>
      </c>
      <c r="I336" s="13" t="s">
        <v>1127</v>
      </c>
      <c r="K336" s="14">
        <f t="shared" si="20"/>
        <v>42</v>
      </c>
      <c r="L336" s="14">
        <f t="shared" si="21"/>
        <v>30</v>
      </c>
      <c r="M336" s="14">
        <f t="shared" si="22"/>
        <v>72</v>
      </c>
      <c r="N336" s="12">
        <f t="shared" si="23"/>
        <v>0.7142857142857143</v>
      </c>
      <c r="O336" s="23">
        <f>IF(VLOOKUP(Cocina[[#This Row],[Número de Orden]],Sala[[Número de Orden]:[Orden cobrada (Sin tiempo espera)]],12,FALSE)="Si",Cocina[[#This Row],[Ganancia Neta]],-Cocina[[#This Row],[Total del Pedido]])</f>
        <v>30</v>
      </c>
    </row>
    <row r="337" spans="1:15" x14ac:dyDescent="0.3">
      <c r="A337" s="9">
        <v>126</v>
      </c>
      <c r="B337" s="9">
        <v>18</v>
      </c>
      <c r="C337" s="13" t="s">
        <v>100</v>
      </c>
      <c r="D337" s="13" t="s">
        <v>1140</v>
      </c>
      <c r="E337" s="14">
        <v>18</v>
      </c>
      <c r="F337" s="14">
        <v>30</v>
      </c>
      <c r="G337" s="9">
        <v>1</v>
      </c>
      <c r="H337" s="9">
        <v>53</v>
      </c>
      <c r="I337" s="13" t="s">
        <v>1127</v>
      </c>
      <c r="K337" s="14">
        <f t="shared" si="20"/>
        <v>18</v>
      </c>
      <c r="L337" s="14">
        <f t="shared" si="21"/>
        <v>12</v>
      </c>
      <c r="M337" s="14">
        <f t="shared" si="22"/>
        <v>30</v>
      </c>
      <c r="N337" s="12">
        <f t="shared" si="23"/>
        <v>0.66666666666666663</v>
      </c>
      <c r="O337" s="23">
        <f>IF(VLOOKUP(Cocina[[#This Row],[Número de Orden]],Sala[[Número de Orden]:[Orden cobrada (Sin tiempo espera)]],12,FALSE)="Si",Cocina[[#This Row],[Ganancia Neta]],-Cocina[[#This Row],[Total del Pedido]])</f>
        <v>12</v>
      </c>
    </row>
    <row r="338" spans="1:15" x14ac:dyDescent="0.3">
      <c r="A338" s="9">
        <v>127</v>
      </c>
      <c r="B338" s="9">
        <v>6</v>
      </c>
      <c r="C338" s="13" t="s">
        <v>106</v>
      </c>
      <c r="D338" s="13" t="s">
        <v>1144</v>
      </c>
      <c r="E338" s="14">
        <v>22</v>
      </c>
      <c r="F338" s="14">
        <v>36</v>
      </c>
      <c r="G338" s="9">
        <v>2</v>
      </c>
      <c r="H338" s="9">
        <v>30</v>
      </c>
      <c r="I338" s="13" t="s">
        <v>1128</v>
      </c>
      <c r="K338" s="14">
        <f t="shared" si="20"/>
        <v>44</v>
      </c>
      <c r="L338" s="14">
        <f t="shared" si="21"/>
        <v>28</v>
      </c>
      <c r="M338" s="14">
        <f t="shared" si="22"/>
        <v>72</v>
      </c>
      <c r="N338" s="12">
        <f t="shared" si="23"/>
        <v>0.63636363636363635</v>
      </c>
      <c r="O338" s="23">
        <f>IF(VLOOKUP(Cocina[[#This Row],[Número de Orden]],Sala[[Número de Orden]:[Orden cobrada (Sin tiempo espera)]],12,FALSE)="Si",Cocina[[#This Row],[Ganancia Neta]],-Cocina[[#This Row],[Total del Pedido]])</f>
        <v>28</v>
      </c>
    </row>
    <row r="339" spans="1:15" x14ac:dyDescent="0.3">
      <c r="A339" s="9">
        <v>128</v>
      </c>
      <c r="B339" s="9">
        <v>2</v>
      </c>
      <c r="C339" s="13" t="s">
        <v>195</v>
      </c>
      <c r="D339" s="13" t="s">
        <v>1158</v>
      </c>
      <c r="E339" s="14">
        <v>15</v>
      </c>
      <c r="F339" s="14">
        <v>25</v>
      </c>
      <c r="G339" s="9">
        <v>3</v>
      </c>
      <c r="H339" s="9">
        <v>53</v>
      </c>
      <c r="I339" s="13" t="s">
        <v>1127</v>
      </c>
      <c r="K339" s="14">
        <f t="shared" si="20"/>
        <v>45</v>
      </c>
      <c r="L339" s="14">
        <f t="shared" si="21"/>
        <v>30</v>
      </c>
      <c r="M339" s="14">
        <f t="shared" si="22"/>
        <v>75</v>
      </c>
      <c r="N339" s="12">
        <f t="shared" si="23"/>
        <v>0.66666666666666663</v>
      </c>
      <c r="O339" s="23">
        <f>IF(VLOOKUP(Cocina[[#This Row],[Número de Orden]],Sala[[Número de Orden]:[Orden cobrada (Sin tiempo espera)]],12,FALSE)="Si",Cocina[[#This Row],[Ganancia Neta]],-Cocina[[#This Row],[Total del Pedido]])</f>
        <v>-45</v>
      </c>
    </row>
    <row r="340" spans="1:15" x14ac:dyDescent="0.3">
      <c r="A340" s="9">
        <v>128</v>
      </c>
      <c r="B340" s="9">
        <v>2</v>
      </c>
      <c r="C340" s="13" t="s">
        <v>117</v>
      </c>
      <c r="D340" s="13" t="s">
        <v>1156</v>
      </c>
      <c r="E340" s="14">
        <v>10</v>
      </c>
      <c r="F340" s="14">
        <v>18</v>
      </c>
      <c r="G340" s="9">
        <v>3</v>
      </c>
      <c r="H340" s="9">
        <v>50</v>
      </c>
      <c r="I340" s="13" t="s">
        <v>1128</v>
      </c>
      <c r="K340" s="14">
        <f t="shared" si="20"/>
        <v>30</v>
      </c>
      <c r="L340" s="14">
        <f t="shared" si="21"/>
        <v>24</v>
      </c>
      <c r="M340" s="14">
        <f t="shared" si="22"/>
        <v>54</v>
      </c>
      <c r="N340" s="12">
        <f t="shared" si="23"/>
        <v>0.8</v>
      </c>
      <c r="O340" s="23">
        <f>IF(VLOOKUP(Cocina[[#This Row],[Número de Orden]],Sala[[Número de Orden]:[Orden cobrada (Sin tiempo espera)]],12,FALSE)="Si",Cocina[[#This Row],[Ganancia Neta]],-Cocina[[#This Row],[Total del Pedido]])</f>
        <v>-30</v>
      </c>
    </row>
    <row r="341" spans="1:15" x14ac:dyDescent="0.3">
      <c r="A341" s="9">
        <v>128</v>
      </c>
      <c r="B341" s="9">
        <v>2</v>
      </c>
      <c r="C341" s="13" t="s">
        <v>259</v>
      </c>
      <c r="D341" s="13" t="s">
        <v>1139</v>
      </c>
      <c r="E341" s="14">
        <v>14</v>
      </c>
      <c r="F341" s="14">
        <v>24</v>
      </c>
      <c r="G341" s="9">
        <v>2</v>
      </c>
      <c r="H341" s="9">
        <v>35</v>
      </c>
      <c r="I341" s="13" t="s">
        <v>1128</v>
      </c>
      <c r="K341" s="14">
        <f t="shared" si="20"/>
        <v>28</v>
      </c>
      <c r="L341" s="14">
        <f t="shared" si="21"/>
        <v>20</v>
      </c>
      <c r="M341" s="14">
        <f t="shared" si="22"/>
        <v>48</v>
      </c>
      <c r="N341" s="12">
        <f t="shared" si="23"/>
        <v>0.7142857142857143</v>
      </c>
      <c r="O341" s="23">
        <f>IF(VLOOKUP(Cocina[[#This Row],[Número de Orden]],Sala[[Número de Orden]:[Orden cobrada (Sin tiempo espera)]],12,FALSE)="Si",Cocina[[#This Row],[Ganancia Neta]],-Cocina[[#This Row],[Total del Pedido]])</f>
        <v>-28</v>
      </c>
    </row>
    <row r="342" spans="1:15" x14ac:dyDescent="0.3">
      <c r="A342" s="9">
        <v>128</v>
      </c>
      <c r="B342" s="9">
        <v>2</v>
      </c>
      <c r="C342" s="13" t="s">
        <v>186</v>
      </c>
      <c r="D342" s="13" t="s">
        <v>1141</v>
      </c>
      <c r="E342" s="14">
        <v>19</v>
      </c>
      <c r="F342" s="14">
        <v>31</v>
      </c>
      <c r="G342" s="9">
        <v>2</v>
      </c>
      <c r="H342" s="9">
        <v>34</v>
      </c>
      <c r="I342" s="13" t="s">
        <v>1128</v>
      </c>
      <c r="K342" s="14">
        <f t="shared" si="20"/>
        <v>38</v>
      </c>
      <c r="L342" s="14">
        <f t="shared" si="21"/>
        <v>24</v>
      </c>
      <c r="M342" s="14">
        <f t="shared" si="22"/>
        <v>62</v>
      </c>
      <c r="N342" s="12">
        <f t="shared" si="23"/>
        <v>0.63157894736842102</v>
      </c>
      <c r="O342" s="23">
        <f>IF(VLOOKUP(Cocina[[#This Row],[Número de Orden]],Sala[[Número de Orden]:[Orden cobrada (Sin tiempo espera)]],12,FALSE)="Si",Cocina[[#This Row],[Ganancia Neta]],-Cocina[[#This Row],[Total del Pedido]])</f>
        <v>-38</v>
      </c>
    </row>
    <row r="343" spans="1:15" x14ac:dyDescent="0.3">
      <c r="A343" s="9">
        <v>129</v>
      </c>
      <c r="B343" s="9">
        <v>16</v>
      </c>
      <c r="C343" s="13" t="s">
        <v>180</v>
      </c>
      <c r="D343" s="13" t="s">
        <v>1148</v>
      </c>
      <c r="E343" s="14">
        <v>11</v>
      </c>
      <c r="F343" s="14">
        <v>19</v>
      </c>
      <c r="G343" s="9">
        <v>3</v>
      </c>
      <c r="H343" s="9">
        <v>6</v>
      </c>
      <c r="I343" s="13" t="s">
        <v>1128</v>
      </c>
      <c r="K343" s="14">
        <f t="shared" si="20"/>
        <v>33</v>
      </c>
      <c r="L343" s="14">
        <f t="shared" si="21"/>
        <v>24</v>
      </c>
      <c r="M343" s="14">
        <f t="shared" si="22"/>
        <v>57</v>
      </c>
      <c r="N343" s="12">
        <f t="shared" si="23"/>
        <v>0.72727272727272729</v>
      </c>
      <c r="O343" s="23">
        <f>IF(VLOOKUP(Cocina[[#This Row],[Número de Orden]],Sala[[Número de Orden]:[Orden cobrada (Sin tiempo espera)]],12,FALSE)="Si",Cocina[[#This Row],[Ganancia Neta]],-Cocina[[#This Row],[Total del Pedido]])</f>
        <v>24</v>
      </c>
    </row>
    <row r="344" spans="1:15" x14ac:dyDescent="0.3">
      <c r="A344" s="9">
        <v>129</v>
      </c>
      <c r="B344" s="9">
        <v>16</v>
      </c>
      <c r="C344" s="13" t="s">
        <v>241</v>
      </c>
      <c r="D344" s="13" t="s">
        <v>1153</v>
      </c>
      <c r="E344" s="14">
        <v>12</v>
      </c>
      <c r="F344" s="14">
        <v>20</v>
      </c>
      <c r="G344" s="9">
        <v>1</v>
      </c>
      <c r="H344" s="9">
        <v>24</v>
      </c>
      <c r="I344" s="13" t="s">
        <v>1127</v>
      </c>
      <c r="K344" s="14">
        <f t="shared" si="20"/>
        <v>12</v>
      </c>
      <c r="L344" s="14">
        <f t="shared" si="21"/>
        <v>8</v>
      </c>
      <c r="M344" s="14">
        <f t="shared" si="22"/>
        <v>20</v>
      </c>
      <c r="N344" s="12">
        <f t="shared" si="23"/>
        <v>0.66666666666666663</v>
      </c>
      <c r="O344" s="23">
        <f>IF(VLOOKUP(Cocina[[#This Row],[Número de Orden]],Sala[[Número de Orden]:[Orden cobrada (Sin tiempo espera)]],12,FALSE)="Si",Cocina[[#This Row],[Ganancia Neta]],-Cocina[[#This Row],[Total del Pedido]])</f>
        <v>8</v>
      </c>
    </row>
    <row r="345" spans="1:15" x14ac:dyDescent="0.3">
      <c r="A345" s="9">
        <v>129</v>
      </c>
      <c r="B345" s="9">
        <v>16</v>
      </c>
      <c r="C345" s="13" t="s">
        <v>51</v>
      </c>
      <c r="D345" s="13" t="s">
        <v>1145</v>
      </c>
      <c r="E345" s="14">
        <v>17</v>
      </c>
      <c r="F345" s="14">
        <v>29</v>
      </c>
      <c r="G345" s="9">
        <v>1</v>
      </c>
      <c r="H345" s="9">
        <v>50</v>
      </c>
      <c r="I345" s="13" t="s">
        <v>1127</v>
      </c>
      <c r="K345" s="14">
        <f t="shared" si="20"/>
        <v>17</v>
      </c>
      <c r="L345" s="14">
        <f t="shared" si="21"/>
        <v>12</v>
      </c>
      <c r="M345" s="14">
        <f t="shared" si="22"/>
        <v>29</v>
      </c>
      <c r="N345" s="12">
        <f t="shared" si="23"/>
        <v>0.70588235294117652</v>
      </c>
      <c r="O345" s="23">
        <f>IF(VLOOKUP(Cocina[[#This Row],[Número de Orden]],Sala[[Número de Orden]:[Orden cobrada (Sin tiempo espera)]],12,FALSE)="Si",Cocina[[#This Row],[Ganancia Neta]],-Cocina[[#This Row],[Total del Pedido]])</f>
        <v>12</v>
      </c>
    </row>
    <row r="346" spans="1:15" x14ac:dyDescent="0.3">
      <c r="A346" s="9">
        <v>130</v>
      </c>
      <c r="B346" s="9">
        <v>10</v>
      </c>
      <c r="C346" s="13" t="s">
        <v>33</v>
      </c>
      <c r="D346" s="13" t="s">
        <v>1149</v>
      </c>
      <c r="E346" s="14">
        <v>21</v>
      </c>
      <c r="F346" s="14">
        <v>35</v>
      </c>
      <c r="G346" s="9">
        <v>1</v>
      </c>
      <c r="H346" s="9">
        <v>25</v>
      </c>
      <c r="I346" s="13" t="s">
        <v>1128</v>
      </c>
      <c r="K346" s="14">
        <f t="shared" si="20"/>
        <v>21</v>
      </c>
      <c r="L346" s="14">
        <f t="shared" si="21"/>
        <v>14</v>
      </c>
      <c r="M346" s="14">
        <f t="shared" si="22"/>
        <v>35</v>
      </c>
      <c r="N346" s="12">
        <f t="shared" si="23"/>
        <v>0.66666666666666663</v>
      </c>
      <c r="O346" s="23">
        <f>IF(VLOOKUP(Cocina[[#This Row],[Número de Orden]],Sala[[Número de Orden]:[Orden cobrada (Sin tiempo espera)]],12,FALSE)="Si",Cocina[[#This Row],[Ganancia Neta]],-Cocina[[#This Row],[Total del Pedido]])</f>
        <v>14</v>
      </c>
    </row>
    <row r="347" spans="1:15" x14ac:dyDescent="0.3">
      <c r="A347" s="9">
        <v>131</v>
      </c>
      <c r="B347" s="9">
        <v>7</v>
      </c>
      <c r="C347" s="13" t="s">
        <v>65</v>
      </c>
      <c r="D347" s="13" t="s">
        <v>1143</v>
      </c>
      <c r="E347" s="14">
        <v>25</v>
      </c>
      <c r="F347" s="14">
        <v>40</v>
      </c>
      <c r="G347" s="9">
        <v>1</v>
      </c>
      <c r="H347" s="9">
        <v>43</v>
      </c>
      <c r="I347" s="13" t="s">
        <v>1128</v>
      </c>
      <c r="K347" s="14">
        <f t="shared" si="20"/>
        <v>25</v>
      </c>
      <c r="L347" s="14">
        <f t="shared" si="21"/>
        <v>15</v>
      </c>
      <c r="M347" s="14">
        <f t="shared" si="22"/>
        <v>40</v>
      </c>
      <c r="N347" s="12">
        <f t="shared" si="23"/>
        <v>0.6</v>
      </c>
      <c r="O347" s="23">
        <f>IF(VLOOKUP(Cocina[[#This Row],[Número de Orden]],Sala[[Número de Orden]:[Orden cobrada (Sin tiempo espera)]],12,FALSE)="Si",Cocina[[#This Row],[Ganancia Neta]],-Cocina[[#This Row],[Total del Pedido]])</f>
        <v>15</v>
      </c>
    </row>
    <row r="348" spans="1:15" x14ac:dyDescent="0.3">
      <c r="A348" s="9">
        <v>131</v>
      </c>
      <c r="B348" s="9">
        <v>7</v>
      </c>
      <c r="C348" s="13" t="s">
        <v>117</v>
      </c>
      <c r="D348" s="13" t="s">
        <v>1156</v>
      </c>
      <c r="E348" s="14">
        <v>10</v>
      </c>
      <c r="F348" s="14">
        <v>18</v>
      </c>
      <c r="G348" s="9">
        <v>3</v>
      </c>
      <c r="H348" s="9">
        <v>20</v>
      </c>
      <c r="I348" s="13" t="s">
        <v>1127</v>
      </c>
      <c r="K348" s="14">
        <f t="shared" si="20"/>
        <v>30</v>
      </c>
      <c r="L348" s="14">
        <f t="shared" si="21"/>
        <v>24</v>
      </c>
      <c r="M348" s="14">
        <f t="shared" si="22"/>
        <v>54</v>
      </c>
      <c r="N348" s="12">
        <f t="shared" si="23"/>
        <v>0.8</v>
      </c>
      <c r="O348" s="23">
        <f>IF(VLOOKUP(Cocina[[#This Row],[Número de Orden]],Sala[[Número de Orden]:[Orden cobrada (Sin tiempo espera)]],12,FALSE)="Si",Cocina[[#This Row],[Ganancia Neta]],-Cocina[[#This Row],[Total del Pedido]])</f>
        <v>24</v>
      </c>
    </row>
    <row r="349" spans="1:15" x14ac:dyDescent="0.3">
      <c r="A349" s="9">
        <v>131</v>
      </c>
      <c r="B349" s="9">
        <v>7</v>
      </c>
      <c r="C349" s="13" t="s">
        <v>102</v>
      </c>
      <c r="D349" s="13" t="s">
        <v>1155</v>
      </c>
      <c r="E349" s="14">
        <v>13</v>
      </c>
      <c r="F349" s="14">
        <v>21</v>
      </c>
      <c r="G349" s="9">
        <v>3</v>
      </c>
      <c r="H349" s="9">
        <v>57</v>
      </c>
      <c r="I349" s="13" t="s">
        <v>1128</v>
      </c>
      <c r="K349" s="14">
        <f t="shared" si="20"/>
        <v>39</v>
      </c>
      <c r="L349" s="14">
        <f t="shared" si="21"/>
        <v>24</v>
      </c>
      <c r="M349" s="14">
        <f t="shared" si="22"/>
        <v>63</v>
      </c>
      <c r="N349" s="12">
        <f t="shared" si="23"/>
        <v>0.61538461538461542</v>
      </c>
      <c r="O349" s="23">
        <f>IF(VLOOKUP(Cocina[[#This Row],[Número de Orden]],Sala[[Número de Orden]:[Orden cobrada (Sin tiempo espera)]],12,FALSE)="Si",Cocina[[#This Row],[Ganancia Neta]],-Cocina[[#This Row],[Total del Pedido]])</f>
        <v>24</v>
      </c>
    </row>
    <row r="350" spans="1:15" x14ac:dyDescent="0.3">
      <c r="A350" s="9">
        <v>132</v>
      </c>
      <c r="B350" s="9">
        <v>9</v>
      </c>
      <c r="C350" s="13" t="s">
        <v>331</v>
      </c>
      <c r="D350" s="13" t="s">
        <v>1154</v>
      </c>
      <c r="E350" s="14">
        <v>14</v>
      </c>
      <c r="F350" s="14">
        <v>23</v>
      </c>
      <c r="G350" s="9">
        <v>1</v>
      </c>
      <c r="H350" s="9">
        <v>6</v>
      </c>
      <c r="I350" s="13" t="s">
        <v>1128</v>
      </c>
      <c r="K350" s="14">
        <f t="shared" si="20"/>
        <v>14</v>
      </c>
      <c r="L350" s="14">
        <f t="shared" si="21"/>
        <v>9</v>
      </c>
      <c r="M350" s="14">
        <f t="shared" si="22"/>
        <v>23</v>
      </c>
      <c r="N350" s="12">
        <f t="shared" si="23"/>
        <v>0.6428571428571429</v>
      </c>
      <c r="O350" s="23">
        <f>IF(VLOOKUP(Cocina[[#This Row],[Número de Orden]],Sala[[Número de Orden]:[Orden cobrada (Sin tiempo espera)]],12,FALSE)="Si",Cocina[[#This Row],[Ganancia Neta]],-Cocina[[#This Row],[Total del Pedido]])</f>
        <v>-14</v>
      </c>
    </row>
    <row r="351" spans="1:15" x14ac:dyDescent="0.3">
      <c r="A351" s="9">
        <v>132</v>
      </c>
      <c r="B351" s="9">
        <v>9</v>
      </c>
      <c r="C351" s="13" t="s">
        <v>106</v>
      </c>
      <c r="D351" s="13" t="s">
        <v>1144</v>
      </c>
      <c r="E351" s="14">
        <v>22</v>
      </c>
      <c r="F351" s="14">
        <v>36</v>
      </c>
      <c r="G351" s="9">
        <v>1</v>
      </c>
      <c r="H351" s="9">
        <v>18</v>
      </c>
      <c r="I351" s="13" t="s">
        <v>1127</v>
      </c>
      <c r="K351" s="14">
        <f t="shared" si="20"/>
        <v>22</v>
      </c>
      <c r="L351" s="14">
        <f t="shared" si="21"/>
        <v>14</v>
      </c>
      <c r="M351" s="14">
        <f t="shared" si="22"/>
        <v>36</v>
      </c>
      <c r="N351" s="12">
        <f t="shared" si="23"/>
        <v>0.63636363636363635</v>
      </c>
      <c r="O351" s="23">
        <f>IF(VLOOKUP(Cocina[[#This Row],[Número de Orden]],Sala[[Número de Orden]:[Orden cobrada (Sin tiempo espera)]],12,FALSE)="Si",Cocina[[#This Row],[Ganancia Neta]],-Cocina[[#This Row],[Total del Pedido]])</f>
        <v>-22</v>
      </c>
    </row>
    <row r="352" spans="1:15" x14ac:dyDescent="0.3">
      <c r="A352" s="9">
        <v>132</v>
      </c>
      <c r="B352" s="9">
        <v>9</v>
      </c>
      <c r="C352" s="13" t="s">
        <v>102</v>
      </c>
      <c r="D352" s="13" t="s">
        <v>1155</v>
      </c>
      <c r="E352" s="14">
        <v>13</v>
      </c>
      <c r="F352" s="14">
        <v>21</v>
      </c>
      <c r="G352" s="9">
        <v>2</v>
      </c>
      <c r="H352" s="9">
        <v>53</v>
      </c>
      <c r="I352" s="13" t="s">
        <v>1127</v>
      </c>
      <c r="K352" s="14">
        <f t="shared" si="20"/>
        <v>26</v>
      </c>
      <c r="L352" s="14">
        <f t="shared" si="21"/>
        <v>16</v>
      </c>
      <c r="M352" s="14">
        <f t="shared" si="22"/>
        <v>42</v>
      </c>
      <c r="N352" s="12">
        <f t="shared" si="23"/>
        <v>0.61538461538461542</v>
      </c>
      <c r="O352" s="23">
        <f>IF(VLOOKUP(Cocina[[#This Row],[Número de Orden]],Sala[[Número de Orden]:[Orden cobrada (Sin tiempo espera)]],12,FALSE)="Si",Cocina[[#This Row],[Ganancia Neta]],-Cocina[[#This Row],[Total del Pedido]])</f>
        <v>-26</v>
      </c>
    </row>
    <row r="353" spans="1:15" x14ac:dyDescent="0.3">
      <c r="A353" s="9">
        <v>132</v>
      </c>
      <c r="B353" s="9">
        <v>9</v>
      </c>
      <c r="C353" s="13" t="s">
        <v>33</v>
      </c>
      <c r="D353" s="13" t="s">
        <v>1149</v>
      </c>
      <c r="E353" s="14">
        <v>21</v>
      </c>
      <c r="F353" s="14">
        <v>35</v>
      </c>
      <c r="G353" s="9">
        <v>3</v>
      </c>
      <c r="H353" s="9">
        <v>25</v>
      </c>
      <c r="I353" s="13" t="s">
        <v>1128</v>
      </c>
      <c r="K353" s="14">
        <f t="shared" si="20"/>
        <v>63</v>
      </c>
      <c r="L353" s="14">
        <f t="shared" si="21"/>
        <v>42</v>
      </c>
      <c r="M353" s="14">
        <f t="shared" si="22"/>
        <v>105</v>
      </c>
      <c r="N353" s="12">
        <f t="shared" si="23"/>
        <v>0.66666666666666663</v>
      </c>
      <c r="O353" s="23">
        <f>IF(VLOOKUP(Cocina[[#This Row],[Número de Orden]],Sala[[Número de Orden]:[Orden cobrada (Sin tiempo espera)]],12,FALSE)="Si",Cocina[[#This Row],[Ganancia Neta]],-Cocina[[#This Row],[Total del Pedido]])</f>
        <v>-63</v>
      </c>
    </row>
    <row r="354" spans="1:15" x14ac:dyDescent="0.3">
      <c r="A354" s="9">
        <v>133</v>
      </c>
      <c r="B354" s="9">
        <v>20</v>
      </c>
      <c r="C354" s="13" t="s">
        <v>414</v>
      </c>
      <c r="D354" s="13" t="s">
        <v>1150</v>
      </c>
      <c r="E354" s="14">
        <v>19</v>
      </c>
      <c r="F354" s="14">
        <v>32</v>
      </c>
      <c r="G354" s="9">
        <v>1</v>
      </c>
      <c r="H354" s="9">
        <v>5</v>
      </c>
      <c r="I354" s="13" t="s">
        <v>1127</v>
      </c>
      <c r="K354" s="14">
        <f t="shared" si="20"/>
        <v>19</v>
      </c>
      <c r="L354" s="14">
        <f t="shared" si="21"/>
        <v>13</v>
      </c>
      <c r="M354" s="14">
        <f t="shared" si="22"/>
        <v>32</v>
      </c>
      <c r="N354" s="12">
        <f t="shared" si="23"/>
        <v>0.68421052631578949</v>
      </c>
      <c r="O354" s="23">
        <f>IF(VLOOKUP(Cocina[[#This Row],[Número de Orden]],Sala[[Número de Orden]:[Orden cobrada (Sin tiempo espera)]],12,FALSE)="Si",Cocina[[#This Row],[Ganancia Neta]],-Cocina[[#This Row],[Total del Pedido]])</f>
        <v>13</v>
      </c>
    </row>
    <row r="355" spans="1:15" x14ac:dyDescent="0.3">
      <c r="A355" s="9">
        <v>133</v>
      </c>
      <c r="B355" s="9">
        <v>20</v>
      </c>
      <c r="C355" s="13" t="s">
        <v>77</v>
      </c>
      <c r="D355" s="13" t="s">
        <v>1152</v>
      </c>
      <c r="E355" s="14">
        <v>20</v>
      </c>
      <c r="F355" s="14">
        <v>34</v>
      </c>
      <c r="G355" s="9">
        <v>1</v>
      </c>
      <c r="H355" s="9">
        <v>45</v>
      </c>
      <c r="I355" s="13" t="s">
        <v>1128</v>
      </c>
      <c r="K355" s="14">
        <f t="shared" si="20"/>
        <v>20</v>
      </c>
      <c r="L355" s="14">
        <f t="shared" si="21"/>
        <v>14</v>
      </c>
      <c r="M355" s="14">
        <f t="shared" si="22"/>
        <v>34</v>
      </c>
      <c r="N355" s="12">
        <f t="shared" si="23"/>
        <v>0.7</v>
      </c>
      <c r="O355" s="23">
        <f>IF(VLOOKUP(Cocina[[#This Row],[Número de Orden]],Sala[[Número de Orden]:[Orden cobrada (Sin tiempo espera)]],12,FALSE)="Si",Cocina[[#This Row],[Ganancia Neta]],-Cocina[[#This Row],[Total del Pedido]])</f>
        <v>14</v>
      </c>
    </row>
    <row r="356" spans="1:15" x14ac:dyDescent="0.3">
      <c r="A356" s="9">
        <v>133</v>
      </c>
      <c r="B356" s="9">
        <v>20</v>
      </c>
      <c r="C356" s="13" t="s">
        <v>186</v>
      </c>
      <c r="D356" s="13" t="s">
        <v>1141</v>
      </c>
      <c r="E356" s="14">
        <v>19</v>
      </c>
      <c r="F356" s="14">
        <v>31</v>
      </c>
      <c r="G356" s="9">
        <v>2</v>
      </c>
      <c r="H356" s="9">
        <v>46</v>
      </c>
      <c r="I356" s="13" t="s">
        <v>1127</v>
      </c>
      <c r="K356" s="14">
        <f t="shared" si="20"/>
        <v>38</v>
      </c>
      <c r="L356" s="14">
        <f t="shared" si="21"/>
        <v>24</v>
      </c>
      <c r="M356" s="14">
        <f t="shared" si="22"/>
        <v>62</v>
      </c>
      <c r="N356" s="12">
        <f t="shared" si="23"/>
        <v>0.63157894736842102</v>
      </c>
      <c r="O356" s="23">
        <f>IF(VLOOKUP(Cocina[[#This Row],[Número de Orden]],Sala[[Número de Orden]:[Orden cobrada (Sin tiempo espera)]],12,FALSE)="Si",Cocina[[#This Row],[Ganancia Neta]],-Cocina[[#This Row],[Total del Pedido]])</f>
        <v>24</v>
      </c>
    </row>
    <row r="357" spans="1:15" x14ac:dyDescent="0.3">
      <c r="A357" s="9">
        <v>133</v>
      </c>
      <c r="B357" s="9">
        <v>20</v>
      </c>
      <c r="C357" s="13" t="s">
        <v>117</v>
      </c>
      <c r="D357" s="13" t="s">
        <v>1156</v>
      </c>
      <c r="E357" s="14">
        <v>10</v>
      </c>
      <c r="F357" s="14">
        <v>18</v>
      </c>
      <c r="G357" s="9">
        <v>3</v>
      </c>
      <c r="H357" s="9">
        <v>11</v>
      </c>
      <c r="I357" s="13" t="s">
        <v>1127</v>
      </c>
      <c r="K357" s="14">
        <f t="shared" si="20"/>
        <v>30</v>
      </c>
      <c r="L357" s="14">
        <f t="shared" si="21"/>
        <v>24</v>
      </c>
      <c r="M357" s="14">
        <f t="shared" si="22"/>
        <v>54</v>
      </c>
      <c r="N357" s="12">
        <f t="shared" si="23"/>
        <v>0.8</v>
      </c>
      <c r="O357" s="23">
        <f>IF(VLOOKUP(Cocina[[#This Row],[Número de Orden]],Sala[[Número de Orden]:[Orden cobrada (Sin tiempo espera)]],12,FALSE)="Si",Cocina[[#This Row],[Ganancia Neta]],-Cocina[[#This Row],[Total del Pedido]])</f>
        <v>24</v>
      </c>
    </row>
    <row r="358" spans="1:15" x14ac:dyDescent="0.3">
      <c r="A358" s="9">
        <v>134</v>
      </c>
      <c r="B358" s="9">
        <v>3</v>
      </c>
      <c r="C358" s="13" t="s">
        <v>259</v>
      </c>
      <c r="D358" s="13" t="s">
        <v>1139</v>
      </c>
      <c r="E358" s="14">
        <v>14</v>
      </c>
      <c r="F358" s="14">
        <v>24</v>
      </c>
      <c r="G358" s="9">
        <v>1</v>
      </c>
      <c r="H358" s="9">
        <v>19</v>
      </c>
      <c r="I358" s="13" t="s">
        <v>1127</v>
      </c>
      <c r="K358" s="14">
        <f t="shared" si="20"/>
        <v>14</v>
      </c>
      <c r="L358" s="14">
        <f t="shared" si="21"/>
        <v>10</v>
      </c>
      <c r="M358" s="14">
        <f t="shared" si="22"/>
        <v>24</v>
      </c>
      <c r="N358" s="12">
        <f t="shared" si="23"/>
        <v>0.7142857142857143</v>
      </c>
      <c r="O358" s="23">
        <f>IF(VLOOKUP(Cocina[[#This Row],[Número de Orden]],Sala[[Número de Orden]:[Orden cobrada (Sin tiempo espera)]],12,FALSE)="Si",Cocina[[#This Row],[Ganancia Neta]],-Cocina[[#This Row],[Total del Pedido]])</f>
        <v>10</v>
      </c>
    </row>
    <row r="359" spans="1:15" x14ac:dyDescent="0.3">
      <c r="A359" s="9">
        <v>134</v>
      </c>
      <c r="B359" s="9">
        <v>3</v>
      </c>
      <c r="C359" s="13" t="s">
        <v>414</v>
      </c>
      <c r="D359" s="13" t="s">
        <v>1150</v>
      </c>
      <c r="E359" s="14">
        <v>19</v>
      </c>
      <c r="F359" s="14">
        <v>32</v>
      </c>
      <c r="G359" s="9">
        <v>3</v>
      </c>
      <c r="H359" s="9">
        <v>29</v>
      </c>
      <c r="I359" s="13" t="s">
        <v>1127</v>
      </c>
      <c r="K359" s="14">
        <f t="shared" si="20"/>
        <v>57</v>
      </c>
      <c r="L359" s="14">
        <f t="shared" si="21"/>
        <v>39</v>
      </c>
      <c r="M359" s="14">
        <f t="shared" si="22"/>
        <v>96</v>
      </c>
      <c r="N359" s="12">
        <f t="shared" si="23"/>
        <v>0.68421052631578949</v>
      </c>
      <c r="O359" s="23">
        <f>IF(VLOOKUP(Cocina[[#This Row],[Número de Orden]],Sala[[Número de Orden]:[Orden cobrada (Sin tiempo espera)]],12,FALSE)="Si",Cocina[[#This Row],[Ganancia Neta]],-Cocina[[#This Row],[Total del Pedido]])</f>
        <v>39</v>
      </c>
    </row>
    <row r="360" spans="1:15" x14ac:dyDescent="0.3">
      <c r="A360" s="9">
        <v>135</v>
      </c>
      <c r="B360" s="9">
        <v>11</v>
      </c>
      <c r="C360" s="13" t="s">
        <v>186</v>
      </c>
      <c r="D360" s="13" t="s">
        <v>1141</v>
      </c>
      <c r="E360" s="14">
        <v>19</v>
      </c>
      <c r="F360" s="14">
        <v>31</v>
      </c>
      <c r="G360" s="9">
        <v>3</v>
      </c>
      <c r="H360" s="9">
        <v>17</v>
      </c>
      <c r="I360" s="13" t="s">
        <v>1127</v>
      </c>
      <c r="K360" s="14">
        <f t="shared" si="20"/>
        <v>57</v>
      </c>
      <c r="L360" s="14">
        <f t="shared" si="21"/>
        <v>36</v>
      </c>
      <c r="M360" s="14">
        <f t="shared" si="22"/>
        <v>93</v>
      </c>
      <c r="N360" s="12">
        <f t="shared" si="23"/>
        <v>0.63157894736842102</v>
      </c>
      <c r="O360" s="23">
        <f>IF(VLOOKUP(Cocina[[#This Row],[Número de Orden]],Sala[[Número de Orden]:[Orden cobrada (Sin tiempo espera)]],12,FALSE)="Si",Cocina[[#This Row],[Ganancia Neta]],-Cocina[[#This Row],[Total del Pedido]])</f>
        <v>36</v>
      </c>
    </row>
    <row r="361" spans="1:15" x14ac:dyDescent="0.3">
      <c r="A361" s="9">
        <v>135</v>
      </c>
      <c r="B361" s="9">
        <v>11</v>
      </c>
      <c r="C361" s="13" t="s">
        <v>65</v>
      </c>
      <c r="D361" s="13" t="s">
        <v>1143</v>
      </c>
      <c r="E361" s="14">
        <v>25</v>
      </c>
      <c r="F361" s="14">
        <v>40</v>
      </c>
      <c r="G361" s="9">
        <v>2</v>
      </c>
      <c r="H361" s="9">
        <v>42</v>
      </c>
      <c r="I361" s="13" t="s">
        <v>1127</v>
      </c>
      <c r="K361" s="14">
        <f t="shared" si="20"/>
        <v>50</v>
      </c>
      <c r="L361" s="14">
        <f t="shared" si="21"/>
        <v>30</v>
      </c>
      <c r="M361" s="14">
        <f t="shared" si="22"/>
        <v>80</v>
      </c>
      <c r="N361" s="12">
        <f t="shared" si="23"/>
        <v>0.6</v>
      </c>
      <c r="O361" s="23">
        <f>IF(VLOOKUP(Cocina[[#This Row],[Número de Orden]],Sala[[Número de Orden]:[Orden cobrada (Sin tiempo espera)]],12,FALSE)="Si",Cocina[[#This Row],[Ganancia Neta]],-Cocina[[#This Row],[Total del Pedido]])</f>
        <v>30</v>
      </c>
    </row>
    <row r="362" spans="1:15" x14ac:dyDescent="0.3">
      <c r="A362" s="9">
        <v>135</v>
      </c>
      <c r="B362" s="9">
        <v>11</v>
      </c>
      <c r="C362" s="13" t="s">
        <v>51</v>
      </c>
      <c r="D362" s="13" t="s">
        <v>1145</v>
      </c>
      <c r="E362" s="14">
        <v>17</v>
      </c>
      <c r="F362" s="14">
        <v>29</v>
      </c>
      <c r="G362" s="9">
        <v>3</v>
      </c>
      <c r="H362" s="9">
        <v>29</v>
      </c>
      <c r="I362" s="13" t="s">
        <v>1128</v>
      </c>
      <c r="K362" s="14">
        <f t="shared" si="20"/>
        <v>51</v>
      </c>
      <c r="L362" s="14">
        <f t="shared" si="21"/>
        <v>36</v>
      </c>
      <c r="M362" s="14">
        <f t="shared" si="22"/>
        <v>87</v>
      </c>
      <c r="N362" s="12">
        <f t="shared" si="23"/>
        <v>0.70588235294117652</v>
      </c>
      <c r="O362" s="23">
        <f>IF(VLOOKUP(Cocina[[#This Row],[Número de Orden]],Sala[[Número de Orden]:[Orden cobrada (Sin tiempo espera)]],12,FALSE)="Si",Cocina[[#This Row],[Ganancia Neta]],-Cocina[[#This Row],[Total del Pedido]])</f>
        <v>36</v>
      </c>
    </row>
    <row r="363" spans="1:15" x14ac:dyDescent="0.3">
      <c r="A363" s="9">
        <v>136</v>
      </c>
      <c r="B363" s="9">
        <v>6</v>
      </c>
      <c r="C363" s="13" t="s">
        <v>65</v>
      </c>
      <c r="D363" s="13" t="s">
        <v>1143</v>
      </c>
      <c r="E363" s="14">
        <v>25</v>
      </c>
      <c r="F363" s="14">
        <v>40</v>
      </c>
      <c r="G363" s="9">
        <v>2</v>
      </c>
      <c r="H363" s="9">
        <v>13</v>
      </c>
      <c r="I363" s="13" t="s">
        <v>1128</v>
      </c>
      <c r="K363" s="14">
        <f t="shared" si="20"/>
        <v>50</v>
      </c>
      <c r="L363" s="14">
        <f t="shared" si="21"/>
        <v>30</v>
      </c>
      <c r="M363" s="14">
        <f t="shared" si="22"/>
        <v>80</v>
      </c>
      <c r="N363" s="12">
        <f t="shared" si="23"/>
        <v>0.6</v>
      </c>
      <c r="O363" s="23">
        <f>IF(VLOOKUP(Cocina[[#This Row],[Número de Orden]],Sala[[Número de Orden]:[Orden cobrada (Sin tiempo espera)]],12,FALSE)="Si",Cocina[[#This Row],[Ganancia Neta]],-Cocina[[#This Row],[Total del Pedido]])</f>
        <v>30</v>
      </c>
    </row>
    <row r="364" spans="1:15" x14ac:dyDescent="0.3">
      <c r="A364" s="9">
        <v>137</v>
      </c>
      <c r="B364" s="9">
        <v>13</v>
      </c>
      <c r="C364" s="13" t="s">
        <v>102</v>
      </c>
      <c r="D364" s="13" t="s">
        <v>1155</v>
      </c>
      <c r="E364" s="14">
        <v>13</v>
      </c>
      <c r="F364" s="14">
        <v>21</v>
      </c>
      <c r="G364" s="9">
        <v>3</v>
      </c>
      <c r="H364" s="9">
        <v>41</v>
      </c>
      <c r="I364" s="13" t="s">
        <v>1128</v>
      </c>
      <c r="K364" s="14">
        <f t="shared" si="20"/>
        <v>39</v>
      </c>
      <c r="L364" s="14">
        <f t="shared" si="21"/>
        <v>24</v>
      </c>
      <c r="M364" s="14">
        <f t="shared" si="22"/>
        <v>63</v>
      </c>
      <c r="N364" s="12">
        <f t="shared" si="23"/>
        <v>0.61538461538461542</v>
      </c>
      <c r="O364" s="23">
        <f>IF(VLOOKUP(Cocina[[#This Row],[Número de Orden]],Sala[[Número de Orden]:[Orden cobrada (Sin tiempo espera)]],12,FALSE)="Si",Cocina[[#This Row],[Ganancia Neta]],-Cocina[[#This Row],[Total del Pedido]])</f>
        <v>24</v>
      </c>
    </row>
    <row r="365" spans="1:15" x14ac:dyDescent="0.3">
      <c r="A365" s="9">
        <v>138</v>
      </c>
      <c r="B365" s="9">
        <v>6</v>
      </c>
      <c r="C365" s="13" t="s">
        <v>186</v>
      </c>
      <c r="D365" s="13" t="s">
        <v>1141</v>
      </c>
      <c r="E365" s="14">
        <v>19</v>
      </c>
      <c r="F365" s="14">
        <v>31</v>
      </c>
      <c r="G365" s="9">
        <v>2</v>
      </c>
      <c r="H365" s="9">
        <v>40</v>
      </c>
      <c r="I365" s="13" t="s">
        <v>1127</v>
      </c>
      <c r="K365" s="14">
        <f t="shared" si="20"/>
        <v>38</v>
      </c>
      <c r="L365" s="14">
        <f t="shared" si="21"/>
        <v>24</v>
      </c>
      <c r="M365" s="14">
        <f t="shared" si="22"/>
        <v>62</v>
      </c>
      <c r="N365" s="12">
        <f t="shared" si="23"/>
        <v>0.63157894736842102</v>
      </c>
      <c r="O365" s="23">
        <f>IF(VLOOKUP(Cocina[[#This Row],[Número de Orden]],Sala[[Número de Orden]:[Orden cobrada (Sin tiempo espera)]],12,FALSE)="Si",Cocina[[#This Row],[Ganancia Neta]],-Cocina[[#This Row],[Total del Pedido]])</f>
        <v>-38</v>
      </c>
    </row>
    <row r="366" spans="1:15" x14ac:dyDescent="0.3">
      <c r="A366" s="9">
        <v>138</v>
      </c>
      <c r="B366" s="9">
        <v>6</v>
      </c>
      <c r="C366" s="13" t="s">
        <v>180</v>
      </c>
      <c r="D366" s="13" t="s">
        <v>1148</v>
      </c>
      <c r="E366" s="14">
        <v>11</v>
      </c>
      <c r="F366" s="14">
        <v>19</v>
      </c>
      <c r="G366" s="9">
        <v>2</v>
      </c>
      <c r="H366" s="9">
        <v>6</v>
      </c>
      <c r="I366" s="13" t="s">
        <v>1127</v>
      </c>
      <c r="K366" s="14">
        <f t="shared" si="20"/>
        <v>22</v>
      </c>
      <c r="L366" s="14">
        <f t="shared" si="21"/>
        <v>16</v>
      </c>
      <c r="M366" s="14">
        <f t="shared" si="22"/>
        <v>38</v>
      </c>
      <c r="N366" s="12">
        <f t="shared" si="23"/>
        <v>0.72727272727272729</v>
      </c>
      <c r="O366" s="23">
        <f>IF(VLOOKUP(Cocina[[#This Row],[Número de Orden]],Sala[[Número de Orden]:[Orden cobrada (Sin tiempo espera)]],12,FALSE)="Si",Cocina[[#This Row],[Ganancia Neta]],-Cocina[[#This Row],[Total del Pedido]])</f>
        <v>-22</v>
      </c>
    </row>
    <row r="367" spans="1:15" x14ac:dyDescent="0.3">
      <c r="A367" s="9">
        <v>138</v>
      </c>
      <c r="B367" s="9">
        <v>6</v>
      </c>
      <c r="C367" s="13" t="s">
        <v>256</v>
      </c>
      <c r="D367" s="13" t="s">
        <v>1157</v>
      </c>
      <c r="E367" s="14">
        <v>15</v>
      </c>
      <c r="F367" s="14">
        <v>26</v>
      </c>
      <c r="G367" s="9">
        <v>3</v>
      </c>
      <c r="H367" s="9">
        <v>7</v>
      </c>
      <c r="I367" s="13" t="s">
        <v>1128</v>
      </c>
      <c r="K367" s="14">
        <f t="shared" si="20"/>
        <v>45</v>
      </c>
      <c r="L367" s="14">
        <f t="shared" si="21"/>
        <v>33</v>
      </c>
      <c r="M367" s="14">
        <f t="shared" si="22"/>
        <v>78</v>
      </c>
      <c r="N367" s="12">
        <f t="shared" si="23"/>
        <v>0.73333333333333328</v>
      </c>
      <c r="O367" s="23">
        <f>IF(VLOOKUP(Cocina[[#This Row],[Número de Orden]],Sala[[Número de Orden]:[Orden cobrada (Sin tiempo espera)]],12,FALSE)="Si",Cocina[[#This Row],[Ganancia Neta]],-Cocina[[#This Row],[Total del Pedido]])</f>
        <v>-45</v>
      </c>
    </row>
    <row r="368" spans="1:15" x14ac:dyDescent="0.3">
      <c r="A368" s="9">
        <v>138</v>
      </c>
      <c r="B368" s="9">
        <v>6</v>
      </c>
      <c r="C368" s="13" t="s">
        <v>100</v>
      </c>
      <c r="D368" s="13" t="s">
        <v>1140</v>
      </c>
      <c r="E368" s="14">
        <v>18</v>
      </c>
      <c r="F368" s="14">
        <v>30</v>
      </c>
      <c r="G368" s="9">
        <v>2</v>
      </c>
      <c r="H368" s="9">
        <v>44</v>
      </c>
      <c r="I368" s="13" t="s">
        <v>1128</v>
      </c>
      <c r="K368" s="14">
        <f t="shared" si="20"/>
        <v>36</v>
      </c>
      <c r="L368" s="14">
        <f t="shared" si="21"/>
        <v>24</v>
      </c>
      <c r="M368" s="14">
        <f t="shared" si="22"/>
        <v>60</v>
      </c>
      <c r="N368" s="12">
        <f t="shared" si="23"/>
        <v>0.66666666666666663</v>
      </c>
      <c r="O368" s="23">
        <f>IF(VLOOKUP(Cocina[[#This Row],[Número de Orden]],Sala[[Número de Orden]:[Orden cobrada (Sin tiempo espera)]],12,FALSE)="Si",Cocina[[#This Row],[Ganancia Neta]],-Cocina[[#This Row],[Total del Pedido]])</f>
        <v>-36</v>
      </c>
    </row>
    <row r="369" spans="1:15" x14ac:dyDescent="0.3">
      <c r="A369" s="9">
        <v>139</v>
      </c>
      <c r="B369" s="9">
        <v>16</v>
      </c>
      <c r="C369" s="13" t="s">
        <v>33</v>
      </c>
      <c r="D369" s="13" t="s">
        <v>1149</v>
      </c>
      <c r="E369" s="14">
        <v>21</v>
      </c>
      <c r="F369" s="14">
        <v>35</v>
      </c>
      <c r="G369" s="9">
        <v>1</v>
      </c>
      <c r="H369" s="9">
        <v>26</v>
      </c>
      <c r="I369" s="13" t="s">
        <v>1127</v>
      </c>
      <c r="K369" s="14">
        <f t="shared" si="20"/>
        <v>21</v>
      </c>
      <c r="L369" s="14">
        <f t="shared" si="21"/>
        <v>14</v>
      </c>
      <c r="M369" s="14">
        <f t="shared" si="22"/>
        <v>35</v>
      </c>
      <c r="N369" s="12">
        <f t="shared" si="23"/>
        <v>0.66666666666666663</v>
      </c>
      <c r="O369" s="23">
        <f>IF(VLOOKUP(Cocina[[#This Row],[Número de Orden]],Sala[[Número de Orden]:[Orden cobrada (Sin tiempo espera)]],12,FALSE)="Si",Cocina[[#This Row],[Ganancia Neta]],-Cocina[[#This Row],[Total del Pedido]])</f>
        <v>14</v>
      </c>
    </row>
    <row r="370" spans="1:15" x14ac:dyDescent="0.3">
      <c r="A370" s="9">
        <v>140</v>
      </c>
      <c r="B370" s="9">
        <v>11</v>
      </c>
      <c r="C370" s="13" t="s">
        <v>195</v>
      </c>
      <c r="D370" s="13" t="s">
        <v>1158</v>
      </c>
      <c r="E370" s="14">
        <v>15</v>
      </c>
      <c r="F370" s="14">
        <v>25</v>
      </c>
      <c r="G370" s="9">
        <v>2</v>
      </c>
      <c r="H370" s="9">
        <v>35</v>
      </c>
      <c r="I370" s="13" t="s">
        <v>1127</v>
      </c>
      <c r="K370" s="14">
        <f t="shared" si="20"/>
        <v>30</v>
      </c>
      <c r="L370" s="14">
        <f t="shared" si="21"/>
        <v>20</v>
      </c>
      <c r="M370" s="14">
        <f t="shared" si="22"/>
        <v>50</v>
      </c>
      <c r="N370" s="12">
        <f t="shared" si="23"/>
        <v>0.66666666666666663</v>
      </c>
      <c r="O370" s="23">
        <f>IF(VLOOKUP(Cocina[[#This Row],[Número de Orden]],Sala[[Número de Orden]:[Orden cobrada (Sin tiempo espera)]],12,FALSE)="Si",Cocina[[#This Row],[Ganancia Neta]],-Cocina[[#This Row],[Total del Pedido]])</f>
        <v>20</v>
      </c>
    </row>
    <row r="371" spans="1:15" x14ac:dyDescent="0.3">
      <c r="A371" s="9">
        <v>140</v>
      </c>
      <c r="B371" s="9">
        <v>11</v>
      </c>
      <c r="C371" s="13" t="s">
        <v>33</v>
      </c>
      <c r="D371" s="13" t="s">
        <v>1149</v>
      </c>
      <c r="E371" s="14">
        <v>21</v>
      </c>
      <c r="F371" s="14">
        <v>35</v>
      </c>
      <c r="G371" s="9">
        <v>3</v>
      </c>
      <c r="H371" s="9">
        <v>35</v>
      </c>
      <c r="I371" s="13" t="s">
        <v>1128</v>
      </c>
      <c r="K371" s="14">
        <f t="shared" si="20"/>
        <v>63</v>
      </c>
      <c r="L371" s="14">
        <f t="shared" si="21"/>
        <v>42</v>
      </c>
      <c r="M371" s="14">
        <f t="shared" si="22"/>
        <v>105</v>
      </c>
      <c r="N371" s="12">
        <f t="shared" si="23"/>
        <v>0.66666666666666663</v>
      </c>
      <c r="O371" s="23">
        <f>IF(VLOOKUP(Cocina[[#This Row],[Número de Orden]],Sala[[Número de Orden]:[Orden cobrada (Sin tiempo espera)]],12,FALSE)="Si",Cocina[[#This Row],[Ganancia Neta]],-Cocina[[#This Row],[Total del Pedido]])</f>
        <v>42</v>
      </c>
    </row>
    <row r="372" spans="1:15" x14ac:dyDescent="0.3">
      <c r="A372" s="9">
        <v>140</v>
      </c>
      <c r="B372" s="9">
        <v>11</v>
      </c>
      <c r="C372" s="13" t="s">
        <v>117</v>
      </c>
      <c r="D372" s="13" t="s">
        <v>1156</v>
      </c>
      <c r="E372" s="14">
        <v>10</v>
      </c>
      <c r="F372" s="14">
        <v>18</v>
      </c>
      <c r="G372" s="9">
        <v>2</v>
      </c>
      <c r="H372" s="9">
        <v>48</v>
      </c>
      <c r="I372" s="13" t="s">
        <v>1128</v>
      </c>
      <c r="K372" s="14">
        <f t="shared" si="20"/>
        <v>20</v>
      </c>
      <c r="L372" s="14">
        <f t="shared" si="21"/>
        <v>16</v>
      </c>
      <c r="M372" s="14">
        <f t="shared" si="22"/>
        <v>36</v>
      </c>
      <c r="N372" s="12">
        <f t="shared" si="23"/>
        <v>0.8</v>
      </c>
      <c r="O372" s="23">
        <f>IF(VLOOKUP(Cocina[[#This Row],[Número de Orden]],Sala[[Número de Orden]:[Orden cobrada (Sin tiempo espera)]],12,FALSE)="Si",Cocina[[#This Row],[Ganancia Neta]],-Cocina[[#This Row],[Total del Pedido]])</f>
        <v>16</v>
      </c>
    </row>
    <row r="373" spans="1:15" x14ac:dyDescent="0.3">
      <c r="A373" s="9">
        <v>141</v>
      </c>
      <c r="B373" s="9">
        <v>4</v>
      </c>
      <c r="C373" s="13" t="s">
        <v>102</v>
      </c>
      <c r="D373" s="13" t="s">
        <v>1155</v>
      </c>
      <c r="E373" s="14">
        <v>13</v>
      </c>
      <c r="F373" s="14">
        <v>21</v>
      </c>
      <c r="G373" s="9">
        <v>1</v>
      </c>
      <c r="H373" s="9">
        <v>28</v>
      </c>
      <c r="I373" s="13" t="s">
        <v>1128</v>
      </c>
      <c r="K373" s="14">
        <f t="shared" si="20"/>
        <v>13</v>
      </c>
      <c r="L373" s="14">
        <f t="shared" si="21"/>
        <v>8</v>
      </c>
      <c r="M373" s="14">
        <f t="shared" si="22"/>
        <v>21</v>
      </c>
      <c r="N373" s="12">
        <f t="shared" si="23"/>
        <v>0.61538461538461542</v>
      </c>
      <c r="O373" s="23">
        <f>IF(VLOOKUP(Cocina[[#This Row],[Número de Orden]],Sala[[Número de Orden]:[Orden cobrada (Sin tiempo espera)]],12,FALSE)="Si",Cocina[[#This Row],[Ganancia Neta]],-Cocina[[#This Row],[Total del Pedido]])</f>
        <v>8</v>
      </c>
    </row>
    <row r="374" spans="1:15" x14ac:dyDescent="0.3">
      <c r="A374" s="9">
        <v>142</v>
      </c>
      <c r="B374" s="9">
        <v>14</v>
      </c>
      <c r="C374" s="13" t="s">
        <v>259</v>
      </c>
      <c r="D374" s="13" t="s">
        <v>1139</v>
      </c>
      <c r="E374" s="14">
        <v>14</v>
      </c>
      <c r="F374" s="14">
        <v>24</v>
      </c>
      <c r="G374" s="9">
        <v>3</v>
      </c>
      <c r="H374" s="9">
        <v>37</v>
      </c>
      <c r="I374" s="13" t="s">
        <v>1127</v>
      </c>
      <c r="K374" s="14">
        <f t="shared" si="20"/>
        <v>42</v>
      </c>
      <c r="L374" s="14">
        <f t="shared" si="21"/>
        <v>30</v>
      </c>
      <c r="M374" s="14">
        <f t="shared" si="22"/>
        <v>72</v>
      </c>
      <c r="N374" s="12">
        <f t="shared" si="23"/>
        <v>0.7142857142857143</v>
      </c>
      <c r="O374" s="23">
        <f>IF(VLOOKUP(Cocina[[#This Row],[Número de Orden]],Sala[[Número de Orden]:[Orden cobrada (Sin tiempo espera)]],12,FALSE)="Si",Cocina[[#This Row],[Ganancia Neta]],-Cocina[[#This Row],[Total del Pedido]])</f>
        <v>30</v>
      </c>
    </row>
    <row r="375" spans="1:15" x14ac:dyDescent="0.3">
      <c r="A375" s="9">
        <v>142</v>
      </c>
      <c r="B375" s="9">
        <v>14</v>
      </c>
      <c r="C375" s="13" t="s">
        <v>331</v>
      </c>
      <c r="D375" s="13" t="s">
        <v>1154</v>
      </c>
      <c r="E375" s="14">
        <v>14</v>
      </c>
      <c r="F375" s="14">
        <v>23</v>
      </c>
      <c r="G375" s="9">
        <v>3</v>
      </c>
      <c r="H375" s="9">
        <v>11</v>
      </c>
      <c r="I375" s="13" t="s">
        <v>1128</v>
      </c>
      <c r="K375" s="14">
        <f t="shared" si="20"/>
        <v>42</v>
      </c>
      <c r="L375" s="14">
        <f t="shared" si="21"/>
        <v>27</v>
      </c>
      <c r="M375" s="14">
        <f t="shared" si="22"/>
        <v>69</v>
      </c>
      <c r="N375" s="12">
        <f t="shared" si="23"/>
        <v>0.6428571428571429</v>
      </c>
      <c r="O375" s="23">
        <f>IF(VLOOKUP(Cocina[[#This Row],[Número de Orden]],Sala[[Número de Orden]:[Orden cobrada (Sin tiempo espera)]],12,FALSE)="Si",Cocina[[#This Row],[Ganancia Neta]],-Cocina[[#This Row],[Total del Pedido]])</f>
        <v>27</v>
      </c>
    </row>
    <row r="376" spans="1:15" x14ac:dyDescent="0.3">
      <c r="A376" s="9">
        <v>142</v>
      </c>
      <c r="B376" s="9">
        <v>14</v>
      </c>
      <c r="C376" s="13" t="s">
        <v>65</v>
      </c>
      <c r="D376" s="13" t="s">
        <v>1143</v>
      </c>
      <c r="E376" s="14">
        <v>25</v>
      </c>
      <c r="F376" s="14">
        <v>40</v>
      </c>
      <c r="G376" s="9">
        <v>1</v>
      </c>
      <c r="H376" s="9">
        <v>22</v>
      </c>
      <c r="I376" s="13" t="s">
        <v>1127</v>
      </c>
      <c r="K376" s="14">
        <f t="shared" si="20"/>
        <v>25</v>
      </c>
      <c r="L376" s="14">
        <f t="shared" si="21"/>
        <v>15</v>
      </c>
      <c r="M376" s="14">
        <f t="shared" si="22"/>
        <v>40</v>
      </c>
      <c r="N376" s="12">
        <f t="shared" si="23"/>
        <v>0.6</v>
      </c>
      <c r="O376" s="23">
        <f>IF(VLOOKUP(Cocina[[#This Row],[Número de Orden]],Sala[[Número de Orden]:[Orden cobrada (Sin tiempo espera)]],12,FALSE)="Si",Cocina[[#This Row],[Ganancia Neta]],-Cocina[[#This Row],[Total del Pedido]])</f>
        <v>15</v>
      </c>
    </row>
    <row r="377" spans="1:15" x14ac:dyDescent="0.3">
      <c r="A377" s="9">
        <v>143</v>
      </c>
      <c r="B377" s="9">
        <v>9</v>
      </c>
      <c r="C377" s="13" t="s">
        <v>195</v>
      </c>
      <c r="D377" s="13" t="s">
        <v>1158</v>
      </c>
      <c r="E377" s="14">
        <v>15</v>
      </c>
      <c r="F377" s="14">
        <v>25</v>
      </c>
      <c r="G377" s="9">
        <v>2</v>
      </c>
      <c r="H377" s="9">
        <v>16</v>
      </c>
      <c r="I377" s="13" t="s">
        <v>1128</v>
      </c>
      <c r="K377" s="14">
        <f t="shared" si="20"/>
        <v>30</v>
      </c>
      <c r="L377" s="14">
        <f t="shared" si="21"/>
        <v>20</v>
      </c>
      <c r="M377" s="14">
        <f t="shared" si="22"/>
        <v>50</v>
      </c>
      <c r="N377" s="12">
        <f t="shared" si="23"/>
        <v>0.66666666666666663</v>
      </c>
      <c r="O377" s="23">
        <f>IF(VLOOKUP(Cocina[[#This Row],[Número de Orden]],Sala[[Número de Orden]:[Orden cobrada (Sin tiempo espera)]],12,FALSE)="Si",Cocina[[#This Row],[Ganancia Neta]],-Cocina[[#This Row],[Total del Pedido]])</f>
        <v>20</v>
      </c>
    </row>
    <row r="378" spans="1:15" x14ac:dyDescent="0.3">
      <c r="A378" s="9">
        <v>144</v>
      </c>
      <c r="B378" s="9">
        <v>18</v>
      </c>
      <c r="C378" s="13" t="s">
        <v>106</v>
      </c>
      <c r="D378" s="13" t="s">
        <v>1144</v>
      </c>
      <c r="E378" s="14">
        <v>22</v>
      </c>
      <c r="F378" s="14">
        <v>36</v>
      </c>
      <c r="G378" s="9">
        <v>1</v>
      </c>
      <c r="H378" s="9">
        <v>27</v>
      </c>
      <c r="I378" s="13" t="s">
        <v>1128</v>
      </c>
      <c r="K378" s="14">
        <f t="shared" si="20"/>
        <v>22</v>
      </c>
      <c r="L378" s="14">
        <f t="shared" si="21"/>
        <v>14</v>
      </c>
      <c r="M378" s="14">
        <f t="shared" si="22"/>
        <v>36</v>
      </c>
      <c r="N378" s="12">
        <f t="shared" si="23"/>
        <v>0.63636363636363635</v>
      </c>
      <c r="O378" s="23">
        <f>IF(VLOOKUP(Cocina[[#This Row],[Número de Orden]],Sala[[Número de Orden]:[Orden cobrada (Sin tiempo espera)]],12,FALSE)="Si",Cocina[[#This Row],[Ganancia Neta]],-Cocina[[#This Row],[Total del Pedido]])</f>
        <v>14</v>
      </c>
    </row>
    <row r="379" spans="1:15" x14ac:dyDescent="0.3">
      <c r="A379" s="9">
        <v>144</v>
      </c>
      <c r="B379" s="9">
        <v>18</v>
      </c>
      <c r="C379" s="13" t="s">
        <v>180</v>
      </c>
      <c r="D379" s="13" t="s">
        <v>1148</v>
      </c>
      <c r="E379" s="14">
        <v>11</v>
      </c>
      <c r="F379" s="14">
        <v>19</v>
      </c>
      <c r="G379" s="9">
        <v>3</v>
      </c>
      <c r="H379" s="9">
        <v>51</v>
      </c>
      <c r="I379" s="13" t="s">
        <v>1127</v>
      </c>
      <c r="K379" s="14">
        <f t="shared" si="20"/>
        <v>33</v>
      </c>
      <c r="L379" s="14">
        <f t="shared" si="21"/>
        <v>24</v>
      </c>
      <c r="M379" s="14">
        <f t="shared" si="22"/>
        <v>57</v>
      </c>
      <c r="N379" s="12">
        <f t="shared" si="23"/>
        <v>0.72727272727272729</v>
      </c>
      <c r="O379" s="23">
        <f>IF(VLOOKUP(Cocina[[#This Row],[Número de Orden]],Sala[[Número de Orden]:[Orden cobrada (Sin tiempo espera)]],12,FALSE)="Si",Cocina[[#This Row],[Ganancia Neta]],-Cocina[[#This Row],[Total del Pedido]])</f>
        <v>24</v>
      </c>
    </row>
    <row r="380" spans="1:15" x14ac:dyDescent="0.3">
      <c r="A380" s="9">
        <v>144</v>
      </c>
      <c r="B380" s="9">
        <v>18</v>
      </c>
      <c r="C380" s="13" t="s">
        <v>51</v>
      </c>
      <c r="D380" s="13" t="s">
        <v>1145</v>
      </c>
      <c r="E380" s="14">
        <v>17</v>
      </c>
      <c r="F380" s="14">
        <v>29</v>
      </c>
      <c r="G380" s="9">
        <v>2</v>
      </c>
      <c r="H380" s="9">
        <v>38</v>
      </c>
      <c r="I380" s="13" t="s">
        <v>1127</v>
      </c>
      <c r="K380" s="14">
        <f t="shared" si="20"/>
        <v>34</v>
      </c>
      <c r="L380" s="14">
        <f t="shared" si="21"/>
        <v>24</v>
      </c>
      <c r="M380" s="14">
        <f t="shared" si="22"/>
        <v>58</v>
      </c>
      <c r="N380" s="12">
        <f t="shared" si="23"/>
        <v>0.70588235294117652</v>
      </c>
      <c r="O380" s="23">
        <f>IF(VLOOKUP(Cocina[[#This Row],[Número de Orden]],Sala[[Número de Orden]:[Orden cobrada (Sin tiempo espera)]],12,FALSE)="Si",Cocina[[#This Row],[Ganancia Neta]],-Cocina[[#This Row],[Total del Pedido]])</f>
        <v>24</v>
      </c>
    </row>
    <row r="381" spans="1:15" x14ac:dyDescent="0.3">
      <c r="A381" s="9">
        <v>144</v>
      </c>
      <c r="B381" s="9">
        <v>18</v>
      </c>
      <c r="C381" s="13" t="s">
        <v>77</v>
      </c>
      <c r="D381" s="13" t="s">
        <v>1152</v>
      </c>
      <c r="E381" s="14">
        <v>20</v>
      </c>
      <c r="F381" s="14">
        <v>34</v>
      </c>
      <c r="G381" s="9">
        <v>1</v>
      </c>
      <c r="H381" s="9">
        <v>34</v>
      </c>
      <c r="I381" s="13" t="s">
        <v>1128</v>
      </c>
      <c r="K381" s="14">
        <f t="shared" si="20"/>
        <v>20</v>
      </c>
      <c r="L381" s="14">
        <f t="shared" si="21"/>
        <v>14</v>
      </c>
      <c r="M381" s="14">
        <f t="shared" si="22"/>
        <v>34</v>
      </c>
      <c r="N381" s="12">
        <f t="shared" si="23"/>
        <v>0.7</v>
      </c>
      <c r="O381" s="23">
        <f>IF(VLOOKUP(Cocina[[#This Row],[Número de Orden]],Sala[[Número de Orden]:[Orden cobrada (Sin tiempo espera)]],12,FALSE)="Si",Cocina[[#This Row],[Ganancia Neta]],-Cocina[[#This Row],[Total del Pedido]])</f>
        <v>14</v>
      </c>
    </row>
    <row r="382" spans="1:15" x14ac:dyDescent="0.3">
      <c r="A382" s="9">
        <v>145</v>
      </c>
      <c r="B382" s="9">
        <v>2</v>
      </c>
      <c r="C382" s="13" t="s">
        <v>335</v>
      </c>
      <c r="D382" s="13" t="s">
        <v>1151</v>
      </c>
      <c r="E382" s="14">
        <v>13</v>
      </c>
      <c r="F382" s="14">
        <v>22</v>
      </c>
      <c r="G382" s="9">
        <v>3</v>
      </c>
      <c r="H382" s="9">
        <v>59</v>
      </c>
      <c r="I382" s="13" t="s">
        <v>1127</v>
      </c>
      <c r="K382" s="14">
        <f t="shared" si="20"/>
        <v>39</v>
      </c>
      <c r="L382" s="14">
        <f t="shared" si="21"/>
        <v>27</v>
      </c>
      <c r="M382" s="14">
        <f t="shared" si="22"/>
        <v>66</v>
      </c>
      <c r="N382" s="12">
        <f t="shared" si="23"/>
        <v>0.69230769230769229</v>
      </c>
      <c r="O382" s="23">
        <f>IF(VLOOKUP(Cocina[[#This Row],[Número de Orden]],Sala[[Número de Orden]:[Orden cobrada (Sin tiempo espera)]],12,FALSE)="Si",Cocina[[#This Row],[Ganancia Neta]],-Cocina[[#This Row],[Total del Pedido]])</f>
        <v>-39</v>
      </c>
    </row>
    <row r="383" spans="1:15" x14ac:dyDescent="0.3">
      <c r="A383" s="9">
        <v>145</v>
      </c>
      <c r="B383" s="9">
        <v>2</v>
      </c>
      <c r="C383" s="13" t="s">
        <v>100</v>
      </c>
      <c r="D383" s="13" t="s">
        <v>1140</v>
      </c>
      <c r="E383" s="14">
        <v>18</v>
      </c>
      <c r="F383" s="14">
        <v>30</v>
      </c>
      <c r="G383" s="9">
        <v>2</v>
      </c>
      <c r="H383" s="9">
        <v>47</v>
      </c>
      <c r="I383" s="13" t="s">
        <v>1128</v>
      </c>
      <c r="K383" s="14">
        <f t="shared" si="20"/>
        <v>36</v>
      </c>
      <c r="L383" s="14">
        <f t="shared" si="21"/>
        <v>24</v>
      </c>
      <c r="M383" s="14">
        <f t="shared" si="22"/>
        <v>60</v>
      </c>
      <c r="N383" s="12">
        <f t="shared" si="23"/>
        <v>0.66666666666666663</v>
      </c>
      <c r="O383" s="23">
        <f>IF(VLOOKUP(Cocina[[#This Row],[Número de Orden]],Sala[[Número de Orden]:[Orden cobrada (Sin tiempo espera)]],12,FALSE)="Si",Cocina[[#This Row],[Ganancia Neta]],-Cocina[[#This Row],[Total del Pedido]])</f>
        <v>-36</v>
      </c>
    </row>
    <row r="384" spans="1:15" x14ac:dyDescent="0.3">
      <c r="A384" s="9">
        <v>146</v>
      </c>
      <c r="B384" s="9">
        <v>8</v>
      </c>
      <c r="C384" s="13" t="s">
        <v>186</v>
      </c>
      <c r="D384" s="13" t="s">
        <v>1141</v>
      </c>
      <c r="E384" s="14">
        <v>19</v>
      </c>
      <c r="F384" s="14">
        <v>31</v>
      </c>
      <c r="G384" s="9">
        <v>2</v>
      </c>
      <c r="H384" s="9">
        <v>47</v>
      </c>
      <c r="I384" s="13" t="s">
        <v>1128</v>
      </c>
      <c r="K384" s="14">
        <f t="shared" si="20"/>
        <v>38</v>
      </c>
      <c r="L384" s="14">
        <f t="shared" si="21"/>
        <v>24</v>
      </c>
      <c r="M384" s="14">
        <f t="shared" si="22"/>
        <v>62</v>
      </c>
      <c r="N384" s="12">
        <f t="shared" si="23"/>
        <v>0.63157894736842102</v>
      </c>
      <c r="O384" s="23">
        <f>IF(VLOOKUP(Cocina[[#This Row],[Número de Orden]],Sala[[Número de Orden]:[Orden cobrada (Sin tiempo espera)]],12,FALSE)="Si",Cocina[[#This Row],[Ganancia Neta]],-Cocina[[#This Row],[Total del Pedido]])</f>
        <v>24</v>
      </c>
    </row>
    <row r="385" spans="1:15" x14ac:dyDescent="0.3">
      <c r="A385" s="9">
        <v>147</v>
      </c>
      <c r="B385" s="9">
        <v>5</v>
      </c>
      <c r="C385" s="13" t="s">
        <v>65</v>
      </c>
      <c r="D385" s="13" t="s">
        <v>1143</v>
      </c>
      <c r="E385" s="14">
        <v>25</v>
      </c>
      <c r="F385" s="14">
        <v>40</v>
      </c>
      <c r="G385" s="9">
        <v>1</v>
      </c>
      <c r="H385" s="9">
        <v>13</v>
      </c>
      <c r="I385" s="13" t="s">
        <v>1128</v>
      </c>
      <c r="K385" s="14">
        <f t="shared" si="20"/>
        <v>25</v>
      </c>
      <c r="L385" s="14">
        <f t="shared" si="21"/>
        <v>15</v>
      </c>
      <c r="M385" s="14">
        <f t="shared" si="22"/>
        <v>40</v>
      </c>
      <c r="N385" s="12">
        <f t="shared" si="23"/>
        <v>0.6</v>
      </c>
      <c r="O385" s="23">
        <f>IF(VLOOKUP(Cocina[[#This Row],[Número de Orden]],Sala[[Número de Orden]:[Orden cobrada (Sin tiempo espera)]],12,FALSE)="Si",Cocina[[#This Row],[Ganancia Neta]],-Cocina[[#This Row],[Total del Pedido]])</f>
        <v>15</v>
      </c>
    </row>
    <row r="386" spans="1:15" x14ac:dyDescent="0.3">
      <c r="A386" s="9">
        <v>147</v>
      </c>
      <c r="B386" s="9">
        <v>5</v>
      </c>
      <c r="C386" s="13" t="s">
        <v>335</v>
      </c>
      <c r="D386" s="13" t="s">
        <v>1151</v>
      </c>
      <c r="E386" s="14">
        <v>13</v>
      </c>
      <c r="F386" s="14">
        <v>22</v>
      </c>
      <c r="G386" s="9">
        <v>2</v>
      </c>
      <c r="H386" s="9">
        <v>20</v>
      </c>
      <c r="I386" s="13" t="s">
        <v>1127</v>
      </c>
      <c r="K386" s="14">
        <f t="shared" si="20"/>
        <v>26</v>
      </c>
      <c r="L386" s="14">
        <f t="shared" si="21"/>
        <v>18</v>
      </c>
      <c r="M386" s="14">
        <f t="shared" si="22"/>
        <v>44</v>
      </c>
      <c r="N386" s="12">
        <f t="shared" si="23"/>
        <v>0.69230769230769229</v>
      </c>
      <c r="O386" s="23">
        <f>IF(VLOOKUP(Cocina[[#This Row],[Número de Orden]],Sala[[Número de Orden]:[Orden cobrada (Sin tiempo espera)]],12,FALSE)="Si",Cocina[[#This Row],[Ganancia Neta]],-Cocina[[#This Row],[Total del Pedido]])</f>
        <v>18</v>
      </c>
    </row>
    <row r="387" spans="1:15" x14ac:dyDescent="0.3">
      <c r="A387" s="9">
        <v>148</v>
      </c>
      <c r="B387" s="9">
        <v>10</v>
      </c>
      <c r="C387" s="13" t="s">
        <v>51</v>
      </c>
      <c r="D387" s="13" t="s">
        <v>1145</v>
      </c>
      <c r="E387" s="14">
        <v>17</v>
      </c>
      <c r="F387" s="14">
        <v>29</v>
      </c>
      <c r="G387" s="9">
        <v>2</v>
      </c>
      <c r="H387" s="9">
        <v>31</v>
      </c>
      <c r="I387" s="13" t="s">
        <v>1127</v>
      </c>
      <c r="K387" s="14">
        <f t="shared" ref="K387:K450" si="24">E387*G387</f>
        <v>34</v>
      </c>
      <c r="L387" s="14">
        <f t="shared" ref="L387:L450" si="25">(F387-E387)*G387</f>
        <v>24</v>
      </c>
      <c r="M387" s="14">
        <f t="shared" ref="M387:M450" si="26">F387*G387</f>
        <v>58</v>
      </c>
      <c r="N387" s="12">
        <f t="shared" ref="N387:N450" si="27">(M387-K387)/K387</f>
        <v>0.70588235294117652</v>
      </c>
      <c r="O387" s="23">
        <f>IF(VLOOKUP(Cocina[[#This Row],[Número de Orden]],Sala[[Número de Orden]:[Orden cobrada (Sin tiempo espera)]],12,FALSE)="Si",Cocina[[#This Row],[Ganancia Neta]],-Cocina[[#This Row],[Total del Pedido]])</f>
        <v>-34</v>
      </c>
    </row>
    <row r="388" spans="1:15" x14ac:dyDescent="0.3">
      <c r="A388" s="9">
        <v>148</v>
      </c>
      <c r="B388" s="9">
        <v>10</v>
      </c>
      <c r="C388" s="13" t="s">
        <v>77</v>
      </c>
      <c r="D388" s="13" t="s">
        <v>1152</v>
      </c>
      <c r="E388" s="14">
        <v>20</v>
      </c>
      <c r="F388" s="14">
        <v>34</v>
      </c>
      <c r="G388" s="9">
        <v>2</v>
      </c>
      <c r="H388" s="9">
        <v>57</v>
      </c>
      <c r="I388" s="13" t="s">
        <v>1127</v>
      </c>
      <c r="K388" s="14">
        <f t="shared" si="24"/>
        <v>40</v>
      </c>
      <c r="L388" s="14">
        <f t="shared" si="25"/>
        <v>28</v>
      </c>
      <c r="M388" s="14">
        <f t="shared" si="26"/>
        <v>68</v>
      </c>
      <c r="N388" s="12">
        <f t="shared" si="27"/>
        <v>0.7</v>
      </c>
      <c r="O388" s="23">
        <f>IF(VLOOKUP(Cocina[[#This Row],[Número de Orden]],Sala[[Número de Orden]:[Orden cobrada (Sin tiempo espera)]],12,FALSE)="Si",Cocina[[#This Row],[Ganancia Neta]],-Cocina[[#This Row],[Total del Pedido]])</f>
        <v>-40</v>
      </c>
    </row>
    <row r="389" spans="1:15" x14ac:dyDescent="0.3">
      <c r="A389" s="9">
        <v>148</v>
      </c>
      <c r="B389" s="9">
        <v>10</v>
      </c>
      <c r="C389" s="13" t="s">
        <v>241</v>
      </c>
      <c r="D389" s="13" t="s">
        <v>1153</v>
      </c>
      <c r="E389" s="14">
        <v>12</v>
      </c>
      <c r="F389" s="14">
        <v>20</v>
      </c>
      <c r="G389" s="9">
        <v>3</v>
      </c>
      <c r="H389" s="9">
        <v>46</v>
      </c>
      <c r="I389" s="13" t="s">
        <v>1127</v>
      </c>
      <c r="K389" s="14">
        <f t="shared" si="24"/>
        <v>36</v>
      </c>
      <c r="L389" s="14">
        <f t="shared" si="25"/>
        <v>24</v>
      </c>
      <c r="M389" s="14">
        <f t="shared" si="26"/>
        <v>60</v>
      </c>
      <c r="N389" s="12">
        <f t="shared" si="27"/>
        <v>0.66666666666666663</v>
      </c>
      <c r="O389" s="23">
        <f>IF(VLOOKUP(Cocina[[#This Row],[Número de Orden]],Sala[[Número de Orden]:[Orden cobrada (Sin tiempo espera)]],12,FALSE)="Si",Cocina[[#This Row],[Ganancia Neta]],-Cocina[[#This Row],[Total del Pedido]])</f>
        <v>-36</v>
      </c>
    </row>
    <row r="390" spans="1:15" x14ac:dyDescent="0.3">
      <c r="A390" s="9">
        <v>148</v>
      </c>
      <c r="B390" s="9">
        <v>10</v>
      </c>
      <c r="C390" s="13" t="s">
        <v>256</v>
      </c>
      <c r="D390" s="13" t="s">
        <v>1157</v>
      </c>
      <c r="E390" s="14">
        <v>15</v>
      </c>
      <c r="F390" s="14">
        <v>26</v>
      </c>
      <c r="G390" s="9">
        <v>1</v>
      </c>
      <c r="H390" s="9">
        <v>25</v>
      </c>
      <c r="I390" s="13" t="s">
        <v>1127</v>
      </c>
      <c r="K390" s="14">
        <f t="shared" si="24"/>
        <v>15</v>
      </c>
      <c r="L390" s="14">
        <f t="shared" si="25"/>
        <v>11</v>
      </c>
      <c r="M390" s="14">
        <f t="shared" si="26"/>
        <v>26</v>
      </c>
      <c r="N390" s="12">
        <f t="shared" si="27"/>
        <v>0.73333333333333328</v>
      </c>
      <c r="O390" s="23">
        <f>IF(VLOOKUP(Cocina[[#This Row],[Número de Orden]],Sala[[Número de Orden]:[Orden cobrada (Sin tiempo espera)]],12,FALSE)="Si",Cocina[[#This Row],[Ganancia Neta]],-Cocina[[#This Row],[Total del Pedido]])</f>
        <v>-15</v>
      </c>
    </row>
    <row r="391" spans="1:15" x14ac:dyDescent="0.3">
      <c r="A391" s="9">
        <v>149</v>
      </c>
      <c r="B391" s="9">
        <v>18</v>
      </c>
      <c r="C391" s="13" t="s">
        <v>77</v>
      </c>
      <c r="D391" s="13" t="s">
        <v>1152</v>
      </c>
      <c r="E391" s="14">
        <v>20</v>
      </c>
      <c r="F391" s="14">
        <v>34</v>
      </c>
      <c r="G391" s="9">
        <v>3</v>
      </c>
      <c r="H391" s="9">
        <v>28</v>
      </c>
      <c r="I391" s="13" t="s">
        <v>1128</v>
      </c>
      <c r="K391" s="14">
        <f t="shared" si="24"/>
        <v>60</v>
      </c>
      <c r="L391" s="14">
        <f t="shared" si="25"/>
        <v>42</v>
      </c>
      <c r="M391" s="14">
        <f t="shared" si="26"/>
        <v>102</v>
      </c>
      <c r="N391" s="12">
        <f t="shared" si="27"/>
        <v>0.7</v>
      </c>
      <c r="O391" s="23">
        <f>IF(VLOOKUP(Cocina[[#This Row],[Número de Orden]],Sala[[Número de Orden]:[Orden cobrada (Sin tiempo espera)]],12,FALSE)="Si",Cocina[[#This Row],[Ganancia Neta]],-Cocina[[#This Row],[Total del Pedido]])</f>
        <v>42</v>
      </c>
    </row>
    <row r="392" spans="1:15" x14ac:dyDescent="0.3">
      <c r="A392" s="9">
        <v>149</v>
      </c>
      <c r="B392" s="9">
        <v>18</v>
      </c>
      <c r="C392" s="13" t="s">
        <v>100</v>
      </c>
      <c r="D392" s="13" t="s">
        <v>1140</v>
      </c>
      <c r="E392" s="14">
        <v>18</v>
      </c>
      <c r="F392" s="14">
        <v>30</v>
      </c>
      <c r="G392" s="9">
        <v>1</v>
      </c>
      <c r="H392" s="9">
        <v>38</v>
      </c>
      <c r="I392" s="13" t="s">
        <v>1128</v>
      </c>
      <c r="K392" s="14">
        <f t="shared" si="24"/>
        <v>18</v>
      </c>
      <c r="L392" s="14">
        <f t="shared" si="25"/>
        <v>12</v>
      </c>
      <c r="M392" s="14">
        <f t="shared" si="26"/>
        <v>30</v>
      </c>
      <c r="N392" s="12">
        <f t="shared" si="27"/>
        <v>0.66666666666666663</v>
      </c>
      <c r="O392" s="23">
        <f>IF(VLOOKUP(Cocina[[#This Row],[Número de Orden]],Sala[[Número de Orden]:[Orden cobrada (Sin tiempo espera)]],12,FALSE)="Si",Cocina[[#This Row],[Ganancia Neta]],-Cocina[[#This Row],[Total del Pedido]])</f>
        <v>12</v>
      </c>
    </row>
    <row r="393" spans="1:15" x14ac:dyDescent="0.3">
      <c r="A393" s="9">
        <v>149</v>
      </c>
      <c r="B393" s="9">
        <v>18</v>
      </c>
      <c r="C393" s="13" t="s">
        <v>117</v>
      </c>
      <c r="D393" s="13" t="s">
        <v>1156</v>
      </c>
      <c r="E393" s="14">
        <v>10</v>
      </c>
      <c r="F393" s="14">
        <v>18</v>
      </c>
      <c r="G393" s="9">
        <v>2</v>
      </c>
      <c r="H393" s="9">
        <v>25</v>
      </c>
      <c r="I393" s="13" t="s">
        <v>1127</v>
      </c>
      <c r="K393" s="14">
        <f t="shared" si="24"/>
        <v>20</v>
      </c>
      <c r="L393" s="14">
        <f t="shared" si="25"/>
        <v>16</v>
      </c>
      <c r="M393" s="14">
        <f t="shared" si="26"/>
        <v>36</v>
      </c>
      <c r="N393" s="12">
        <f t="shared" si="27"/>
        <v>0.8</v>
      </c>
      <c r="O393" s="23">
        <f>IF(VLOOKUP(Cocina[[#This Row],[Número de Orden]],Sala[[Número de Orden]:[Orden cobrada (Sin tiempo espera)]],12,FALSE)="Si",Cocina[[#This Row],[Ganancia Neta]],-Cocina[[#This Row],[Total del Pedido]])</f>
        <v>16</v>
      </c>
    </row>
    <row r="394" spans="1:15" x14ac:dyDescent="0.3">
      <c r="A394" s="9">
        <v>149</v>
      </c>
      <c r="B394" s="9">
        <v>18</v>
      </c>
      <c r="C394" s="13" t="s">
        <v>51</v>
      </c>
      <c r="D394" s="13" t="s">
        <v>1145</v>
      </c>
      <c r="E394" s="14">
        <v>17</v>
      </c>
      <c r="F394" s="14">
        <v>29</v>
      </c>
      <c r="G394" s="9">
        <v>2</v>
      </c>
      <c r="H394" s="9">
        <v>48</v>
      </c>
      <c r="I394" s="13" t="s">
        <v>1128</v>
      </c>
      <c r="K394" s="14">
        <f t="shared" si="24"/>
        <v>34</v>
      </c>
      <c r="L394" s="14">
        <f t="shared" si="25"/>
        <v>24</v>
      </c>
      <c r="M394" s="14">
        <f t="shared" si="26"/>
        <v>58</v>
      </c>
      <c r="N394" s="12">
        <f t="shared" si="27"/>
        <v>0.70588235294117652</v>
      </c>
      <c r="O394" s="23">
        <f>IF(VLOOKUP(Cocina[[#This Row],[Número de Orden]],Sala[[Número de Orden]:[Orden cobrada (Sin tiempo espera)]],12,FALSE)="Si",Cocina[[#This Row],[Ganancia Neta]],-Cocina[[#This Row],[Total del Pedido]])</f>
        <v>24</v>
      </c>
    </row>
    <row r="395" spans="1:15" x14ac:dyDescent="0.3">
      <c r="A395" s="9">
        <v>150</v>
      </c>
      <c r="B395" s="9">
        <v>18</v>
      </c>
      <c r="C395" s="13" t="s">
        <v>335</v>
      </c>
      <c r="D395" s="13" t="s">
        <v>1151</v>
      </c>
      <c r="E395" s="14">
        <v>13</v>
      </c>
      <c r="F395" s="14">
        <v>22</v>
      </c>
      <c r="G395" s="9">
        <v>2</v>
      </c>
      <c r="H395" s="9">
        <v>19</v>
      </c>
      <c r="I395" s="13" t="s">
        <v>1127</v>
      </c>
      <c r="K395" s="14">
        <f t="shared" si="24"/>
        <v>26</v>
      </c>
      <c r="L395" s="14">
        <f t="shared" si="25"/>
        <v>18</v>
      </c>
      <c r="M395" s="14">
        <f t="shared" si="26"/>
        <v>44</v>
      </c>
      <c r="N395" s="12">
        <f t="shared" si="27"/>
        <v>0.69230769230769229</v>
      </c>
      <c r="O395" s="23">
        <f>IF(VLOOKUP(Cocina[[#This Row],[Número de Orden]],Sala[[Número de Orden]:[Orden cobrada (Sin tiempo espera)]],12,FALSE)="Si",Cocina[[#This Row],[Ganancia Neta]],-Cocina[[#This Row],[Total del Pedido]])</f>
        <v>18</v>
      </c>
    </row>
    <row r="396" spans="1:15" x14ac:dyDescent="0.3">
      <c r="A396" s="9">
        <v>150</v>
      </c>
      <c r="B396" s="9">
        <v>18</v>
      </c>
      <c r="C396" s="13" t="s">
        <v>439</v>
      </c>
      <c r="D396" s="13" t="s">
        <v>1146</v>
      </c>
      <c r="E396" s="14">
        <v>20</v>
      </c>
      <c r="F396" s="14">
        <v>33</v>
      </c>
      <c r="G396" s="9">
        <v>2</v>
      </c>
      <c r="H396" s="9">
        <v>57</v>
      </c>
      <c r="I396" s="13" t="s">
        <v>1128</v>
      </c>
      <c r="K396" s="14">
        <f t="shared" si="24"/>
        <v>40</v>
      </c>
      <c r="L396" s="14">
        <f t="shared" si="25"/>
        <v>26</v>
      </c>
      <c r="M396" s="14">
        <f t="shared" si="26"/>
        <v>66</v>
      </c>
      <c r="N396" s="12">
        <f t="shared" si="27"/>
        <v>0.65</v>
      </c>
      <c r="O396" s="23">
        <f>IF(VLOOKUP(Cocina[[#This Row],[Número de Orden]],Sala[[Número de Orden]:[Orden cobrada (Sin tiempo espera)]],12,FALSE)="Si",Cocina[[#This Row],[Ganancia Neta]],-Cocina[[#This Row],[Total del Pedido]])</f>
        <v>26</v>
      </c>
    </row>
    <row r="397" spans="1:15" x14ac:dyDescent="0.3">
      <c r="A397" s="9">
        <v>150</v>
      </c>
      <c r="B397" s="9">
        <v>18</v>
      </c>
      <c r="C397" s="13" t="s">
        <v>241</v>
      </c>
      <c r="D397" s="13" t="s">
        <v>1153</v>
      </c>
      <c r="E397" s="14">
        <v>12</v>
      </c>
      <c r="F397" s="14">
        <v>20</v>
      </c>
      <c r="G397" s="9">
        <v>2</v>
      </c>
      <c r="H397" s="9">
        <v>30</v>
      </c>
      <c r="I397" s="13" t="s">
        <v>1128</v>
      </c>
      <c r="K397" s="14">
        <f t="shared" si="24"/>
        <v>24</v>
      </c>
      <c r="L397" s="14">
        <f t="shared" si="25"/>
        <v>16</v>
      </c>
      <c r="M397" s="14">
        <f t="shared" si="26"/>
        <v>40</v>
      </c>
      <c r="N397" s="12">
        <f t="shared" si="27"/>
        <v>0.66666666666666663</v>
      </c>
      <c r="O397" s="23">
        <f>IF(VLOOKUP(Cocina[[#This Row],[Número de Orden]],Sala[[Número de Orden]:[Orden cobrada (Sin tiempo espera)]],12,FALSE)="Si",Cocina[[#This Row],[Ganancia Neta]],-Cocina[[#This Row],[Total del Pedido]])</f>
        <v>16</v>
      </c>
    </row>
    <row r="398" spans="1:15" x14ac:dyDescent="0.3">
      <c r="A398" s="9">
        <v>151</v>
      </c>
      <c r="B398" s="9">
        <v>6</v>
      </c>
      <c r="C398" s="13" t="s">
        <v>331</v>
      </c>
      <c r="D398" s="13" t="s">
        <v>1154</v>
      </c>
      <c r="E398" s="14">
        <v>14</v>
      </c>
      <c r="F398" s="14">
        <v>23</v>
      </c>
      <c r="G398" s="9">
        <v>3</v>
      </c>
      <c r="H398" s="9">
        <v>13</v>
      </c>
      <c r="I398" s="13" t="s">
        <v>1127</v>
      </c>
      <c r="K398" s="14">
        <f t="shared" si="24"/>
        <v>42</v>
      </c>
      <c r="L398" s="14">
        <f t="shared" si="25"/>
        <v>27</v>
      </c>
      <c r="M398" s="14">
        <f t="shared" si="26"/>
        <v>69</v>
      </c>
      <c r="N398" s="12">
        <f t="shared" si="27"/>
        <v>0.6428571428571429</v>
      </c>
      <c r="O398" s="23">
        <f>IF(VLOOKUP(Cocina[[#This Row],[Número de Orden]],Sala[[Número de Orden]:[Orden cobrada (Sin tiempo espera)]],12,FALSE)="Si",Cocina[[#This Row],[Ganancia Neta]],-Cocina[[#This Row],[Total del Pedido]])</f>
        <v>27</v>
      </c>
    </row>
    <row r="399" spans="1:15" x14ac:dyDescent="0.3">
      <c r="A399" s="9">
        <v>151</v>
      </c>
      <c r="B399" s="9">
        <v>6</v>
      </c>
      <c r="C399" s="13" t="s">
        <v>102</v>
      </c>
      <c r="D399" s="13" t="s">
        <v>1155</v>
      </c>
      <c r="E399" s="14">
        <v>13</v>
      </c>
      <c r="F399" s="14">
        <v>21</v>
      </c>
      <c r="G399" s="9">
        <v>3</v>
      </c>
      <c r="H399" s="9">
        <v>6</v>
      </c>
      <c r="I399" s="13" t="s">
        <v>1127</v>
      </c>
      <c r="K399" s="14">
        <f t="shared" si="24"/>
        <v>39</v>
      </c>
      <c r="L399" s="14">
        <f t="shared" si="25"/>
        <v>24</v>
      </c>
      <c r="M399" s="14">
        <f t="shared" si="26"/>
        <v>63</v>
      </c>
      <c r="N399" s="12">
        <f t="shared" si="27"/>
        <v>0.61538461538461542</v>
      </c>
      <c r="O399" s="23">
        <f>IF(VLOOKUP(Cocina[[#This Row],[Número de Orden]],Sala[[Número de Orden]:[Orden cobrada (Sin tiempo espera)]],12,FALSE)="Si",Cocina[[#This Row],[Ganancia Neta]],-Cocina[[#This Row],[Total del Pedido]])</f>
        <v>24</v>
      </c>
    </row>
    <row r="400" spans="1:15" x14ac:dyDescent="0.3">
      <c r="A400" s="9">
        <v>152</v>
      </c>
      <c r="B400" s="9">
        <v>5</v>
      </c>
      <c r="C400" s="13" t="s">
        <v>57</v>
      </c>
      <c r="D400" s="13" t="s">
        <v>1147</v>
      </c>
      <c r="E400" s="14">
        <v>16</v>
      </c>
      <c r="F400" s="14">
        <v>28</v>
      </c>
      <c r="G400" s="9">
        <v>2</v>
      </c>
      <c r="H400" s="9">
        <v>12</v>
      </c>
      <c r="I400" s="13" t="s">
        <v>1127</v>
      </c>
      <c r="K400" s="14">
        <f t="shared" si="24"/>
        <v>32</v>
      </c>
      <c r="L400" s="14">
        <f t="shared" si="25"/>
        <v>24</v>
      </c>
      <c r="M400" s="14">
        <f t="shared" si="26"/>
        <v>56</v>
      </c>
      <c r="N400" s="12">
        <f t="shared" si="27"/>
        <v>0.75</v>
      </c>
      <c r="O400" s="23">
        <f>IF(VLOOKUP(Cocina[[#This Row],[Número de Orden]],Sala[[Número de Orden]:[Orden cobrada (Sin tiempo espera)]],12,FALSE)="Si",Cocina[[#This Row],[Ganancia Neta]],-Cocina[[#This Row],[Total del Pedido]])</f>
        <v>24</v>
      </c>
    </row>
    <row r="401" spans="1:15" x14ac:dyDescent="0.3">
      <c r="A401" s="9">
        <v>153</v>
      </c>
      <c r="B401" s="9">
        <v>10</v>
      </c>
      <c r="C401" s="13" t="s">
        <v>439</v>
      </c>
      <c r="D401" s="13" t="s">
        <v>1146</v>
      </c>
      <c r="E401" s="14">
        <v>20</v>
      </c>
      <c r="F401" s="14">
        <v>33</v>
      </c>
      <c r="G401" s="9">
        <v>3</v>
      </c>
      <c r="H401" s="9">
        <v>10</v>
      </c>
      <c r="I401" s="13" t="s">
        <v>1128</v>
      </c>
      <c r="K401" s="14">
        <f t="shared" si="24"/>
        <v>60</v>
      </c>
      <c r="L401" s="14">
        <f t="shared" si="25"/>
        <v>39</v>
      </c>
      <c r="M401" s="14">
        <f t="shared" si="26"/>
        <v>99</v>
      </c>
      <c r="N401" s="12">
        <f t="shared" si="27"/>
        <v>0.65</v>
      </c>
      <c r="O401" s="23">
        <f>IF(VLOOKUP(Cocina[[#This Row],[Número de Orden]],Sala[[Número de Orden]:[Orden cobrada (Sin tiempo espera)]],12,FALSE)="Si",Cocina[[#This Row],[Ganancia Neta]],-Cocina[[#This Row],[Total del Pedido]])</f>
        <v>39</v>
      </c>
    </row>
    <row r="402" spans="1:15" x14ac:dyDescent="0.3">
      <c r="A402" s="9">
        <v>153</v>
      </c>
      <c r="B402" s="9">
        <v>10</v>
      </c>
      <c r="C402" s="13" t="s">
        <v>259</v>
      </c>
      <c r="D402" s="13" t="s">
        <v>1139</v>
      </c>
      <c r="E402" s="14">
        <v>14</v>
      </c>
      <c r="F402" s="14">
        <v>24</v>
      </c>
      <c r="G402" s="9">
        <v>1</v>
      </c>
      <c r="H402" s="9">
        <v>53</v>
      </c>
      <c r="I402" s="13" t="s">
        <v>1128</v>
      </c>
      <c r="K402" s="14">
        <f t="shared" si="24"/>
        <v>14</v>
      </c>
      <c r="L402" s="14">
        <f t="shared" si="25"/>
        <v>10</v>
      </c>
      <c r="M402" s="14">
        <f t="shared" si="26"/>
        <v>24</v>
      </c>
      <c r="N402" s="12">
        <f t="shared" si="27"/>
        <v>0.7142857142857143</v>
      </c>
      <c r="O402" s="23">
        <f>IF(VLOOKUP(Cocina[[#This Row],[Número de Orden]],Sala[[Número de Orden]:[Orden cobrada (Sin tiempo espera)]],12,FALSE)="Si",Cocina[[#This Row],[Ganancia Neta]],-Cocina[[#This Row],[Total del Pedido]])</f>
        <v>10</v>
      </c>
    </row>
    <row r="403" spans="1:15" x14ac:dyDescent="0.3">
      <c r="A403" s="9">
        <v>153</v>
      </c>
      <c r="B403" s="9">
        <v>10</v>
      </c>
      <c r="C403" s="13" t="s">
        <v>65</v>
      </c>
      <c r="D403" s="13" t="s">
        <v>1143</v>
      </c>
      <c r="E403" s="14">
        <v>25</v>
      </c>
      <c r="F403" s="14">
        <v>40</v>
      </c>
      <c r="G403" s="9">
        <v>2</v>
      </c>
      <c r="H403" s="9">
        <v>26</v>
      </c>
      <c r="I403" s="13" t="s">
        <v>1127</v>
      </c>
      <c r="K403" s="14">
        <f t="shared" si="24"/>
        <v>50</v>
      </c>
      <c r="L403" s="14">
        <f t="shared" si="25"/>
        <v>30</v>
      </c>
      <c r="M403" s="14">
        <f t="shared" si="26"/>
        <v>80</v>
      </c>
      <c r="N403" s="12">
        <f t="shared" si="27"/>
        <v>0.6</v>
      </c>
      <c r="O403" s="23">
        <f>IF(VLOOKUP(Cocina[[#This Row],[Número de Orden]],Sala[[Número de Orden]:[Orden cobrada (Sin tiempo espera)]],12,FALSE)="Si",Cocina[[#This Row],[Ganancia Neta]],-Cocina[[#This Row],[Total del Pedido]])</f>
        <v>30</v>
      </c>
    </row>
    <row r="404" spans="1:15" x14ac:dyDescent="0.3">
      <c r="A404" s="9">
        <v>154</v>
      </c>
      <c r="B404" s="9">
        <v>11</v>
      </c>
      <c r="C404" s="13" t="s">
        <v>106</v>
      </c>
      <c r="D404" s="13" t="s">
        <v>1144</v>
      </c>
      <c r="E404" s="14">
        <v>22</v>
      </c>
      <c r="F404" s="14">
        <v>36</v>
      </c>
      <c r="G404" s="9">
        <v>3</v>
      </c>
      <c r="H404" s="9">
        <v>52</v>
      </c>
      <c r="I404" s="13" t="s">
        <v>1127</v>
      </c>
      <c r="K404" s="14">
        <f t="shared" si="24"/>
        <v>66</v>
      </c>
      <c r="L404" s="14">
        <f t="shared" si="25"/>
        <v>42</v>
      </c>
      <c r="M404" s="14">
        <f t="shared" si="26"/>
        <v>108</v>
      </c>
      <c r="N404" s="12">
        <f t="shared" si="27"/>
        <v>0.63636363636363635</v>
      </c>
      <c r="O404" s="23">
        <f>IF(VLOOKUP(Cocina[[#This Row],[Número de Orden]],Sala[[Número de Orden]:[Orden cobrada (Sin tiempo espera)]],12,FALSE)="Si",Cocina[[#This Row],[Ganancia Neta]],-Cocina[[#This Row],[Total del Pedido]])</f>
        <v>42</v>
      </c>
    </row>
    <row r="405" spans="1:15" x14ac:dyDescent="0.3">
      <c r="A405" s="9">
        <v>154</v>
      </c>
      <c r="B405" s="9">
        <v>11</v>
      </c>
      <c r="C405" s="13" t="s">
        <v>117</v>
      </c>
      <c r="D405" s="13" t="s">
        <v>1156</v>
      </c>
      <c r="E405" s="14">
        <v>10</v>
      </c>
      <c r="F405" s="14">
        <v>18</v>
      </c>
      <c r="G405" s="9">
        <v>2</v>
      </c>
      <c r="H405" s="9">
        <v>30</v>
      </c>
      <c r="I405" s="13" t="s">
        <v>1127</v>
      </c>
      <c r="K405" s="14">
        <f t="shared" si="24"/>
        <v>20</v>
      </c>
      <c r="L405" s="14">
        <f t="shared" si="25"/>
        <v>16</v>
      </c>
      <c r="M405" s="14">
        <f t="shared" si="26"/>
        <v>36</v>
      </c>
      <c r="N405" s="12">
        <f t="shared" si="27"/>
        <v>0.8</v>
      </c>
      <c r="O405" s="23">
        <f>IF(VLOOKUP(Cocina[[#This Row],[Número de Orden]],Sala[[Número de Orden]:[Orden cobrada (Sin tiempo espera)]],12,FALSE)="Si",Cocina[[#This Row],[Ganancia Neta]],-Cocina[[#This Row],[Total del Pedido]])</f>
        <v>16</v>
      </c>
    </row>
    <row r="406" spans="1:15" x14ac:dyDescent="0.3">
      <c r="A406" s="9">
        <v>155</v>
      </c>
      <c r="B406" s="9">
        <v>7</v>
      </c>
      <c r="C406" s="13" t="s">
        <v>170</v>
      </c>
      <c r="D406" s="13" t="s">
        <v>1142</v>
      </c>
      <c r="E406" s="14">
        <v>16</v>
      </c>
      <c r="F406" s="14">
        <v>27</v>
      </c>
      <c r="G406" s="9">
        <v>2</v>
      </c>
      <c r="H406" s="9">
        <v>24</v>
      </c>
      <c r="I406" s="13" t="s">
        <v>1128</v>
      </c>
      <c r="K406" s="14">
        <f t="shared" si="24"/>
        <v>32</v>
      </c>
      <c r="L406" s="14">
        <f t="shared" si="25"/>
        <v>22</v>
      </c>
      <c r="M406" s="14">
        <f t="shared" si="26"/>
        <v>54</v>
      </c>
      <c r="N406" s="12">
        <f t="shared" si="27"/>
        <v>0.6875</v>
      </c>
      <c r="O406" s="23">
        <f>IF(VLOOKUP(Cocina[[#This Row],[Número de Orden]],Sala[[Número de Orden]:[Orden cobrada (Sin tiempo espera)]],12,FALSE)="Si",Cocina[[#This Row],[Ganancia Neta]],-Cocina[[#This Row],[Total del Pedido]])</f>
        <v>22</v>
      </c>
    </row>
    <row r="407" spans="1:15" x14ac:dyDescent="0.3">
      <c r="A407" s="9">
        <v>155</v>
      </c>
      <c r="B407" s="9">
        <v>7</v>
      </c>
      <c r="C407" s="13" t="s">
        <v>186</v>
      </c>
      <c r="D407" s="13" t="s">
        <v>1141</v>
      </c>
      <c r="E407" s="14">
        <v>19</v>
      </c>
      <c r="F407" s="14">
        <v>31</v>
      </c>
      <c r="G407" s="9">
        <v>2</v>
      </c>
      <c r="H407" s="9">
        <v>43</v>
      </c>
      <c r="I407" s="13" t="s">
        <v>1127</v>
      </c>
      <c r="K407" s="14">
        <f t="shared" si="24"/>
        <v>38</v>
      </c>
      <c r="L407" s="14">
        <f t="shared" si="25"/>
        <v>24</v>
      </c>
      <c r="M407" s="14">
        <f t="shared" si="26"/>
        <v>62</v>
      </c>
      <c r="N407" s="12">
        <f t="shared" si="27"/>
        <v>0.63157894736842102</v>
      </c>
      <c r="O407" s="23">
        <f>IF(VLOOKUP(Cocina[[#This Row],[Número de Orden]],Sala[[Número de Orden]:[Orden cobrada (Sin tiempo espera)]],12,FALSE)="Si",Cocina[[#This Row],[Ganancia Neta]],-Cocina[[#This Row],[Total del Pedido]])</f>
        <v>24</v>
      </c>
    </row>
    <row r="408" spans="1:15" x14ac:dyDescent="0.3">
      <c r="A408" s="9">
        <v>155</v>
      </c>
      <c r="B408" s="9">
        <v>7</v>
      </c>
      <c r="C408" s="13" t="s">
        <v>241</v>
      </c>
      <c r="D408" s="13" t="s">
        <v>1153</v>
      </c>
      <c r="E408" s="14">
        <v>12</v>
      </c>
      <c r="F408" s="14">
        <v>20</v>
      </c>
      <c r="G408" s="9">
        <v>1</v>
      </c>
      <c r="H408" s="9">
        <v>33</v>
      </c>
      <c r="I408" s="13" t="s">
        <v>1128</v>
      </c>
      <c r="K408" s="14">
        <f t="shared" si="24"/>
        <v>12</v>
      </c>
      <c r="L408" s="14">
        <f t="shared" si="25"/>
        <v>8</v>
      </c>
      <c r="M408" s="14">
        <f t="shared" si="26"/>
        <v>20</v>
      </c>
      <c r="N408" s="12">
        <f t="shared" si="27"/>
        <v>0.66666666666666663</v>
      </c>
      <c r="O408" s="23">
        <f>IF(VLOOKUP(Cocina[[#This Row],[Número de Orden]],Sala[[Número de Orden]:[Orden cobrada (Sin tiempo espera)]],12,FALSE)="Si",Cocina[[#This Row],[Ganancia Neta]],-Cocina[[#This Row],[Total del Pedido]])</f>
        <v>8</v>
      </c>
    </row>
    <row r="409" spans="1:15" x14ac:dyDescent="0.3">
      <c r="A409" s="9">
        <v>156</v>
      </c>
      <c r="B409" s="9">
        <v>6</v>
      </c>
      <c r="C409" s="13" t="s">
        <v>57</v>
      </c>
      <c r="D409" s="13" t="s">
        <v>1147</v>
      </c>
      <c r="E409" s="14">
        <v>16</v>
      </c>
      <c r="F409" s="14">
        <v>28</v>
      </c>
      <c r="G409" s="9">
        <v>2</v>
      </c>
      <c r="H409" s="9">
        <v>6</v>
      </c>
      <c r="I409" s="13" t="s">
        <v>1127</v>
      </c>
      <c r="K409" s="14">
        <f t="shared" si="24"/>
        <v>32</v>
      </c>
      <c r="L409" s="14">
        <f t="shared" si="25"/>
        <v>24</v>
      </c>
      <c r="M409" s="14">
        <f t="shared" si="26"/>
        <v>56</v>
      </c>
      <c r="N409" s="12">
        <f t="shared" si="27"/>
        <v>0.75</v>
      </c>
      <c r="O409" s="23">
        <f>IF(VLOOKUP(Cocina[[#This Row],[Número de Orden]],Sala[[Número de Orden]:[Orden cobrada (Sin tiempo espera)]],12,FALSE)="Si",Cocina[[#This Row],[Ganancia Neta]],-Cocina[[#This Row],[Total del Pedido]])</f>
        <v>24</v>
      </c>
    </row>
    <row r="410" spans="1:15" x14ac:dyDescent="0.3">
      <c r="A410" s="9">
        <v>157</v>
      </c>
      <c r="B410" s="9">
        <v>13</v>
      </c>
      <c r="C410" s="13" t="s">
        <v>195</v>
      </c>
      <c r="D410" s="13" t="s">
        <v>1158</v>
      </c>
      <c r="E410" s="14">
        <v>15</v>
      </c>
      <c r="F410" s="14">
        <v>25</v>
      </c>
      <c r="G410" s="9">
        <v>3</v>
      </c>
      <c r="H410" s="9">
        <v>48</v>
      </c>
      <c r="I410" s="13" t="s">
        <v>1128</v>
      </c>
      <c r="K410" s="14">
        <f t="shared" si="24"/>
        <v>45</v>
      </c>
      <c r="L410" s="14">
        <f t="shared" si="25"/>
        <v>30</v>
      </c>
      <c r="M410" s="14">
        <f t="shared" si="26"/>
        <v>75</v>
      </c>
      <c r="N410" s="12">
        <f t="shared" si="27"/>
        <v>0.66666666666666663</v>
      </c>
      <c r="O410" s="23">
        <f>IF(VLOOKUP(Cocina[[#This Row],[Número de Orden]],Sala[[Número de Orden]:[Orden cobrada (Sin tiempo espera)]],12,FALSE)="Si",Cocina[[#This Row],[Ganancia Neta]],-Cocina[[#This Row],[Total del Pedido]])</f>
        <v>30</v>
      </c>
    </row>
    <row r="411" spans="1:15" x14ac:dyDescent="0.3">
      <c r="A411" s="9">
        <v>157</v>
      </c>
      <c r="B411" s="9">
        <v>13</v>
      </c>
      <c r="C411" s="13" t="s">
        <v>57</v>
      </c>
      <c r="D411" s="13" t="s">
        <v>1147</v>
      </c>
      <c r="E411" s="14">
        <v>16</v>
      </c>
      <c r="F411" s="14">
        <v>28</v>
      </c>
      <c r="G411" s="9">
        <v>1</v>
      </c>
      <c r="H411" s="9">
        <v>54</v>
      </c>
      <c r="I411" s="13" t="s">
        <v>1128</v>
      </c>
      <c r="K411" s="14">
        <f t="shared" si="24"/>
        <v>16</v>
      </c>
      <c r="L411" s="14">
        <f t="shared" si="25"/>
        <v>12</v>
      </c>
      <c r="M411" s="14">
        <f t="shared" si="26"/>
        <v>28</v>
      </c>
      <c r="N411" s="12">
        <f t="shared" si="27"/>
        <v>0.75</v>
      </c>
      <c r="O411" s="23">
        <f>IF(VLOOKUP(Cocina[[#This Row],[Número de Orden]],Sala[[Número de Orden]:[Orden cobrada (Sin tiempo espera)]],12,FALSE)="Si",Cocina[[#This Row],[Ganancia Neta]],-Cocina[[#This Row],[Total del Pedido]])</f>
        <v>12</v>
      </c>
    </row>
    <row r="412" spans="1:15" x14ac:dyDescent="0.3">
      <c r="A412" s="9">
        <v>157</v>
      </c>
      <c r="B412" s="9">
        <v>13</v>
      </c>
      <c r="C412" s="13" t="s">
        <v>100</v>
      </c>
      <c r="D412" s="13" t="s">
        <v>1140</v>
      </c>
      <c r="E412" s="14">
        <v>18</v>
      </c>
      <c r="F412" s="14">
        <v>30</v>
      </c>
      <c r="G412" s="9">
        <v>2</v>
      </c>
      <c r="H412" s="9">
        <v>27</v>
      </c>
      <c r="I412" s="13" t="s">
        <v>1127</v>
      </c>
      <c r="K412" s="14">
        <f t="shared" si="24"/>
        <v>36</v>
      </c>
      <c r="L412" s="14">
        <f t="shared" si="25"/>
        <v>24</v>
      </c>
      <c r="M412" s="14">
        <f t="shared" si="26"/>
        <v>60</v>
      </c>
      <c r="N412" s="12">
        <f t="shared" si="27"/>
        <v>0.66666666666666663</v>
      </c>
      <c r="O412" s="23">
        <f>IF(VLOOKUP(Cocina[[#This Row],[Número de Orden]],Sala[[Número de Orden]:[Orden cobrada (Sin tiempo espera)]],12,FALSE)="Si",Cocina[[#This Row],[Ganancia Neta]],-Cocina[[#This Row],[Total del Pedido]])</f>
        <v>24</v>
      </c>
    </row>
    <row r="413" spans="1:15" x14ac:dyDescent="0.3">
      <c r="A413" s="9">
        <v>157</v>
      </c>
      <c r="B413" s="9">
        <v>13</v>
      </c>
      <c r="C413" s="13" t="s">
        <v>106</v>
      </c>
      <c r="D413" s="13" t="s">
        <v>1144</v>
      </c>
      <c r="E413" s="14">
        <v>22</v>
      </c>
      <c r="F413" s="14">
        <v>36</v>
      </c>
      <c r="G413" s="9">
        <v>3</v>
      </c>
      <c r="H413" s="9">
        <v>21</v>
      </c>
      <c r="I413" s="13" t="s">
        <v>1127</v>
      </c>
      <c r="K413" s="14">
        <f t="shared" si="24"/>
        <v>66</v>
      </c>
      <c r="L413" s="14">
        <f t="shared" si="25"/>
        <v>42</v>
      </c>
      <c r="M413" s="14">
        <f t="shared" si="26"/>
        <v>108</v>
      </c>
      <c r="N413" s="12">
        <f t="shared" si="27"/>
        <v>0.63636363636363635</v>
      </c>
      <c r="O413" s="23">
        <f>IF(VLOOKUP(Cocina[[#This Row],[Número de Orden]],Sala[[Número de Orden]:[Orden cobrada (Sin tiempo espera)]],12,FALSE)="Si",Cocina[[#This Row],[Ganancia Neta]],-Cocina[[#This Row],[Total del Pedido]])</f>
        <v>42</v>
      </c>
    </row>
    <row r="414" spans="1:15" x14ac:dyDescent="0.3">
      <c r="A414" s="9">
        <v>158</v>
      </c>
      <c r="B414" s="9">
        <v>5</v>
      </c>
      <c r="C414" s="13" t="s">
        <v>180</v>
      </c>
      <c r="D414" s="13" t="s">
        <v>1148</v>
      </c>
      <c r="E414" s="14">
        <v>11</v>
      </c>
      <c r="F414" s="14">
        <v>19</v>
      </c>
      <c r="G414" s="9">
        <v>1</v>
      </c>
      <c r="H414" s="9">
        <v>57</v>
      </c>
      <c r="I414" s="13" t="s">
        <v>1127</v>
      </c>
      <c r="K414" s="14">
        <f t="shared" si="24"/>
        <v>11</v>
      </c>
      <c r="L414" s="14">
        <f t="shared" si="25"/>
        <v>8</v>
      </c>
      <c r="M414" s="14">
        <f t="shared" si="26"/>
        <v>19</v>
      </c>
      <c r="N414" s="12">
        <f t="shared" si="27"/>
        <v>0.72727272727272729</v>
      </c>
      <c r="O414" s="23">
        <f>IF(VLOOKUP(Cocina[[#This Row],[Número de Orden]],Sala[[Número de Orden]:[Orden cobrada (Sin tiempo espera)]],12,FALSE)="Si",Cocina[[#This Row],[Ganancia Neta]],-Cocina[[#This Row],[Total del Pedido]])</f>
        <v>-11</v>
      </c>
    </row>
    <row r="415" spans="1:15" x14ac:dyDescent="0.3">
      <c r="A415" s="9">
        <v>158</v>
      </c>
      <c r="B415" s="9">
        <v>5</v>
      </c>
      <c r="C415" s="13" t="s">
        <v>256</v>
      </c>
      <c r="D415" s="13" t="s">
        <v>1157</v>
      </c>
      <c r="E415" s="14">
        <v>15</v>
      </c>
      <c r="F415" s="14">
        <v>26</v>
      </c>
      <c r="G415" s="9">
        <v>3</v>
      </c>
      <c r="H415" s="9">
        <v>55</v>
      </c>
      <c r="I415" s="13" t="s">
        <v>1127</v>
      </c>
      <c r="K415" s="14">
        <f t="shared" si="24"/>
        <v>45</v>
      </c>
      <c r="L415" s="14">
        <f t="shared" si="25"/>
        <v>33</v>
      </c>
      <c r="M415" s="14">
        <f t="shared" si="26"/>
        <v>78</v>
      </c>
      <c r="N415" s="12">
        <f t="shared" si="27"/>
        <v>0.73333333333333328</v>
      </c>
      <c r="O415" s="23">
        <f>IF(VLOOKUP(Cocina[[#This Row],[Número de Orden]],Sala[[Número de Orden]:[Orden cobrada (Sin tiempo espera)]],12,FALSE)="Si",Cocina[[#This Row],[Ganancia Neta]],-Cocina[[#This Row],[Total del Pedido]])</f>
        <v>-45</v>
      </c>
    </row>
    <row r="416" spans="1:15" x14ac:dyDescent="0.3">
      <c r="A416" s="9">
        <v>158</v>
      </c>
      <c r="B416" s="9">
        <v>5</v>
      </c>
      <c r="C416" s="13" t="s">
        <v>106</v>
      </c>
      <c r="D416" s="13" t="s">
        <v>1144</v>
      </c>
      <c r="E416" s="14">
        <v>22</v>
      </c>
      <c r="F416" s="14">
        <v>36</v>
      </c>
      <c r="G416" s="9">
        <v>3</v>
      </c>
      <c r="H416" s="9">
        <v>7</v>
      </c>
      <c r="I416" s="13" t="s">
        <v>1127</v>
      </c>
      <c r="K416" s="14">
        <f t="shared" si="24"/>
        <v>66</v>
      </c>
      <c r="L416" s="14">
        <f t="shared" si="25"/>
        <v>42</v>
      </c>
      <c r="M416" s="14">
        <f t="shared" si="26"/>
        <v>108</v>
      </c>
      <c r="N416" s="12">
        <f t="shared" si="27"/>
        <v>0.63636363636363635</v>
      </c>
      <c r="O416" s="23">
        <f>IF(VLOOKUP(Cocina[[#This Row],[Número de Orden]],Sala[[Número de Orden]:[Orden cobrada (Sin tiempo espera)]],12,FALSE)="Si",Cocina[[#This Row],[Ganancia Neta]],-Cocina[[#This Row],[Total del Pedido]])</f>
        <v>-66</v>
      </c>
    </row>
    <row r="417" spans="1:15" x14ac:dyDescent="0.3">
      <c r="A417" s="9">
        <v>158</v>
      </c>
      <c r="B417" s="9">
        <v>5</v>
      </c>
      <c r="C417" s="13" t="s">
        <v>33</v>
      </c>
      <c r="D417" s="13" t="s">
        <v>1149</v>
      </c>
      <c r="E417" s="14">
        <v>21</v>
      </c>
      <c r="F417" s="14">
        <v>35</v>
      </c>
      <c r="G417" s="9">
        <v>3</v>
      </c>
      <c r="H417" s="9">
        <v>16</v>
      </c>
      <c r="I417" s="13" t="s">
        <v>1128</v>
      </c>
      <c r="K417" s="14">
        <f t="shared" si="24"/>
        <v>63</v>
      </c>
      <c r="L417" s="14">
        <f t="shared" si="25"/>
        <v>42</v>
      </c>
      <c r="M417" s="14">
        <f t="shared" si="26"/>
        <v>105</v>
      </c>
      <c r="N417" s="12">
        <f t="shared" si="27"/>
        <v>0.66666666666666663</v>
      </c>
      <c r="O417" s="23">
        <f>IF(VLOOKUP(Cocina[[#This Row],[Número de Orden]],Sala[[Número de Orden]:[Orden cobrada (Sin tiempo espera)]],12,FALSE)="Si",Cocina[[#This Row],[Ganancia Neta]],-Cocina[[#This Row],[Total del Pedido]])</f>
        <v>-63</v>
      </c>
    </row>
    <row r="418" spans="1:15" x14ac:dyDescent="0.3">
      <c r="A418" s="9">
        <v>159</v>
      </c>
      <c r="B418" s="9">
        <v>16</v>
      </c>
      <c r="C418" s="13" t="s">
        <v>51</v>
      </c>
      <c r="D418" s="13" t="s">
        <v>1145</v>
      </c>
      <c r="E418" s="14">
        <v>17</v>
      </c>
      <c r="F418" s="14">
        <v>29</v>
      </c>
      <c r="G418" s="9">
        <v>3</v>
      </c>
      <c r="H418" s="9">
        <v>23</v>
      </c>
      <c r="I418" s="13" t="s">
        <v>1128</v>
      </c>
      <c r="K418" s="14">
        <f t="shared" si="24"/>
        <v>51</v>
      </c>
      <c r="L418" s="14">
        <f t="shared" si="25"/>
        <v>36</v>
      </c>
      <c r="M418" s="14">
        <f t="shared" si="26"/>
        <v>87</v>
      </c>
      <c r="N418" s="12">
        <f t="shared" si="27"/>
        <v>0.70588235294117652</v>
      </c>
      <c r="O418" s="23">
        <f>IF(VLOOKUP(Cocina[[#This Row],[Número de Orden]],Sala[[Número de Orden]:[Orden cobrada (Sin tiempo espera)]],12,FALSE)="Si",Cocina[[#This Row],[Ganancia Neta]],-Cocina[[#This Row],[Total del Pedido]])</f>
        <v>-51</v>
      </c>
    </row>
    <row r="419" spans="1:15" x14ac:dyDescent="0.3">
      <c r="A419" s="9">
        <v>159</v>
      </c>
      <c r="B419" s="9">
        <v>16</v>
      </c>
      <c r="C419" s="13" t="s">
        <v>186</v>
      </c>
      <c r="D419" s="13" t="s">
        <v>1141</v>
      </c>
      <c r="E419" s="14">
        <v>19</v>
      </c>
      <c r="F419" s="14">
        <v>31</v>
      </c>
      <c r="G419" s="9">
        <v>1</v>
      </c>
      <c r="H419" s="9">
        <v>5</v>
      </c>
      <c r="I419" s="13" t="s">
        <v>1127</v>
      </c>
      <c r="K419" s="14">
        <f t="shared" si="24"/>
        <v>19</v>
      </c>
      <c r="L419" s="14">
        <f t="shared" si="25"/>
        <v>12</v>
      </c>
      <c r="M419" s="14">
        <f t="shared" si="26"/>
        <v>31</v>
      </c>
      <c r="N419" s="12">
        <f t="shared" si="27"/>
        <v>0.63157894736842102</v>
      </c>
      <c r="O419" s="23">
        <f>IF(VLOOKUP(Cocina[[#This Row],[Número de Orden]],Sala[[Número de Orden]:[Orden cobrada (Sin tiempo espera)]],12,FALSE)="Si",Cocina[[#This Row],[Ganancia Neta]],-Cocina[[#This Row],[Total del Pedido]])</f>
        <v>-19</v>
      </c>
    </row>
    <row r="420" spans="1:15" x14ac:dyDescent="0.3">
      <c r="A420" s="9">
        <v>159</v>
      </c>
      <c r="B420" s="9">
        <v>16</v>
      </c>
      <c r="C420" s="13" t="s">
        <v>117</v>
      </c>
      <c r="D420" s="13" t="s">
        <v>1156</v>
      </c>
      <c r="E420" s="14">
        <v>10</v>
      </c>
      <c r="F420" s="14">
        <v>18</v>
      </c>
      <c r="G420" s="9">
        <v>2</v>
      </c>
      <c r="H420" s="9">
        <v>6</v>
      </c>
      <c r="I420" s="13" t="s">
        <v>1127</v>
      </c>
      <c r="K420" s="14">
        <f t="shared" si="24"/>
        <v>20</v>
      </c>
      <c r="L420" s="14">
        <f t="shared" si="25"/>
        <v>16</v>
      </c>
      <c r="M420" s="14">
        <f t="shared" si="26"/>
        <v>36</v>
      </c>
      <c r="N420" s="12">
        <f t="shared" si="27"/>
        <v>0.8</v>
      </c>
      <c r="O420" s="23">
        <f>IF(VLOOKUP(Cocina[[#This Row],[Número de Orden]],Sala[[Número de Orden]:[Orden cobrada (Sin tiempo espera)]],12,FALSE)="Si",Cocina[[#This Row],[Ganancia Neta]],-Cocina[[#This Row],[Total del Pedido]])</f>
        <v>-20</v>
      </c>
    </row>
    <row r="421" spans="1:15" x14ac:dyDescent="0.3">
      <c r="A421" s="9">
        <v>159</v>
      </c>
      <c r="B421" s="9">
        <v>16</v>
      </c>
      <c r="C421" s="13" t="s">
        <v>439</v>
      </c>
      <c r="D421" s="13" t="s">
        <v>1146</v>
      </c>
      <c r="E421" s="14">
        <v>20</v>
      </c>
      <c r="F421" s="14">
        <v>33</v>
      </c>
      <c r="G421" s="9">
        <v>3</v>
      </c>
      <c r="H421" s="9">
        <v>40</v>
      </c>
      <c r="I421" s="13" t="s">
        <v>1127</v>
      </c>
      <c r="K421" s="14">
        <f t="shared" si="24"/>
        <v>60</v>
      </c>
      <c r="L421" s="14">
        <f t="shared" si="25"/>
        <v>39</v>
      </c>
      <c r="M421" s="14">
        <f t="shared" si="26"/>
        <v>99</v>
      </c>
      <c r="N421" s="12">
        <f t="shared" si="27"/>
        <v>0.65</v>
      </c>
      <c r="O421" s="23">
        <f>IF(VLOOKUP(Cocina[[#This Row],[Número de Orden]],Sala[[Número de Orden]:[Orden cobrada (Sin tiempo espera)]],12,FALSE)="Si",Cocina[[#This Row],[Ganancia Neta]],-Cocina[[#This Row],[Total del Pedido]])</f>
        <v>-60</v>
      </c>
    </row>
    <row r="422" spans="1:15" x14ac:dyDescent="0.3">
      <c r="A422" s="9">
        <v>160</v>
      </c>
      <c r="B422" s="9">
        <v>19</v>
      </c>
      <c r="C422" s="13" t="s">
        <v>106</v>
      </c>
      <c r="D422" s="13" t="s">
        <v>1144</v>
      </c>
      <c r="E422" s="14">
        <v>22</v>
      </c>
      <c r="F422" s="14">
        <v>36</v>
      </c>
      <c r="G422" s="9">
        <v>3</v>
      </c>
      <c r="H422" s="9">
        <v>20</v>
      </c>
      <c r="I422" s="13" t="s">
        <v>1127</v>
      </c>
      <c r="K422" s="14">
        <f t="shared" si="24"/>
        <v>66</v>
      </c>
      <c r="L422" s="14">
        <f t="shared" si="25"/>
        <v>42</v>
      </c>
      <c r="M422" s="14">
        <f t="shared" si="26"/>
        <v>108</v>
      </c>
      <c r="N422" s="12">
        <f t="shared" si="27"/>
        <v>0.63636363636363635</v>
      </c>
      <c r="O422" s="23">
        <f>IF(VLOOKUP(Cocina[[#This Row],[Número de Orden]],Sala[[Número de Orden]:[Orden cobrada (Sin tiempo espera)]],12,FALSE)="Si",Cocina[[#This Row],[Ganancia Neta]],-Cocina[[#This Row],[Total del Pedido]])</f>
        <v>42</v>
      </c>
    </row>
    <row r="423" spans="1:15" x14ac:dyDescent="0.3">
      <c r="A423" s="9">
        <v>160</v>
      </c>
      <c r="B423" s="9">
        <v>19</v>
      </c>
      <c r="C423" s="13" t="s">
        <v>259</v>
      </c>
      <c r="D423" s="13" t="s">
        <v>1139</v>
      </c>
      <c r="E423" s="14">
        <v>14</v>
      </c>
      <c r="F423" s="14">
        <v>24</v>
      </c>
      <c r="G423" s="9">
        <v>2</v>
      </c>
      <c r="H423" s="9">
        <v>47</v>
      </c>
      <c r="I423" s="13" t="s">
        <v>1127</v>
      </c>
      <c r="K423" s="14">
        <f t="shared" si="24"/>
        <v>28</v>
      </c>
      <c r="L423" s="14">
        <f t="shared" si="25"/>
        <v>20</v>
      </c>
      <c r="M423" s="14">
        <f t="shared" si="26"/>
        <v>48</v>
      </c>
      <c r="N423" s="12">
        <f t="shared" si="27"/>
        <v>0.7142857142857143</v>
      </c>
      <c r="O423" s="23">
        <f>IF(VLOOKUP(Cocina[[#This Row],[Número de Orden]],Sala[[Número de Orden]:[Orden cobrada (Sin tiempo espera)]],12,FALSE)="Si",Cocina[[#This Row],[Ganancia Neta]],-Cocina[[#This Row],[Total del Pedido]])</f>
        <v>20</v>
      </c>
    </row>
    <row r="424" spans="1:15" x14ac:dyDescent="0.3">
      <c r="A424" s="9">
        <v>161</v>
      </c>
      <c r="B424" s="9">
        <v>13</v>
      </c>
      <c r="C424" s="13" t="s">
        <v>57</v>
      </c>
      <c r="D424" s="13" t="s">
        <v>1147</v>
      </c>
      <c r="E424" s="14">
        <v>16</v>
      </c>
      <c r="F424" s="14">
        <v>28</v>
      </c>
      <c r="G424" s="9">
        <v>3</v>
      </c>
      <c r="H424" s="9">
        <v>57</v>
      </c>
      <c r="I424" s="13" t="s">
        <v>1127</v>
      </c>
      <c r="K424" s="14">
        <f t="shared" si="24"/>
        <v>48</v>
      </c>
      <c r="L424" s="14">
        <f t="shared" si="25"/>
        <v>36</v>
      </c>
      <c r="M424" s="14">
        <f t="shared" si="26"/>
        <v>84</v>
      </c>
      <c r="N424" s="12">
        <f t="shared" si="27"/>
        <v>0.75</v>
      </c>
      <c r="O424" s="23">
        <f>IF(VLOOKUP(Cocina[[#This Row],[Número de Orden]],Sala[[Número de Orden]:[Orden cobrada (Sin tiempo espera)]],12,FALSE)="Si",Cocina[[#This Row],[Ganancia Neta]],-Cocina[[#This Row],[Total del Pedido]])</f>
        <v>36</v>
      </c>
    </row>
    <row r="425" spans="1:15" x14ac:dyDescent="0.3">
      <c r="A425" s="9">
        <v>162</v>
      </c>
      <c r="B425" s="9">
        <v>14</v>
      </c>
      <c r="C425" s="13" t="s">
        <v>259</v>
      </c>
      <c r="D425" s="13" t="s">
        <v>1139</v>
      </c>
      <c r="E425" s="14">
        <v>14</v>
      </c>
      <c r="F425" s="14">
        <v>24</v>
      </c>
      <c r="G425" s="9">
        <v>3</v>
      </c>
      <c r="H425" s="9">
        <v>25</v>
      </c>
      <c r="I425" s="13" t="s">
        <v>1127</v>
      </c>
      <c r="K425" s="14">
        <f t="shared" si="24"/>
        <v>42</v>
      </c>
      <c r="L425" s="14">
        <f t="shared" si="25"/>
        <v>30</v>
      </c>
      <c r="M425" s="14">
        <f t="shared" si="26"/>
        <v>72</v>
      </c>
      <c r="N425" s="12">
        <f t="shared" si="27"/>
        <v>0.7142857142857143</v>
      </c>
      <c r="O425" s="23">
        <f>IF(VLOOKUP(Cocina[[#This Row],[Número de Orden]],Sala[[Número de Orden]:[Orden cobrada (Sin tiempo espera)]],12,FALSE)="Si",Cocina[[#This Row],[Ganancia Neta]],-Cocina[[#This Row],[Total del Pedido]])</f>
        <v>30</v>
      </c>
    </row>
    <row r="426" spans="1:15" x14ac:dyDescent="0.3">
      <c r="A426" s="9">
        <v>163</v>
      </c>
      <c r="B426" s="9">
        <v>6</v>
      </c>
      <c r="C426" s="13" t="s">
        <v>186</v>
      </c>
      <c r="D426" s="13" t="s">
        <v>1141</v>
      </c>
      <c r="E426" s="14">
        <v>19</v>
      </c>
      <c r="F426" s="14">
        <v>31</v>
      </c>
      <c r="G426" s="9">
        <v>3</v>
      </c>
      <c r="H426" s="9">
        <v>8</v>
      </c>
      <c r="I426" s="13" t="s">
        <v>1128</v>
      </c>
      <c r="K426" s="14">
        <f t="shared" si="24"/>
        <v>57</v>
      </c>
      <c r="L426" s="14">
        <f t="shared" si="25"/>
        <v>36</v>
      </c>
      <c r="M426" s="14">
        <f t="shared" si="26"/>
        <v>93</v>
      </c>
      <c r="N426" s="12">
        <f t="shared" si="27"/>
        <v>0.63157894736842102</v>
      </c>
      <c r="O426" s="23">
        <f>IF(VLOOKUP(Cocina[[#This Row],[Número de Orden]],Sala[[Número de Orden]:[Orden cobrada (Sin tiempo espera)]],12,FALSE)="Si",Cocina[[#This Row],[Ganancia Neta]],-Cocina[[#This Row],[Total del Pedido]])</f>
        <v>36</v>
      </c>
    </row>
    <row r="427" spans="1:15" x14ac:dyDescent="0.3">
      <c r="A427" s="9">
        <v>163</v>
      </c>
      <c r="B427" s="9">
        <v>6</v>
      </c>
      <c r="C427" s="13" t="s">
        <v>100</v>
      </c>
      <c r="D427" s="13" t="s">
        <v>1140</v>
      </c>
      <c r="E427" s="14">
        <v>18</v>
      </c>
      <c r="F427" s="14">
        <v>30</v>
      </c>
      <c r="G427" s="9">
        <v>3</v>
      </c>
      <c r="H427" s="9">
        <v>16</v>
      </c>
      <c r="I427" s="13" t="s">
        <v>1128</v>
      </c>
      <c r="K427" s="14">
        <f t="shared" si="24"/>
        <v>54</v>
      </c>
      <c r="L427" s="14">
        <f t="shared" si="25"/>
        <v>36</v>
      </c>
      <c r="M427" s="14">
        <f t="shared" si="26"/>
        <v>90</v>
      </c>
      <c r="N427" s="12">
        <f t="shared" si="27"/>
        <v>0.66666666666666663</v>
      </c>
      <c r="O427" s="23">
        <f>IF(VLOOKUP(Cocina[[#This Row],[Número de Orden]],Sala[[Número de Orden]:[Orden cobrada (Sin tiempo espera)]],12,FALSE)="Si",Cocina[[#This Row],[Ganancia Neta]],-Cocina[[#This Row],[Total del Pedido]])</f>
        <v>36</v>
      </c>
    </row>
    <row r="428" spans="1:15" x14ac:dyDescent="0.3">
      <c r="A428" s="9">
        <v>163</v>
      </c>
      <c r="B428" s="9">
        <v>6</v>
      </c>
      <c r="C428" s="13" t="s">
        <v>439</v>
      </c>
      <c r="D428" s="13" t="s">
        <v>1146</v>
      </c>
      <c r="E428" s="14">
        <v>20</v>
      </c>
      <c r="F428" s="14">
        <v>33</v>
      </c>
      <c r="G428" s="9">
        <v>2</v>
      </c>
      <c r="H428" s="9">
        <v>40</v>
      </c>
      <c r="I428" s="13" t="s">
        <v>1128</v>
      </c>
      <c r="K428" s="14">
        <f t="shared" si="24"/>
        <v>40</v>
      </c>
      <c r="L428" s="14">
        <f t="shared" si="25"/>
        <v>26</v>
      </c>
      <c r="M428" s="14">
        <f t="shared" si="26"/>
        <v>66</v>
      </c>
      <c r="N428" s="12">
        <f t="shared" si="27"/>
        <v>0.65</v>
      </c>
      <c r="O428" s="23">
        <f>IF(VLOOKUP(Cocina[[#This Row],[Número de Orden]],Sala[[Número de Orden]:[Orden cobrada (Sin tiempo espera)]],12,FALSE)="Si",Cocina[[#This Row],[Ganancia Neta]],-Cocina[[#This Row],[Total del Pedido]])</f>
        <v>26</v>
      </c>
    </row>
    <row r="429" spans="1:15" x14ac:dyDescent="0.3">
      <c r="A429" s="9">
        <v>163</v>
      </c>
      <c r="B429" s="9">
        <v>6</v>
      </c>
      <c r="C429" s="13" t="s">
        <v>335</v>
      </c>
      <c r="D429" s="13" t="s">
        <v>1151</v>
      </c>
      <c r="E429" s="14">
        <v>13</v>
      </c>
      <c r="F429" s="14">
        <v>22</v>
      </c>
      <c r="G429" s="9">
        <v>1</v>
      </c>
      <c r="H429" s="9">
        <v>7</v>
      </c>
      <c r="I429" s="13" t="s">
        <v>1127</v>
      </c>
      <c r="K429" s="14">
        <f t="shared" si="24"/>
        <v>13</v>
      </c>
      <c r="L429" s="14">
        <f t="shared" si="25"/>
        <v>9</v>
      </c>
      <c r="M429" s="14">
        <f t="shared" si="26"/>
        <v>22</v>
      </c>
      <c r="N429" s="12">
        <f t="shared" si="27"/>
        <v>0.69230769230769229</v>
      </c>
      <c r="O429" s="23">
        <f>IF(VLOOKUP(Cocina[[#This Row],[Número de Orden]],Sala[[Número de Orden]:[Orden cobrada (Sin tiempo espera)]],12,FALSE)="Si",Cocina[[#This Row],[Ganancia Neta]],-Cocina[[#This Row],[Total del Pedido]])</f>
        <v>9</v>
      </c>
    </row>
    <row r="430" spans="1:15" x14ac:dyDescent="0.3">
      <c r="A430" s="9">
        <v>164</v>
      </c>
      <c r="B430" s="9">
        <v>8</v>
      </c>
      <c r="C430" s="13" t="s">
        <v>335</v>
      </c>
      <c r="D430" s="13" t="s">
        <v>1151</v>
      </c>
      <c r="E430" s="14">
        <v>13</v>
      </c>
      <c r="F430" s="14">
        <v>22</v>
      </c>
      <c r="G430" s="9">
        <v>1</v>
      </c>
      <c r="H430" s="9">
        <v>43</v>
      </c>
      <c r="I430" s="13" t="s">
        <v>1128</v>
      </c>
      <c r="K430" s="14">
        <f t="shared" si="24"/>
        <v>13</v>
      </c>
      <c r="L430" s="14">
        <f t="shared" si="25"/>
        <v>9</v>
      </c>
      <c r="M430" s="14">
        <f t="shared" si="26"/>
        <v>22</v>
      </c>
      <c r="N430" s="12">
        <f t="shared" si="27"/>
        <v>0.69230769230769229</v>
      </c>
      <c r="O430" s="23">
        <f>IF(VLOOKUP(Cocina[[#This Row],[Número de Orden]],Sala[[Número de Orden]:[Orden cobrada (Sin tiempo espera)]],12,FALSE)="Si",Cocina[[#This Row],[Ganancia Neta]],-Cocina[[#This Row],[Total del Pedido]])</f>
        <v>9</v>
      </c>
    </row>
    <row r="431" spans="1:15" x14ac:dyDescent="0.3">
      <c r="A431" s="9">
        <v>164</v>
      </c>
      <c r="B431" s="9">
        <v>8</v>
      </c>
      <c r="C431" s="13" t="s">
        <v>106</v>
      </c>
      <c r="D431" s="13" t="s">
        <v>1144</v>
      </c>
      <c r="E431" s="14">
        <v>22</v>
      </c>
      <c r="F431" s="14">
        <v>36</v>
      </c>
      <c r="G431" s="9">
        <v>1</v>
      </c>
      <c r="H431" s="9">
        <v>7</v>
      </c>
      <c r="I431" s="13" t="s">
        <v>1127</v>
      </c>
      <c r="K431" s="14">
        <f t="shared" si="24"/>
        <v>22</v>
      </c>
      <c r="L431" s="14">
        <f t="shared" si="25"/>
        <v>14</v>
      </c>
      <c r="M431" s="14">
        <f t="shared" si="26"/>
        <v>36</v>
      </c>
      <c r="N431" s="12">
        <f t="shared" si="27"/>
        <v>0.63636363636363635</v>
      </c>
      <c r="O431" s="23">
        <f>IF(VLOOKUP(Cocina[[#This Row],[Número de Orden]],Sala[[Número de Orden]:[Orden cobrada (Sin tiempo espera)]],12,FALSE)="Si",Cocina[[#This Row],[Ganancia Neta]],-Cocina[[#This Row],[Total del Pedido]])</f>
        <v>14</v>
      </c>
    </row>
    <row r="432" spans="1:15" x14ac:dyDescent="0.3">
      <c r="A432" s="9">
        <v>164</v>
      </c>
      <c r="B432" s="9">
        <v>8</v>
      </c>
      <c r="C432" s="13" t="s">
        <v>414</v>
      </c>
      <c r="D432" s="13" t="s">
        <v>1150</v>
      </c>
      <c r="E432" s="14">
        <v>19</v>
      </c>
      <c r="F432" s="14">
        <v>32</v>
      </c>
      <c r="G432" s="9">
        <v>2</v>
      </c>
      <c r="H432" s="9">
        <v>20</v>
      </c>
      <c r="I432" s="13" t="s">
        <v>1127</v>
      </c>
      <c r="K432" s="14">
        <f t="shared" si="24"/>
        <v>38</v>
      </c>
      <c r="L432" s="14">
        <f t="shared" si="25"/>
        <v>26</v>
      </c>
      <c r="M432" s="14">
        <f t="shared" si="26"/>
        <v>64</v>
      </c>
      <c r="N432" s="12">
        <f t="shared" si="27"/>
        <v>0.68421052631578949</v>
      </c>
      <c r="O432" s="23">
        <f>IF(VLOOKUP(Cocina[[#This Row],[Número de Orden]],Sala[[Número de Orden]:[Orden cobrada (Sin tiempo espera)]],12,FALSE)="Si",Cocina[[#This Row],[Ganancia Neta]],-Cocina[[#This Row],[Total del Pedido]])</f>
        <v>26</v>
      </c>
    </row>
    <row r="433" spans="1:15" x14ac:dyDescent="0.3">
      <c r="A433" s="9">
        <v>164</v>
      </c>
      <c r="B433" s="9">
        <v>8</v>
      </c>
      <c r="C433" s="13" t="s">
        <v>259</v>
      </c>
      <c r="D433" s="13" t="s">
        <v>1139</v>
      </c>
      <c r="E433" s="14">
        <v>14</v>
      </c>
      <c r="F433" s="14">
        <v>24</v>
      </c>
      <c r="G433" s="9">
        <v>2</v>
      </c>
      <c r="H433" s="9">
        <v>35</v>
      </c>
      <c r="I433" s="13" t="s">
        <v>1127</v>
      </c>
      <c r="K433" s="14">
        <f t="shared" si="24"/>
        <v>28</v>
      </c>
      <c r="L433" s="14">
        <f t="shared" si="25"/>
        <v>20</v>
      </c>
      <c r="M433" s="14">
        <f t="shared" si="26"/>
        <v>48</v>
      </c>
      <c r="N433" s="12">
        <f t="shared" si="27"/>
        <v>0.7142857142857143</v>
      </c>
      <c r="O433" s="23">
        <f>IF(VLOOKUP(Cocina[[#This Row],[Número de Orden]],Sala[[Número de Orden]:[Orden cobrada (Sin tiempo espera)]],12,FALSE)="Si",Cocina[[#This Row],[Ganancia Neta]],-Cocina[[#This Row],[Total del Pedido]])</f>
        <v>20</v>
      </c>
    </row>
    <row r="434" spans="1:15" x14ac:dyDescent="0.3">
      <c r="A434" s="9">
        <v>165</v>
      </c>
      <c r="B434" s="9">
        <v>10</v>
      </c>
      <c r="C434" s="13" t="s">
        <v>259</v>
      </c>
      <c r="D434" s="13" t="s">
        <v>1139</v>
      </c>
      <c r="E434" s="14">
        <v>14</v>
      </c>
      <c r="F434" s="14">
        <v>24</v>
      </c>
      <c r="G434" s="9">
        <v>2</v>
      </c>
      <c r="H434" s="9">
        <v>15</v>
      </c>
      <c r="I434" s="13" t="s">
        <v>1128</v>
      </c>
      <c r="K434" s="14">
        <f t="shared" si="24"/>
        <v>28</v>
      </c>
      <c r="L434" s="14">
        <f t="shared" si="25"/>
        <v>20</v>
      </c>
      <c r="M434" s="14">
        <f t="shared" si="26"/>
        <v>48</v>
      </c>
      <c r="N434" s="12">
        <f t="shared" si="27"/>
        <v>0.7142857142857143</v>
      </c>
      <c r="O434" s="23">
        <f>IF(VLOOKUP(Cocina[[#This Row],[Número de Orden]],Sala[[Número de Orden]:[Orden cobrada (Sin tiempo espera)]],12,FALSE)="Si",Cocina[[#This Row],[Ganancia Neta]],-Cocina[[#This Row],[Total del Pedido]])</f>
        <v>20</v>
      </c>
    </row>
    <row r="435" spans="1:15" x14ac:dyDescent="0.3">
      <c r="A435" s="9">
        <v>165</v>
      </c>
      <c r="B435" s="9">
        <v>10</v>
      </c>
      <c r="C435" s="13" t="s">
        <v>102</v>
      </c>
      <c r="D435" s="13" t="s">
        <v>1155</v>
      </c>
      <c r="E435" s="14">
        <v>13</v>
      </c>
      <c r="F435" s="14">
        <v>21</v>
      </c>
      <c r="G435" s="9">
        <v>2</v>
      </c>
      <c r="H435" s="9">
        <v>41</v>
      </c>
      <c r="I435" s="13" t="s">
        <v>1127</v>
      </c>
      <c r="K435" s="14">
        <f t="shared" si="24"/>
        <v>26</v>
      </c>
      <c r="L435" s="14">
        <f t="shared" si="25"/>
        <v>16</v>
      </c>
      <c r="M435" s="14">
        <f t="shared" si="26"/>
        <v>42</v>
      </c>
      <c r="N435" s="12">
        <f t="shared" si="27"/>
        <v>0.61538461538461542</v>
      </c>
      <c r="O435" s="23">
        <f>IF(VLOOKUP(Cocina[[#This Row],[Número de Orden]],Sala[[Número de Orden]:[Orden cobrada (Sin tiempo espera)]],12,FALSE)="Si",Cocina[[#This Row],[Ganancia Neta]],-Cocina[[#This Row],[Total del Pedido]])</f>
        <v>16</v>
      </c>
    </row>
    <row r="436" spans="1:15" x14ac:dyDescent="0.3">
      <c r="A436" s="9">
        <v>166</v>
      </c>
      <c r="B436" s="9">
        <v>12</v>
      </c>
      <c r="C436" s="13" t="s">
        <v>331</v>
      </c>
      <c r="D436" s="13" t="s">
        <v>1154</v>
      </c>
      <c r="E436" s="14">
        <v>14</v>
      </c>
      <c r="F436" s="14">
        <v>23</v>
      </c>
      <c r="G436" s="9">
        <v>2</v>
      </c>
      <c r="H436" s="9">
        <v>22</v>
      </c>
      <c r="I436" s="13" t="s">
        <v>1128</v>
      </c>
      <c r="K436" s="14">
        <f t="shared" si="24"/>
        <v>28</v>
      </c>
      <c r="L436" s="14">
        <f t="shared" si="25"/>
        <v>18</v>
      </c>
      <c r="M436" s="14">
        <f t="shared" si="26"/>
        <v>46</v>
      </c>
      <c r="N436" s="12">
        <f t="shared" si="27"/>
        <v>0.6428571428571429</v>
      </c>
      <c r="O436" s="23">
        <f>IF(VLOOKUP(Cocina[[#This Row],[Número de Orden]],Sala[[Número de Orden]:[Orden cobrada (Sin tiempo espera)]],12,FALSE)="Si",Cocina[[#This Row],[Ganancia Neta]],-Cocina[[#This Row],[Total del Pedido]])</f>
        <v>18</v>
      </c>
    </row>
    <row r="437" spans="1:15" x14ac:dyDescent="0.3">
      <c r="A437" s="9">
        <v>167</v>
      </c>
      <c r="B437" s="9">
        <v>5</v>
      </c>
      <c r="C437" s="13" t="s">
        <v>180</v>
      </c>
      <c r="D437" s="13" t="s">
        <v>1148</v>
      </c>
      <c r="E437" s="14">
        <v>11</v>
      </c>
      <c r="F437" s="14">
        <v>19</v>
      </c>
      <c r="G437" s="9">
        <v>1</v>
      </c>
      <c r="H437" s="9">
        <v>29</v>
      </c>
      <c r="I437" s="13" t="s">
        <v>1127</v>
      </c>
      <c r="K437" s="14">
        <f t="shared" si="24"/>
        <v>11</v>
      </c>
      <c r="L437" s="14">
        <f t="shared" si="25"/>
        <v>8</v>
      </c>
      <c r="M437" s="14">
        <f t="shared" si="26"/>
        <v>19</v>
      </c>
      <c r="N437" s="12">
        <f t="shared" si="27"/>
        <v>0.72727272727272729</v>
      </c>
      <c r="O437" s="23">
        <f>IF(VLOOKUP(Cocina[[#This Row],[Número de Orden]],Sala[[Número de Orden]:[Orden cobrada (Sin tiempo espera)]],12,FALSE)="Si",Cocina[[#This Row],[Ganancia Neta]],-Cocina[[#This Row],[Total del Pedido]])</f>
        <v>8</v>
      </c>
    </row>
    <row r="438" spans="1:15" x14ac:dyDescent="0.3">
      <c r="A438" s="9">
        <v>167</v>
      </c>
      <c r="B438" s="9">
        <v>5</v>
      </c>
      <c r="C438" s="13" t="s">
        <v>77</v>
      </c>
      <c r="D438" s="13" t="s">
        <v>1152</v>
      </c>
      <c r="E438" s="14">
        <v>20</v>
      </c>
      <c r="F438" s="14">
        <v>34</v>
      </c>
      <c r="G438" s="9">
        <v>3</v>
      </c>
      <c r="H438" s="9">
        <v>11</v>
      </c>
      <c r="I438" s="13" t="s">
        <v>1127</v>
      </c>
      <c r="K438" s="14">
        <f t="shared" si="24"/>
        <v>60</v>
      </c>
      <c r="L438" s="14">
        <f t="shared" si="25"/>
        <v>42</v>
      </c>
      <c r="M438" s="14">
        <f t="shared" si="26"/>
        <v>102</v>
      </c>
      <c r="N438" s="12">
        <f t="shared" si="27"/>
        <v>0.7</v>
      </c>
      <c r="O438" s="23">
        <f>IF(VLOOKUP(Cocina[[#This Row],[Número de Orden]],Sala[[Número de Orden]:[Orden cobrada (Sin tiempo espera)]],12,FALSE)="Si",Cocina[[#This Row],[Ganancia Neta]],-Cocina[[#This Row],[Total del Pedido]])</f>
        <v>42</v>
      </c>
    </row>
    <row r="439" spans="1:15" x14ac:dyDescent="0.3">
      <c r="A439" s="9">
        <v>167</v>
      </c>
      <c r="B439" s="9">
        <v>5</v>
      </c>
      <c r="C439" s="13" t="s">
        <v>186</v>
      </c>
      <c r="D439" s="13" t="s">
        <v>1141</v>
      </c>
      <c r="E439" s="14">
        <v>19</v>
      </c>
      <c r="F439" s="14">
        <v>31</v>
      </c>
      <c r="G439" s="9">
        <v>1</v>
      </c>
      <c r="H439" s="9">
        <v>36</v>
      </c>
      <c r="I439" s="13" t="s">
        <v>1128</v>
      </c>
      <c r="K439" s="14">
        <f t="shared" si="24"/>
        <v>19</v>
      </c>
      <c r="L439" s="14">
        <f t="shared" si="25"/>
        <v>12</v>
      </c>
      <c r="M439" s="14">
        <f t="shared" si="26"/>
        <v>31</v>
      </c>
      <c r="N439" s="12">
        <f t="shared" si="27"/>
        <v>0.63157894736842102</v>
      </c>
      <c r="O439" s="23">
        <f>IF(VLOOKUP(Cocina[[#This Row],[Número de Orden]],Sala[[Número de Orden]:[Orden cobrada (Sin tiempo espera)]],12,FALSE)="Si",Cocina[[#This Row],[Ganancia Neta]],-Cocina[[#This Row],[Total del Pedido]])</f>
        <v>12</v>
      </c>
    </row>
    <row r="440" spans="1:15" x14ac:dyDescent="0.3">
      <c r="A440" s="9">
        <v>168</v>
      </c>
      <c r="B440" s="9">
        <v>17</v>
      </c>
      <c r="C440" s="13" t="s">
        <v>335</v>
      </c>
      <c r="D440" s="13" t="s">
        <v>1151</v>
      </c>
      <c r="E440" s="14">
        <v>13</v>
      </c>
      <c r="F440" s="14">
        <v>22</v>
      </c>
      <c r="G440" s="9">
        <v>2</v>
      </c>
      <c r="H440" s="9">
        <v>7</v>
      </c>
      <c r="I440" s="13" t="s">
        <v>1128</v>
      </c>
      <c r="K440" s="14">
        <f t="shared" si="24"/>
        <v>26</v>
      </c>
      <c r="L440" s="14">
        <f t="shared" si="25"/>
        <v>18</v>
      </c>
      <c r="M440" s="14">
        <f t="shared" si="26"/>
        <v>44</v>
      </c>
      <c r="N440" s="12">
        <f t="shared" si="27"/>
        <v>0.69230769230769229</v>
      </c>
      <c r="O440" s="23">
        <f>IF(VLOOKUP(Cocina[[#This Row],[Número de Orden]],Sala[[Número de Orden]:[Orden cobrada (Sin tiempo espera)]],12,FALSE)="Si",Cocina[[#This Row],[Ganancia Neta]],-Cocina[[#This Row],[Total del Pedido]])</f>
        <v>18</v>
      </c>
    </row>
    <row r="441" spans="1:15" x14ac:dyDescent="0.3">
      <c r="A441" s="9">
        <v>169</v>
      </c>
      <c r="B441" s="9">
        <v>19</v>
      </c>
      <c r="C441" s="13" t="s">
        <v>102</v>
      </c>
      <c r="D441" s="13" t="s">
        <v>1155</v>
      </c>
      <c r="E441" s="14">
        <v>13</v>
      </c>
      <c r="F441" s="14">
        <v>21</v>
      </c>
      <c r="G441" s="9">
        <v>2</v>
      </c>
      <c r="H441" s="9">
        <v>44</v>
      </c>
      <c r="I441" s="13" t="s">
        <v>1128</v>
      </c>
      <c r="K441" s="14">
        <f t="shared" si="24"/>
        <v>26</v>
      </c>
      <c r="L441" s="14">
        <f t="shared" si="25"/>
        <v>16</v>
      </c>
      <c r="M441" s="14">
        <f t="shared" si="26"/>
        <v>42</v>
      </c>
      <c r="N441" s="12">
        <f t="shared" si="27"/>
        <v>0.61538461538461542</v>
      </c>
      <c r="O441" s="23">
        <f>IF(VLOOKUP(Cocina[[#This Row],[Número de Orden]],Sala[[Número de Orden]:[Orden cobrada (Sin tiempo espera)]],12,FALSE)="Si",Cocina[[#This Row],[Ganancia Neta]],-Cocina[[#This Row],[Total del Pedido]])</f>
        <v>16</v>
      </c>
    </row>
    <row r="442" spans="1:15" x14ac:dyDescent="0.3">
      <c r="A442" s="9">
        <v>169</v>
      </c>
      <c r="B442" s="9">
        <v>19</v>
      </c>
      <c r="C442" s="13" t="s">
        <v>77</v>
      </c>
      <c r="D442" s="13" t="s">
        <v>1152</v>
      </c>
      <c r="E442" s="14">
        <v>20</v>
      </c>
      <c r="F442" s="14">
        <v>34</v>
      </c>
      <c r="G442" s="9">
        <v>2</v>
      </c>
      <c r="H442" s="9">
        <v>59</v>
      </c>
      <c r="I442" s="13" t="s">
        <v>1128</v>
      </c>
      <c r="K442" s="14">
        <f t="shared" si="24"/>
        <v>40</v>
      </c>
      <c r="L442" s="14">
        <f t="shared" si="25"/>
        <v>28</v>
      </c>
      <c r="M442" s="14">
        <f t="shared" si="26"/>
        <v>68</v>
      </c>
      <c r="N442" s="12">
        <f t="shared" si="27"/>
        <v>0.7</v>
      </c>
      <c r="O442" s="23">
        <f>IF(VLOOKUP(Cocina[[#This Row],[Número de Orden]],Sala[[Número de Orden]:[Orden cobrada (Sin tiempo espera)]],12,FALSE)="Si",Cocina[[#This Row],[Ganancia Neta]],-Cocina[[#This Row],[Total del Pedido]])</f>
        <v>28</v>
      </c>
    </row>
    <row r="443" spans="1:15" x14ac:dyDescent="0.3">
      <c r="A443" s="9">
        <v>169</v>
      </c>
      <c r="B443" s="9">
        <v>19</v>
      </c>
      <c r="C443" s="13" t="s">
        <v>335</v>
      </c>
      <c r="D443" s="13" t="s">
        <v>1151</v>
      </c>
      <c r="E443" s="14">
        <v>13</v>
      </c>
      <c r="F443" s="14">
        <v>22</v>
      </c>
      <c r="G443" s="9">
        <v>2</v>
      </c>
      <c r="H443" s="9">
        <v>7</v>
      </c>
      <c r="I443" s="13" t="s">
        <v>1127</v>
      </c>
      <c r="K443" s="14">
        <f t="shared" si="24"/>
        <v>26</v>
      </c>
      <c r="L443" s="14">
        <f t="shared" si="25"/>
        <v>18</v>
      </c>
      <c r="M443" s="14">
        <f t="shared" si="26"/>
        <v>44</v>
      </c>
      <c r="N443" s="12">
        <f t="shared" si="27"/>
        <v>0.69230769230769229</v>
      </c>
      <c r="O443" s="23">
        <f>IF(VLOOKUP(Cocina[[#This Row],[Número de Orden]],Sala[[Número de Orden]:[Orden cobrada (Sin tiempo espera)]],12,FALSE)="Si",Cocina[[#This Row],[Ganancia Neta]],-Cocina[[#This Row],[Total del Pedido]])</f>
        <v>18</v>
      </c>
    </row>
    <row r="444" spans="1:15" x14ac:dyDescent="0.3">
      <c r="A444" s="9">
        <v>170</v>
      </c>
      <c r="B444" s="9">
        <v>12</v>
      </c>
      <c r="C444" s="13" t="s">
        <v>241</v>
      </c>
      <c r="D444" s="13" t="s">
        <v>1153</v>
      </c>
      <c r="E444" s="14">
        <v>12</v>
      </c>
      <c r="F444" s="14">
        <v>20</v>
      </c>
      <c r="G444" s="9">
        <v>3</v>
      </c>
      <c r="H444" s="9">
        <v>16</v>
      </c>
      <c r="I444" s="13" t="s">
        <v>1127</v>
      </c>
      <c r="K444" s="14">
        <f t="shared" si="24"/>
        <v>36</v>
      </c>
      <c r="L444" s="14">
        <f t="shared" si="25"/>
        <v>24</v>
      </c>
      <c r="M444" s="14">
        <f t="shared" si="26"/>
        <v>60</v>
      </c>
      <c r="N444" s="12">
        <f t="shared" si="27"/>
        <v>0.66666666666666663</v>
      </c>
      <c r="O444" s="23">
        <f>IF(VLOOKUP(Cocina[[#This Row],[Número de Orden]],Sala[[Número de Orden]:[Orden cobrada (Sin tiempo espera)]],12,FALSE)="Si",Cocina[[#This Row],[Ganancia Neta]],-Cocina[[#This Row],[Total del Pedido]])</f>
        <v>24</v>
      </c>
    </row>
    <row r="445" spans="1:15" x14ac:dyDescent="0.3">
      <c r="A445" s="9">
        <v>170</v>
      </c>
      <c r="B445" s="9">
        <v>12</v>
      </c>
      <c r="C445" s="13" t="s">
        <v>51</v>
      </c>
      <c r="D445" s="13" t="s">
        <v>1145</v>
      </c>
      <c r="E445" s="14">
        <v>17</v>
      </c>
      <c r="F445" s="14">
        <v>29</v>
      </c>
      <c r="G445" s="9">
        <v>3</v>
      </c>
      <c r="H445" s="9">
        <v>16</v>
      </c>
      <c r="I445" s="13" t="s">
        <v>1127</v>
      </c>
      <c r="K445" s="14">
        <f t="shared" si="24"/>
        <v>51</v>
      </c>
      <c r="L445" s="14">
        <f t="shared" si="25"/>
        <v>36</v>
      </c>
      <c r="M445" s="14">
        <f t="shared" si="26"/>
        <v>87</v>
      </c>
      <c r="N445" s="12">
        <f t="shared" si="27"/>
        <v>0.70588235294117652</v>
      </c>
      <c r="O445" s="23">
        <f>IF(VLOOKUP(Cocina[[#This Row],[Número de Orden]],Sala[[Número de Orden]:[Orden cobrada (Sin tiempo espera)]],12,FALSE)="Si",Cocina[[#This Row],[Ganancia Neta]],-Cocina[[#This Row],[Total del Pedido]])</f>
        <v>36</v>
      </c>
    </row>
    <row r="446" spans="1:15" x14ac:dyDescent="0.3">
      <c r="A446" s="9">
        <v>170</v>
      </c>
      <c r="B446" s="9">
        <v>12</v>
      </c>
      <c r="C446" s="13" t="s">
        <v>106</v>
      </c>
      <c r="D446" s="13" t="s">
        <v>1144</v>
      </c>
      <c r="E446" s="14">
        <v>22</v>
      </c>
      <c r="F446" s="14">
        <v>36</v>
      </c>
      <c r="G446" s="9">
        <v>1</v>
      </c>
      <c r="H446" s="9">
        <v>33</v>
      </c>
      <c r="I446" s="13" t="s">
        <v>1128</v>
      </c>
      <c r="K446" s="14">
        <f t="shared" si="24"/>
        <v>22</v>
      </c>
      <c r="L446" s="14">
        <f t="shared" si="25"/>
        <v>14</v>
      </c>
      <c r="M446" s="14">
        <f t="shared" si="26"/>
        <v>36</v>
      </c>
      <c r="N446" s="12">
        <f t="shared" si="27"/>
        <v>0.63636363636363635</v>
      </c>
      <c r="O446" s="23">
        <f>IF(VLOOKUP(Cocina[[#This Row],[Número de Orden]],Sala[[Número de Orden]:[Orden cobrada (Sin tiempo espera)]],12,FALSE)="Si",Cocina[[#This Row],[Ganancia Neta]],-Cocina[[#This Row],[Total del Pedido]])</f>
        <v>14</v>
      </c>
    </row>
    <row r="447" spans="1:15" x14ac:dyDescent="0.3">
      <c r="A447" s="9">
        <v>170</v>
      </c>
      <c r="B447" s="9">
        <v>12</v>
      </c>
      <c r="C447" s="13" t="s">
        <v>100</v>
      </c>
      <c r="D447" s="13" t="s">
        <v>1140</v>
      </c>
      <c r="E447" s="14">
        <v>18</v>
      </c>
      <c r="F447" s="14">
        <v>30</v>
      </c>
      <c r="G447" s="9">
        <v>2</v>
      </c>
      <c r="H447" s="9">
        <v>8</v>
      </c>
      <c r="I447" s="13" t="s">
        <v>1128</v>
      </c>
      <c r="K447" s="14">
        <f t="shared" si="24"/>
        <v>36</v>
      </c>
      <c r="L447" s="14">
        <f t="shared" si="25"/>
        <v>24</v>
      </c>
      <c r="M447" s="14">
        <f t="shared" si="26"/>
        <v>60</v>
      </c>
      <c r="N447" s="12">
        <f t="shared" si="27"/>
        <v>0.66666666666666663</v>
      </c>
      <c r="O447" s="23">
        <f>IF(VLOOKUP(Cocina[[#This Row],[Número de Orden]],Sala[[Número de Orden]:[Orden cobrada (Sin tiempo espera)]],12,FALSE)="Si",Cocina[[#This Row],[Ganancia Neta]],-Cocina[[#This Row],[Total del Pedido]])</f>
        <v>24</v>
      </c>
    </row>
    <row r="448" spans="1:15" x14ac:dyDescent="0.3">
      <c r="A448" s="9">
        <v>171</v>
      </c>
      <c r="B448" s="9">
        <v>16</v>
      </c>
      <c r="C448" s="13" t="s">
        <v>256</v>
      </c>
      <c r="D448" s="13" t="s">
        <v>1157</v>
      </c>
      <c r="E448" s="14">
        <v>15</v>
      </c>
      <c r="F448" s="14">
        <v>26</v>
      </c>
      <c r="G448" s="9">
        <v>2</v>
      </c>
      <c r="H448" s="9">
        <v>29</v>
      </c>
      <c r="I448" s="13" t="s">
        <v>1127</v>
      </c>
      <c r="K448" s="14">
        <f t="shared" si="24"/>
        <v>30</v>
      </c>
      <c r="L448" s="14">
        <f t="shared" si="25"/>
        <v>22</v>
      </c>
      <c r="M448" s="14">
        <f t="shared" si="26"/>
        <v>52</v>
      </c>
      <c r="N448" s="12">
        <f t="shared" si="27"/>
        <v>0.73333333333333328</v>
      </c>
      <c r="O448" s="23">
        <f>IF(VLOOKUP(Cocina[[#This Row],[Número de Orden]],Sala[[Número de Orden]:[Orden cobrada (Sin tiempo espera)]],12,FALSE)="Si",Cocina[[#This Row],[Ganancia Neta]],-Cocina[[#This Row],[Total del Pedido]])</f>
        <v>22</v>
      </c>
    </row>
    <row r="449" spans="1:15" x14ac:dyDescent="0.3">
      <c r="A449" s="9">
        <v>171</v>
      </c>
      <c r="B449" s="9">
        <v>16</v>
      </c>
      <c r="C449" s="13" t="s">
        <v>51</v>
      </c>
      <c r="D449" s="13" t="s">
        <v>1145</v>
      </c>
      <c r="E449" s="14">
        <v>17</v>
      </c>
      <c r="F449" s="14">
        <v>29</v>
      </c>
      <c r="G449" s="9">
        <v>3</v>
      </c>
      <c r="H449" s="9">
        <v>22</v>
      </c>
      <c r="I449" s="13" t="s">
        <v>1128</v>
      </c>
      <c r="K449" s="14">
        <f t="shared" si="24"/>
        <v>51</v>
      </c>
      <c r="L449" s="14">
        <f t="shared" si="25"/>
        <v>36</v>
      </c>
      <c r="M449" s="14">
        <f t="shared" si="26"/>
        <v>87</v>
      </c>
      <c r="N449" s="12">
        <f t="shared" si="27"/>
        <v>0.70588235294117652</v>
      </c>
      <c r="O449" s="23">
        <f>IF(VLOOKUP(Cocina[[#This Row],[Número de Orden]],Sala[[Número de Orden]:[Orden cobrada (Sin tiempo espera)]],12,FALSE)="Si",Cocina[[#This Row],[Ganancia Neta]],-Cocina[[#This Row],[Total del Pedido]])</f>
        <v>36</v>
      </c>
    </row>
    <row r="450" spans="1:15" x14ac:dyDescent="0.3">
      <c r="A450" s="9">
        <v>172</v>
      </c>
      <c r="B450" s="9">
        <v>12</v>
      </c>
      <c r="C450" s="13" t="s">
        <v>77</v>
      </c>
      <c r="D450" s="13" t="s">
        <v>1152</v>
      </c>
      <c r="E450" s="14">
        <v>20</v>
      </c>
      <c r="F450" s="14">
        <v>34</v>
      </c>
      <c r="G450" s="9">
        <v>2</v>
      </c>
      <c r="H450" s="9">
        <v>27</v>
      </c>
      <c r="I450" s="13" t="s">
        <v>1128</v>
      </c>
      <c r="K450" s="14">
        <f t="shared" si="24"/>
        <v>40</v>
      </c>
      <c r="L450" s="14">
        <f t="shared" si="25"/>
        <v>28</v>
      </c>
      <c r="M450" s="14">
        <f t="shared" si="26"/>
        <v>68</v>
      </c>
      <c r="N450" s="12">
        <f t="shared" si="27"/>
        <v>0.7</v>
      </c>
      <c r="O450" s="23">
        <f>IF(VLOOKUP(Cocina[[#This Row],[Número de Orden]],Sala[[Número de Orden]:[Orden cobrada (Sin tiempo espera)]],12,FALSE)="Si",Cocina[[#This Row],[Ganancia Neta]],-Cocina[[#This Row],[Total del Pedido]])</f>
        <v>28</v>
      </c>
    </row>
    <row r="451" spans="1:15" x14ac:dyDescent="0.3">
      <c r="A451" s="9">
        <v>173</v>
      </c>
      <c r="B451" s="9">
        <v>11</v>
      </c>
      <c r="C451" s="13" t="s">
        <v>170</v>
      </c>
      <c r="D451" s="13" t="s">
        <v>1142</v>
      </c>
      <c r="E451" s="14">
        <v>16</v>
      </c>
      <c r="F451" s="14">
        <v>27</v>
      </c>
      <c r="G451" s="9">
        <v>3</v>
      </c>
      <c r="H451" s="9">
        <v>15</v>
      </c>
      <c r="I451" s="13" t="s">
        <v>1128</v>
      </c>
      <c r="K451" s="14">
        <f t="shared" ref="K451:K514" si="28">E451*G451</f>
        <v>48</v>
      </c>
      <c r="L451" s="14">
        <f t="shared" ref="L451:L514" si="29">(F451-E451)*G451</f>
        <v>33</v>
      </c>
      <c r="M451" s="14">
        <f t="shared" ref="M451:M514" si="30">F451*G451</f>
        <v>81</v>
      </c>
      <c r="N451" s="12">
        <f t="shared" ref="N451:N514" si="31">(M451-K451)/K451</f>
        <v>0.6875</v>
      </c>
      <c r="O451" s="23">
        <f>IF(VLOOKUP(Cocina[[#This Row],[Número de Orden]],Sala[[Número de Orden]:[Orden cobrada (Sin tiempo espera)]],12,FALSE)="Si",Cocina[[#This Row],[Ganancia Neta]],-Cocina[[#This Row],[Total del Pedido]])</f>
        <v>33</v>
      </c>
    </row>
    <row r="452" spans="1:15" x14ac:dyDescent="0.3">
      <c r="A452" s="9">
        <v>173</v>
      </c>
      <c r="B452" s="9">
        <v>11</v>
      </c>
      <c r="C452" s="13" t="s">
        <v>414</v>
      </c>
      <c r="D452" s="13" t="s">
        <v>1150</v>
      </c>
      <c r="E452" s="14">
        <v>19</v>
      </c>
      <c r="F452" s="14">
        <v>32</v>
      </c>
      <c r="G452" s="9">
        <v>3</v>
      </c>
      <c r="H452" s="9">
        <v>52</v>
      </c>
      <c r="I452" s="13" t="s">
        <v>1128</v>
      </c>
      <c r="K452" s="14">
        <f t="shared" si="28"/>
        <v>57</v>
      </c>
      <c r="L452" s="14">
        <f t="shared" si="29"/>
        <v>39</v>
      </c>
      <c r="M452" s="14">
        <f t="shared" si="30"/>
        <v>96</v>
      </c>
      <c r="N452" s="12">
        <f t="shared" si="31"/>
        <v>0.68421052631578949</v>
      </c>
      <c r="O452" s="23">
        <f>IF(VLOOKUP(Cocina[[#This Row],[Número de Orden]],Sala[[Número de Orden]:[Orden cobrada (Sin tiempo espera)]],12,FALSE)="Si",Cocina[[#This Row],[Ganancia Neta]],-Cocina[[#This Row],[Total del Pedido]])</f>
        <v>39</v>
      </c>
    </row>
    <row r="453" spans="1:15" x14ac:dyDescent="0.3">
      <c r="A453" s="9">
        <v>174</v>
      </c>
      <c r="B453" s="9">
        <v>10</v>
      </c>
      <c r="C453" s="13" t="s">
        <v>100</v>
      </c>
      <c r="D453" s="13" t="s">
        <v>1140</v>
      </c>
      <c r="E453" s="14">
        <v>18</v>
      </c>
      <c r="F453" s="14">
        <v>30</v>
      </c>
      <c r="G453" s="9">
        <v>2</v>
      </c>
      <c r="H453" s="9">
        <v>12</v>
      </c>
      <c r="I453" s="13" t="s">
        <v>1128</v>
      </c>
      <c r="K453" s="14">
        <f t="shared" si="28"/>
        <v>36</v>
      </c>
      <c r="L453" s="14">
        <f t="shared" si="29"/>
        <v>24</v>
      </c>
      <c r="M453" s="14">
        <f t="shared" si="30"/>
        <v>60</v>
      </c>
      <c r="N453" s="12">
        <f t="shared" si="31"/>
        <v>0.66666666666666663</v>
      </c>
      <c r="O453" s="23">
        <f>IF(VLOOKUP(Cocina[[#This Row],[Número de Orden]],Sala[[Número de Orden]:[Orden cobrada (Sin tiempo espera)]],12,FALSE)="Si",Cocina[[#This Row],[Ganancia Neta]],-Cocina[[#This Row],[Total del Pedido]])</f>
        <v>24</v>
      </c>
    </row>
    <row r="454" spans="1:15" x14ac:dyDescent="0.3">
      <c r="A454" s="9">
        <v>175</v>
      </c>
      <c r="B454" s="9">
        <v>14</v>
      </c>
      <c r="C454" s="13" t="s">
        <v>414</v>
      </c>
      <c r="D454" s="13" t="s">
        <v>1150</v>
      </c>
      <c r="E454" s="14">
        <v>19</v>
      </c>
      <c r="F454" s="14">
        <v>32</v>
      </c>
      <c r="G454" s="9">
        <v>3</v>
      </c>
      <c r="H454" s="9">
        <v>9</v>
      </c>
      <c r="I454" s="13" t="s">
        <v>1128</v>
      </c>
      <c r="K454" s="14">
        <f t="shared" si="28"/>
        <v>57</v>
      </c>
      <c r="L454" s="14">
        <f t="shared" si="29"/>
        <v>39</v>
      </c>
      <c r="M454" s="14">
        <f t="shared" si="30"/>
        <v>96</v>
      </c>
      <c r="N454" s="12">
        <f t="shared" si="31"/>
        <v>0.68421052631578949</v>
      </c>
      <c r="O454" s="23">
        <f>IF(VLOOKUP(Cocina[[#This Row],[Número de Orden]],Sala[[Número de Orden]:[Orden cobrada (Sin tiempo espera)]],12,FALSE)="Si",Cocina[[#This Row],[Ganancia Neta]],-Cocina[[#This Row],[Total del Pedido]])</f>
        <v>39</v>
      </c>
    </row>
    <row r="455" spans="1:15" x14ac:dyDescent="0.3">
      <c r="A455" s="9">
        <v>175</v>
      </c>
      <c r="B455" s="9">
        <v>14</v>
      </c>
      <c r="C455" s="13" t="s">
        <v>259</v>
      </c>
      <c r="D455" s="13" t="s">
        <v>1139</v>
      </c>
      <c r="E455" s="14">
        <v>14</v>
      </c>
      <c r="F455" s="14">
        <v>24</v>
      </c>
      <c r="G455" s="9">
        <v>2</v>
      </c>
      <c r="H455" s="9">
        <v>38</v>
      </c>
      <c r="I455" s="13" t="s">
        <v>1127</v>
      </c>
      <c r="K455" s="14">
        <f t="shared" si="28"/>
        <v>28</v>
      </c>
      <c r="L455" s="14">
        <f t="shared" si="29"/>
        <v>20</v>
      </c>
      <c r="M455" s="14">
        <f t="shared" si="30"/>
        <v>48</v>
      </c>
      <c r="N455" s="12">
        <f t="shared" si="31"/>
        <v>0.7142857142857143</v>
      </c>
      <c r="O455" s="23">
        <f>IF(VLOOKUP(Cocina[[#This Row],[Número de Orden]],Sala[[Número de Orden]:[Orden cobrada (Sin tiempo espera)]],12,FALSE)="Si",Cocina[[#This Row],[Ganancia Neta]],-Cocina[[#This Row],[Total del Pedido]])</f>
        <v>20</v>
      </c>
    </row>
    <row r="456" spans="1:15" x14ac:dyDescent="0.3">
      <c r="A456" s="9">
        <v>176</v>
      </c>
      <c r="B456" s="9">
        <v>20</v>
      </c>
      <c r="C456" s="13" t="s">
        <v>102</v>
      </c>
      <c r="D456" s="13" t="s">
        <v>1155</v>
      </c>
      <c r="E456" s="14">
        <v>13</v>
      </c>
      <c r="F456" s="14">
        <v>21</v>
      </c>
      <c r="G456" s="9">
        <v>3</v>
      </c>
      <c r="H456" s="9">
        <v>48</v>
      </c>
      <c r="I456" s="13" t="s">
        <v>1128</v>
      </c>
      <c r="K456" s="14">
        <f t="shared" si="28"/>
        <v>39</v>
      </c>
      <c r="L456" s="14">
        <f t="shared" si="29"/>
        <v>24</v>
      </c>
      <c r="M456" s="14">
        <f t="shared" si="30"/>
        <v>63</v>
      </c>
      <c r="N456" s="12">
        <f t="shared" si="31"/>
        <v>0.61538461538461542</v>
      </c>
      <c r="O456" s="23">
        <f>IF(VLOOKUP(Cocina[[#This Row],[Número de Orden]],Sala[[Número de Orden]:[Orden cobrada (Sin tiempo espera)]],12,FALSE)="Si",Cocina[[#This Row],[Ganancia Neta]],-Cocina[[#This Row],[Total del Pedido]])</f>
        <v>24</v>
      </c>
    </row>
    <row r="457" spans="1:15" x14ac:dyDescent="0.3">
      <c r="A457" s="9">
        <v>177</v>
      </c>
      <c r="B457" s="9">
        <v>4</v>
      </c>
      <c r="C457" s="13" t="s">
        <v>259</v>
      </c>
      <c r="D457" s="13" t="s">
        <v>1139</v>
      </c>
      <c r="E457" s="14">
        <v>14</v>
      </c>
      <c r="F457" s="14">
        <v>24</v>
      </c>
      <c r="G457" s="9">
        <v>2</v>
      </c>
      <c r="H457" s="9">
        <v>10</v>
      </c>
      <c r="I457" s="13" t="s">
        <v>1128</v>
      </c>
      <c r="K457" s="14">
        <f t="shared" si="28"/>
        <v>28</v>
      </c>
      <c r="L457" s="14">
        <f t="shared" si="29"/>
        <v>20</v>
      </c>
      <c r="M457" s="14">
        <f t="shared" si="30"/>
        <v>48</v>
      </c>
      <c r="N457" s="12">
        <f t="shared" si="31"/>
        <v>0.7142857142857143</v>
      </c>
      <c r="O457" s="23">
        <f>IF(VLOOKUP(Cocina[[#This Row],[Número de Orden]],Sala[[Número de Orden]:[Orden cobrada (Sin tiempo espera)]],12,FALSE)="Si",Cocina[[#This Row],[Ganancia Neta]],-Cocina[[#This Row],[Total del Pedido]])</f>
        <v>-28</v>
      </c>
    </row>
    <row r="458" spans="1:15" x14ac:dyDescent="0.3">
      <c r="A458" s="9">
        <v>177</v>
      </c>
      <c r="B458" s="9">
        <v>4</v>
      </c>
      <c r="C458" s="13" t="s">
        <v>256</v>
      </c>
      <c r="D458" s="13" t="s">
        <v>1157</v>
      </c>
      <c r="E458" s="14">
        <v>15</v>
      </c>
      <c r="F458" s="14">
        <v>26</v>
      </c>
      <c r="G458" s="9">
        <v>1</v>
      </c>
      <c r="H458" s="9">
        <v>40</v>
      </c>
      <c r="I458" s="13" t="s">
        <v>1127</v>
      </c>
      <c r="K458" s="14">
        <f t="shared" si="28"/>
        <v>15</v>
      </c>
      <c r="L458" s="14">
        <f t="shared" si="29"/>
        <v>11</v>
      </c>
      <c r="M458" s="14">
        <f t="shared" si="30"/>
        <v>26</v>
      </c>
      <c r="N458" s="12">
        <f t="shared" si="31"/>
        <v>0.73333333333333328</v>
      </c>
      <c r="O458" s="23">
        <f>IF(VLOOKUP(Cocina[[#This Row],[Número de Orden]],Sala[[Número de Orden]:[Orden cobrada (Sin tiempo espera)]],12,FALSE)="Si",Cocina[[#This Row],[Ganancia Neta]],-Cocina[[#This Row],[Total del Pedido]])</f>
        <v>-15</v>
      </c>
    </row>
    <row r="459" spans="1:15" x14ac:dyDescent="0.3">
      <c r="A459" s="9">
        <v>177</v>
      </c>
      <c r="B459" s="9">
        <v>4</v>
      </c>
      <c r="C459" s="13" t="s">
        <v>102</v>
      </c>
      <c r="D459" s="13" t="s">
        <v>1155</v>
      </c>
      <c r="E459" s="14">
        <v>13</v>
      </c>
      <c r="F459" s="14">
        <v>21</v>
      </c>
      <c r="G459" s="9">
        <v>2</v>
      </c>
      <c r="H459" s="9">
        <v>45</v>
      </c>
      <c r="I459" s="13" t="s">
        <v>1128</v>
      </c>
      <c r="K459" s="14">
        <f t="shared" si="28"/>
        <v>26</v>
      </c>
      <c r="L459" s="14">
        <f t="shared" si="29"/>
        <v>16</v>
      </c>
      <c r="M459" s="14">
        <f t="shared" si="30"/>
        <v>42</v>
      </c>
      <c r="N459" s="12">
        <f t="shared" si="31"/>
        <v>0.61538461538461542</v>
      </c>
      <c r="O459" s="23">
        <f>IF(VLOOKUP(Cocina[[#This Row],[Número de Orden]],Sala[[Número de Orden]:[Orden cobrada (Sin tiempo espera)]],12,FALSE)="Si",Cocina[[#This Row],[Ganancia Neta]],-Cocina[[#This Row],[Total del Pedido]])</f>
        <v>-26</v>
      </c>
    </row>
    <row r="460" spans="1:15" x14ac:dyDescent="0.3">
      <c r="A460" s="9">
        <v>177</v>
      </c>
      <c r="B460" s="9">
        <v>4</v>
      </c>
      <c r="C460" s="13" t="s">
        <v>180</v>
      </c>
      <c r="D460" s="13" t="s">
        <v>1148</v>
      </c>
      <c r="E460" s="14">
        <v>11</v>
      </c>
      <c r="F460" s="14">
        <v>19</v>
      </c>
      <c r="G460" s="9">
        <v>3</v>
      </c>
      <c r="H460" s="9">
        <v>47</v>
      </c>
      <c r="I460" s="13" t="s">
        <v>1127</v>
      </c>
      <c r="K460" s="14">
        <f t="shared" si="28"/>
        <v>33</v>
      </c>
      <c r="L460" s="14">
        <f t="shared" si="29"/>
        <v>24</v>
      </c>
      <c r="M460" s="14">
        <f t="shared" si="30"/>
        <v>57</v>
      </c>
      <c r="N460" s="12">
        <f t="shared" si="31"/>
        <v>0.72727272727272729</v>
      </c>
      <c r="O460" s="23">
        <f>IF(VLOOKUP(Cocina[[#This Row],[Número de Orden]],Sala[[Número de Orden]:[Orden cobrada (Sin tiempo espera)]],12,FALSE)="Si",Cocina[[#This Row],[Ganancia Neta]],-Cocina[[#This Row],[Total del Pedido]])</f>
        <v>-33</v>
      </c>
    </row>
    <row r="461" spans="1:15" x14ac:dyDescent="0.3">
      <c r="A461" s="9">
        <v>178</v>
      </c>
      <c r="B461" s="9">
        <v>11</v>
      </c>
      <c r="C461" s="13" t="s">
        <v>100</v>
      </c>
      <c r="D461" s="13" t="s">
        <v>1140</v>
      </c>
      <c r="E461" s="14">
        <v>18</v>
      </c>
      <c r="F461" s="14">
        <v>30</v>
      </c>
      <c r="G461" s="9">
        <v>1</v>
      </c>
      <c r="H461" s="9">
        <v>55</v>
      </c>
      <c r="I461" s="13" t="s">
        <v>1128</v>
      </c>
      <c r="K461" s="14">
        <f t="shared" si="28"/>
        <v>18</v>
      </c>
      <c r="L461" s="14">
        <f t="shared" si="29"/>
        <v>12</v>
      </c>
      <c r="M461" s="14">
        <f t="shared" si="30"/>
        <v>30</v>
      </c>
      <c r="N461" s="12">
        <f t="shared" si="31"/>
        <v>0.66666666666666663</v>
      </c>
      <c r="O461" s="23">
        <f>IF(VLOOKUP(Cocina[[#This Row],[Número de Orden]],Sala[[Número de Orden]:[Orden cobrada (Sin tiempo espera)]],12,FALSE)="Si",Cocina[[#This Row],[Ganancia Neta]],-Cocina[[#This Row],[Total del Pedido]])</f>
        <v>12</v>
      </c>
    </row>
    <row r="462" spans="1:15" x14ac:dyDescent="0.3">
      <c r="A462" s="9">
        <v>178</v>
      </c>
      <c r="B462" s="9">
        <v>11</v>
      </c>
      <c r="C462" s="13" t="s">
        <v>33</v>
      </c>
      <c r="D462" s="13" t="s">
        <v>1149</v>
      </c>
      <c r="E462" s="14">
        <v>21</v>
      </c>
      <c r="F462" s="14">
        <v>35</v>
      </c>
      <c r="G462" s="9">
        <v>1</v>
      </c>
      <c r="H462" s="9">
        <v>16</v>
      </c>
      <c r="I462" s="13" t="s">
        <v>1128</v>
      </c>
      <c r="K462" s="14">
        <f t="shared" si="28"/>
        <v>21</v>
      </c>
      <c r="L462" s="14">
        <f t="shared" si="29"/>
        <v>14</v>
      </c>
      <c r="M462" s="14">
        <f t="shared" si="30"/>
        <v>35</v>
      </c>
      <c r="N462" s="12">
        <f t="shared" si="31"/>
        <v>0.66666666666666663</v>
      </c>
      <c r="O462" s="23">
        <f>IF(VLOOKUP(Cocina[[#This Row],[Número de Orden]],Sala[[Número de Orden]:[Orden cobrada (Sin tiempo espera)]],12,FALSE)="Si",Cocina[[#This Row],[Ganancia Neta]],-Cocina[[#This Row],[Total del Pedido]])</f>
        <v>14</v>
      </c>
    </row>
    <row r="463" spans="1:15" x14ac:dyDescent="0.3">
      <c r="A463" s="9">
        <v>178</v>
      </c>
      <c r="B463" s="9">
        <v>11</v>
      </c>
      <c r="C463" s="13" t="s">
        <v>335</v>
      </c>
      <c r="D463" s="13" t="s">
        <v>1151</v>
      </c>
      <c r="E463" s="14">
        <v>13</v>
      </c>
      <c r="F463" s="14">
        <v>22</v>
      </c>
      <c r="G463" s="9">
        <v>2</v>
      </c>
      <c r="H463" s="9">
        <v>20</v>
      </c>
      <c r="I463" s="13" t="s">
        <v>1127</v>
      </c>
      <c r="K463" s="14">
        <f t="shared" si="28"/>
        <v>26</v>
      </c>
      <c r="L463" s="14">
        <f t="shared" si="29"/>
        <v>18</v>
      </c>
      <c r="M463" s="14">
        <f t="shared" si="30"/>
        <v>44</v>
      </c>
      <c r="N463" s="12">
        <f t="shared" si="31"/>
        <v>0.69230769230769229</v>
      </c>
      <c r="O463" s="23">
        <f>IF(VLOOKUP(Cocina[[#This Row],[Número de Orden]],Sala[[Número de Orden]:[Orden cobrada (Sin tiempo espera)]],12,FALSE)="Si",Cocina[[#This Row],[Ganancia Neta]],-Cocina[[#This Row],[Total del Pedido]])</f>
        <v>18</v>
      </c>
    </row>
    <row r="464" spans="1:15" x14ac:dyDescent="0.3">
      <c r="A464" s="9">
        <v>178</v>
      </c>
      <c r="B464" s="9">
        <v>11</v>
      </c>
      <c r="C464" s="13" t="s">
        <v>439</v>
      </c>
      <c r="D464" s="13" t="s">
        <v>1146</v>
      </c>
      <c r="E464" s="14">
        <v>20</v>
      </c>
      <c r="F464" s="14">
        <v>33</v>
      </c>
      <c r="G464" s="9">
        <v>3</v>
      </c>
      <c r="H464" s="9">
        <v>55</v>
      </c>
      <c r="I464" s="13" t="s">
        <v>1127</v>
      </c>
      <c r="K464" s="14">
        <f t="shared" si="28"/>
        <v>60</v>
      </c>
      <c r="L464" s="14">
        <f t="shared" si="29"/>
        <v>39</v>
      </c>
      <c r="M464" s="14">
        <f t="shared" si="30"/>
        <v>99</v>
      </c>
      <c r="N464" s="12">
        <f t="shared" si="31"/>
        <v>0.65</v>
      </c>
      <c r="O464" s="23">
        <f>IF(VLOOKUP(Cocina[[#This Row],[Número de Orden]],Sala[[Número de Orden]:[Orden cobrada (Sin tiempo espera)]],12,FALSE)="Si",Cocina[[#This Row],[Ganancia Neta]],-Cocina[[#This Row],[Total del Pedido]])</f>
        <v>39</v>
      </c>
    </row>
    <row r="465" spans="1:15" x14ac:dyDescent="0.3">
      <c r="A465" s="9">
        <v>179</v>
      </c>
      <c r="B465" s="9">
        <v>12</v>
      </c>
      <c r="C465" s="13" t="s">
        <v>186</v>
      </c>
      <c r="D465" s="13" t="s">
        <v>1141</v>
      </c>
      <c r="E465" s="14">
        <v>19</v>
      </c>
      <c r="F465" s="14">
        <v>31</v>
      </c>
      <c r="G465" s="9">
        <v>2</v>
      </c>
      <c r="H465" s="9">
        <v>26</v>
      </c>
      <c r="I465" s="13" t="s">
        <v>1127</v>
      </c>
      <c r="K465" s="14">
        <f t="shared" si="28"/>
        <v>38</v>
      </c>
      <c r="L465" s="14">
        <f t="shared" si="29"/>
        <v>24</v>
      </c>
      <c r="M465" s="14">
        <f t="shared" si="30"/>
        <v>62</v>
      </c>
      <c r="N465" s="12">
        <f t="shared" si="31"/>
        <v>0.63157894736842102</v>
      </c>
      <c r="O465" s="23">
        <f>IF(VLOOKUP(Cocina[[#This Row],[Número de Orden]],Sala[[Número de Orden]:[Orden cobrada (Sin tiempo espera)]],12,FALSE)="Si",Cocina[[#This Row],[Ganancia Neta]],-Cocina[[#This Row],[Total del Pedido]])</f>
        <v>24</v>
      </c>
    </row>
    <row r="466" spans="1:15" x14ac:dyDescent="0.3">
      <c r="A466" s="9">
        <v>180</v>
      </c>
      <c r="B466" s="9">
        <v>10</v>
      </c>
      <c r="C466" s="13" t="s">
        <v>51</v>
      </c>
      <c r="D466" s="13" t="s">
        <v>1145</v>
      </c>
      <c r="E466" s="14">
        <v>17</v>
      </c>
      <c r="F466" s="14">
        <v>29</v>
      </c>
      <c r="G466" s="9">
        <v>1</v>
      </c>
      <c r="H466" s="9">
        <v>35</v>
      </c>
      <c r="I466" s="13" t="s">
        <v>1128</v>
      </c>
      <c r="K466" s="14">
        <f t="shared" si="28"/>
        <v>17</v>
      </c>
      <c r="L466" s="14">
        <f t="shared" si="29"/>
        <v>12</v>
      </c>
      <c r="M466" s="14">
        <f t="shared" si="30"/>
        <v>29</v>
      </c>
      <c r="N466" s="12">
        <f t="shared" si="31"/>
        <v>0.70588235294117652</v>
      </c>
      <c r="O466" s="23">
        <f>IF(VLOOKUP(Cocina[[#This Row],[Número de Orden]],Sala[[Número de Orden]:[Orden cobrada (Sin tiempo espera)]],12,FALSE)="Si",Cocina[[#This Row],[Ganancia Neta]],-Cocina[[#This Row],[Total del Pedido]])</f>
        <v>12</v>
      </c>
    </row>
    <row r="467" spans="1:15" x14ac:dyDescent="0.3">
      <c r="A467" s="9">
        <v>180</v>
      </c>
      <c r="B467" s="9">
        <v>10</v>
      </c>
      <c r="C467" s="13" t="s">
        <v>100</v>
      </c>
      <c r="D467" s="13" t="s">
        <v>1140</v>
      </c>
      <c r="E467" s="14">
        <v>18</v>
      </c>
      <c r="F467" s="14">
        <v>30</v>
      </c>
      <c r="G467" s="9">
        <v>3</v>
      </c>
      <c r="H467" s="9">
        <v>20</v>
      </c>
      <c r="I467" s="13" t="s">
        <v>1128</v>
      </c>
      <c r="K467" s="14">
        <f t="shared" si="28"/>
        <v>54</v>
      </c>
      <c r="L467" s="14">
        <f t="shared" si="29"/>
        <v>36</v>
      </c>
      <c r="M467" s="14">
        <f t="shared" si="30"/>
        <v>90</v>
      </c>
      <c r="N467" s="12">
        <f t="shared" si="31"/>
        <v>0.66666666666666663</v>
      </c>
      <c r="O467" s="23">
        <f>IF(VLOOKUP(Cocina[[#This Row],[Número de Orden]],Sala[[Número de Orden]:[Orden cobrada (Sin tiempo espera)]],12,FALSE)="Si",Cocina[[#This Row],[Ganancia Neta]],-Cocina[[#This Row],[Total del Pedido]])</f>
        <v>36</v>
      </c>
    </row>
    <row r="468" spans="1:15" x14ac:dyDescent="0.3">
      <c r="A468" s="9">
        <v>180</v>
      </c>
      <c r="B468" s="9">
        <v>10</v>
      </c>
      <c r="C468" s="13" t="s">
        <v>241</v>
      </c>
      <c r="D468" s="13" t="s">
        <v>1153</v>
      </c>
      <c r="E468" s="14">
        <v>12</v>
      </c>
      <c r="F468" s="14">
        <v>20</v>
      </c>
      <c r="G468" s="9">
        <v>1</v>
      </c>
      <c r="H468" s="9">
        <v>50</v>
      </c>
      <c r="I468" s="13" t="s">
        <v>1127</v>
      </c>
      <c r="K468" s="14">
        <f t="shared" si="28"/>
        <v>12</v>
      </c>
      <c r="L468" s="14">
        <f t="shared" si="29"/>
        <v>8</v>
      </c>
      <c r="M468" s="14">
        <f t="shared" si="30"/>
        <v>20</v>
      </c>
      <c r="N468" s="12">
        <f t="shared" si="31"/>
        <v>0.66666666666666663</v>
      </c>
      <c r="O468" s="23">
        <f>IF(VLOOKUP(Cocina[[#This Row],[Número de Orden]],Sala[[Número de Orden]:[Orden cobrada (Sin tiempo espera)]],12,FALSE)="Si",Cocina[[#This Row],[Ganancia Neta]],-Cocina[[#This Row],[Total del Pedido]])</f>
        <v>8</v>
      </c>
    </row>
    <row r="469" spans="1:15" x14ac:dyDescent="0.3">
      <c r="A469" s="9">
        <v>180</v>
      </c>
      <c r="B469" s="9">
        <v>10</v>
      </c>
      <c r="C469" s="13" t="s">
        <v>170</v>
      </c>
      <c r="D469" s="13" t="s">
        <v>1142</v>
      </c>
      <c r="E469" s="14">
        <v>16</v>
      </c>
      <c r="F469" s="14">
        <v>27</v>
      </c>
      <c r="G469" s="9">
        <v>1</v>
      </c>
      <c r="H469" s="9">
        <v>56</v>
      </c>
      <c r="I469" s="13" t="s">
        <v>1127</v>
      </c>
      <c r="K469" s="14">
        <f t="shared" si="28"/>
        <v>16</v>
      </c>
      <c r="L469" s="14">
        <f t="shared" si="29"/>
        <v>11</v>
      </c>
      <c r="M469" s="14">
        <f t="shared" si="30"/>
        <v>27</v>
      </c>
      <c r="N469" s="12">
        <f t="shared" si="31"/>
        <v>0.6875</v>
      </c>
      <c r="O469" s="23">
        <f>IF(VLOOKUP(Cocina[[#This Row],[Número de Orden]],Sala[[Número de Orden]:[Orden cobrada (Sin tiempo espera)]],12,FALSE)="Si",Cocina[[#This Row],[Ganancia Neta]],-Cocina[[#This Row],[Total del Pedido]])</f>
        <v>11</v>
      </c>
    </row>
    <row r="470" spans="1:15" x14ac:dyDescent="0.3">
      <c r="A470" s="9">
        <v>181</v>
      </c>
      <c r="B470" s="9">
        <v>15</v>
      </c>
      <c r="C470" s="13" t="s">
        <v>170</v>
      </c>
      <c r="D470" s="13" t="s">
        <v>1142</v>
      </c>
      <c r="E470" s="14">
        <v>16</v>
      </c>
      <c r="F470" s="14">
        <v>27</v>
      </c>
      <c r="G470" s="9">
        <v>1</v>
      </c>
      <c r="H470" s="9">
        <v>55</v>
      </c>
      <c r="I470" s="13" t="s">
        <v>1128</v>
      </c>
      <c r="K470" s="14">
        <f t="shared" si="28"/>
        <v>16</v>
      </c>
      <c r="L470" s="14">
        <f t="shared" si="29"/>
        <v>11</v>
      </c>
      <c r="M470" s="14">
        <f t="shared" si="30"/>
        <v>27</v>
      </c>
      <c r="N470" s="12">
        <f t="shared" si="31"/>
        <v>0.6875</v>
      </c>
      <c r="O470" s="23">
        <f>IF(VLOOKUP(Cocina[[#This Row],[Número de Orden]],Sala[[Número de Orden]:[Orden cobrada (Sin tiempo espera)]],12,FALSE)="Si",Cocina[[#This Row],[Ganancia Neta]],-Cocina[[#This Row],[Total del Pedido]])</f>
        <v>11</v>
      </c>
    </row>
    <row r="471" spans="1:15" x14ac:dyDescent="0.3">
      <c r="A471" s="9">
        <v>182</v>
      </c>
      <c r="B471" s="9">
        <v>18</v>
      </c>
      <c r="C471" s="13" t="s">
        <v>180</v>
      </c>
      <c r="D471" s="13" t="s">
        <v>1148</v>
      </c>
      <c r="E471" s="14">
        <v>11</v>
      </c>
      <c r="F471" s="14">
        <v>19</v>
      </c>
      <c r="G471" s="9">
        <v>2</v>
      </c>
      <c r="H471" s="9">
        <v>11</v>
      </c>
      <c r="I471" s="13" t="s">
        <v>1128</v>
      </c>
      <c r="K471" s="14">
        <f t="shared" si="28"/>
        <v>22</v>
      </c>
      <c r="L471" s="14">
        <f t="shared" si="29"/>
        <v>16</v>
      </c>
      <c r="M471" s="14">
        <f t="shared" si="30"/>
        <v>38</v>
      </c>
      <c r="N471" s="12">
        <f t="shared" si="31"/>
        <v>0.72727272727272729</v>
      </c>
      <c r="O471" s="23">
        <f>IF(VLOOKUP(Cocina[[#This Row],[Número de Orden]],Sala[[Número de Orden]:[Orden cobrada (Sin tiempo espera)]],12,FALSE)="Si",Cocina[[#This Row],[Ganancia Neta]],-Cocina[[#This Row],[Total del Pedido]])</f>
        <v>16</v>
      </c>
    </row>
    <row r="472" spans="1:15" x14ac:dyDescent="0.3">
      <c r="A472" s="9">
        <v>183</v>
      </c>
      <c r="B472" s="9">
        <v>18</v>
      </c>
      <c r="C472" s="13" t="s">
        <v>414</v>
      </c>
      <c r="D472" s="13" t="s">
        <v>1150</v>
      </c>
      <c r="E472" s="14">
        <v>19</v>
      </c>
      <c r="F472" s="14">
        <v>32</v>
      </c>
      <c r="G472" s="9">
        <v>2</v>
      </c>
      <c r="H472" s="9">
        <v>52</v>
      </c>
      <c r="I472" s="13" t="s">
        <v>1127</v>
      </c>
      <c r="K472" s="14">
        <f t="shared" si="28"/>
        <v>38</v>
      </c>
      <c r="L472" s="14">
        <f t="shared" si="29"/>
        <v>26</v>
      </c>
      <c r="M472" s="14">
        <f t="shared" si="30"/>
        <v>64</v>
      </c>
      <c r="N472" s="12">
        <f t="shared" si="31"/>
        <v>0.68421052631578949</v>
      </c>
      <c r="O472" s="23">
        <f>IF(VLOOKUP(Cocina[[#This Row],[Número de Orden]],Sala[[Número de Orden]:[Orden cobrada (Sin tiempo espera)]],12,FALSE)="Si",Cocina[[#This Row],[Ganancia Neta]],-Cocina[[#This Row],[Total del Pedido]])</f>
        <v>26</v>
      </c>
    </row>
    <row r="473" spans="1:15" x14ac:dyDescent="0.3">
      <c r="A473" s="9">
        <v>183</v>
      </c>
      <c r="B473" s="9">
        <v>18</v>
      </c>
      <c r="C473" s="13" t="s">
        <v>256</v>
      </c>
      <c r="D473" s="13" t="s">
        <v>1157</v>
      </c>
      <c r="E473" s="14">
        <v>15</v>
      </c>
      <c r="F473" s="14">
        <v>26</v>
      </c>
      <c r="G473" s="9">
        <v>1</v>
      </c>
      <c r="H473" s="9">
        <v>10</v>
      </c>
      <c r="I473" s="13" t="s">
        <v>1127</v>
      </c>
      <c r="K473" s="14">
        <f t="shared" si="28"/>
        <v>15</v>
      </c>
      <c r="L473" s="14">
        <f t="shared" si="29"/>
        <v>11</v>
      </c>
      <c r="M473" s="14">
        <f t="shared" si="30"/>
        <v>26</v>
      </c>
      <c r="N473" s="12">
        <f t="shared" si="31"/>
        <v>0.73333333333333328</v>
      </c>
      <c r="O473" s="23">
        <f>IF(VLOOKUP(Cocina[[#This Row],[Número de Orden]],Sala[[Número de Orden]:[Orden cobrada (Sin tiempo espera)]],12,FALSE)="Si",Cocina[[#This Row],[Ganancia Neta]],-Cocina[[#This Row],[Total del Pedido]])</f>
        <v>11</v>
      </c>
    </row>
    <row r="474" spans="1:15" x14ac:dyDescent="0.3">
      <c r="A474" s="9">
        <v>183</v>
      </c>
      <c r="B474" s="9">
        <v>18</v>
      </c>
      <c r="C474" s="13" t="s">
        <v>241</v>
      </c>
      <c r="D474" s="13" t="s">
        <v>1153</v>
      </c>
      <c r="E474" s="14">
        <v>12</v>
      </c>
      <c r="F474" s="14">
        <v>20</v>
      </c>
      <c r="G474" s="9">
        <v>3</v>
      </c>
      <c r="H474" s="9">
        <v>58</v>
      </c>
      <c r="I474" s="13" t="s">
        <v>1127</v>
      </c>
      <c r="K474" s="14">
        <f t="shared" si="28"/>
        <v>36</v>
      </c>
      <c r="L474" s="14">
        <f t="shared" si="29"/>
        <v>24</v>
      </c>
      <c r="M474" s="14">
        <f t="shared" si="30"/>
        <v>60</v>
      </c>
      <c r="N474" s="12">
        <f t="shared" si="31"/>
        <v>0.66666666666666663</v>
      </c>
      <c r="O474" s="23">
        <f>IF(VLOOKUP(Cocina[[#This Row],[Número de Orden]],Sala[[Número de Orden]:[Orden cobrada (Sin tiempo espera)]],12,FALSE)="Si",Cocina[[#This Row],[Ganancia Neta]],-Cocina[[#This Row],[Total del Pedido]])</f>
        <v>24</v>
      </c>
    </row>
    <row r="475" spans="1:15" x14ac:dyDescent="0.3">
      <c r="A475" s="9">
        <v>183</v>
      </c>
      <c r="B475" s="9">
        <v>18</v>
      </c>
      <c r="C475" s="13" t="s">
        <v>33</v>
      </c>
      <c r="D475" s="13" t="s">
        <v>1149</v>
      </c>
      <c r="E475" s="14">
        <v>21</v>
      </c>
      <c r="F475" s="14">
        <v>35</v>
      </c>
      <c r="G475" s="9">
        <v>3</v>
      </c>
      <c r="H475" s="9">
        <v>46</v>
      </c>
      <c r="I475" s="13" t="s">
        <v>1127</v>
      </c>
      <c r="K475" s="14">
        <f t="shared" si="28"/>
        <v>63</v>
      </c>
      <c r="L475" s="14">
        <f t="shared" si="29"/>
        <v>42</v>
      </c>
      <c r="M475" s="14">
        <f t="shared" si="30"/>
        <v>105</v>
      </c>
      <c r="N475" s="12">
        <f t="shared" si="31"/>
        <v>0.66666666666666663</v>
      </c>
      <c r="O475" s="23">
        <f>IF(VLOOKUP(Cocina[[#This Row],[Número de Orden]],Sala[[Número de Orden]:[Orden cobrada (Sin tiempo espera)]],12,FALSE)="Si",Cocina[[#This Row],[Ganancia Neta]],-Cocina[[#This Row],[Total del Pedido]])</f>
        <v>42</v>
      </c>
    </row>
    <row r="476" spans="1:15" x14ac:dyDescent="0.3">
      <c r="A476" s="9">
        <v>184</v>
      </c>
      <c r="B476" s="9">
        <v>4</v>
      </c>
      <c r="C476" s="13" t="s">
        <v>57</v>
      </c>
      <c r="D476" s="13" t="s">
        <v>1147</v>
      </c>
      <c r="E476" s="14">
        <v>16</v>
      </c>
      <c r="F476" s="14">
        <v>28</v>
      </c>
      <c r="G476" s="9">
        <v>3</v>
      </c>
      <c r="H476" s="9">
        <v>6</v>
      </c>
      <c r="I476" s="13" t="s">
        <v>1128</v>
      </c>
      <c r="K476" s="14">
        <f t="shared" si="28"/>
        <v>48</v>
      </c>
      <c r="L476" s="14">
        <f t="shared" si="29"/>
        <v>36</v>
      </c>
      <c r="M476" s="14">
        <f t="shared" si="30"/>
        <v>84</v>
      </c>
      <c r="N476" s="12">
        <f t="shared" si="31"/>
        <v>0.75</v>
      </c>
      <c r="O476" s="23">
        <f>IF(VLOOKUP(Cocina[[#This Row],[Número de Orden]],Sala[[Número de Orden]:[Orden cobrada (Sin tiempo espera)]],12,FALSE)="Si",Cocina[[#This Row],[Ganancia Neta]],-Cocina[[#This Row],[Total del Pedido]])</f>
        <v>36</v>
      </c>
    </row>
    <row r="477" spans="1:15" x14ac:dyDescent="0.3">
      <c r="A477" s="9">
        <v>184</v>
      </c>
      <c r="B477" s="9">
        <v>4</v>
      </c>
      <c r="C477" s="13" t="s">
        <v>170</v>
      </c>
      <c r="D477" s="13" t="s">
        <v>1142</v>
      </c>
      <c r="E477" s="14">
        <v>16</v>
      </c>
      <c r="F477" s="14">
        <v>27</v>
      </c>
      <c r="G477" s="9">
        <v>3</v>
      </c>
      <c r="H477" s="9">
        <v>10</v>
      </c>
      <c r="I477" s="13" t="s">
        <v>1127</v>
      </c>
      <c r="K477" s="14">
        <f t="shared" si="28"/>
        <v>48</v>
      </c>
      <c r="L477" s="14">
        <f t="shared" si="29"/>
        <v>33</v>
      </c>
      <c r="M477" s="14">
        <f t="shared" si="30"/>
        <v>81</v>
      </c>
      <c r="N477" s="12">
        <f t="shared" si="31"/>
        <v>0.6875</v>
      </c>
      <c r="O477" s="23">
        <f>IF(VLOOKUP(Cocina[[#This Row],[Número de Orden]],Sala[[Número de Orden]:[Orden cobrada (Sin tiempo espera)]],12,FALSE)="Si",Cocina[[#This Row],[Ganancia Neta]],-Cocina[[#This Row],[Total del Pedido]])</f>
        <v>33</v>
      </c>
    </row>
    <row r="478" spans="1:15" x14ac:dyDescent="0.3">
      <c r="A478" s="9">
        <v>184</v>
      </c>
      <c r="B478" s="9">
        <v>4</v>
      </c>
      <c r="C478" s="13" t="s">
        <v>241</v>
      </c>
      <c r="D478" s="13" t="s">
        <v>1153</v>
      </c>
      <c r="E478" s="14">
        <v>12</v>
      </c>
      <c r="F478" s="14">
        <v>20</v>
      </c>
      <c r="G478" s="9">
        <v>2</v>
      </c>
      <c r="H478" s="9">
        <v>13</v>
      </c>
      <c r="I478" s="13" t="s">
        <v>1128</v>
      </c>
      <c r="K478" s="14">
        <f t="shared" si="28"/>
        <v>24</v>
      </c>
      <c r="L478" s="14">
        <f t="shared" si="29"/>
        <v>16</v>
      </c>
      <c r="M478" s="14">
        <f t="shared" si="30"/>
        <v>40</v>
      </c>
      <c r="N478" s="12">
        <f t="shared" si="31"/>
        <v>0.66666666666666663</v>
      </c>
      <c r="O478" s="23">
        <f>IF(VLOOKUP(Cocina[[#This Row],[Número de Orden]],Sala[[Número de Orden]:[Orden cobrada (Sin tiempo espera)]],12,FALSE)="Si",Cocina[[#This Row],[Ganancia Neta]],-Cocina[[#This Row],[Total del Pedido]])</f>
        <v>16</v>
      </c>
    </row>
    <row r="479" spans="1:15" x14ac:dyDescent="0.3">
      <c r="A479" s="9">
        <v>185</v>
      </c>
      <c r="B479" s="9">
        <v>16</v>
      </c>
      <c r="C479" s="13" t="s">
        <v>102</v>
      </c>
      <c r="D479" s="13" t="s">
        <v>1155</v>
      </c>
      <c r="E479" s="14">
        <v>13</v>
      </c>
      <c r="F479" s="14">
        <v>21</v>
      </c>
      <c r="G479" s="9">
        <v>3</v>
      </c>
      <c r="H479" s="9">
        <v>34</v>
      </c>
      <c r="I479" s="13" t="s">
        <v>1127</v>
      </c>
      <c r="K479" s="14">
        <f t="shared" si="28"/>
        <v>39</v>
      </c>
      <c r="L479" s="14">
        <f t="shared" si="29"/>
        <v>24</v>
      </c>
      <c r="M479" s="14">
        <f t="shared" si="30"/>
        <v>63</v>
      </c>
      <c r="N479" s="12">
        <f t="shared" si="31"/>
        <v>0.61538461538461542</v>
      </c>
      <c r="O479" s="23">
        <f>IF(VLOOKUP(Cocina[[#This Row],[Número de Orden]],Sala[[Número de Orden]:[Orden cobrada (Sin tiempo espera)]],12,FALSE)="Si",Cocina[[#This Row],[Ganancia Neta]],-Cocina[[#This Row],[Total del Pedido]])</f>
        <v>24</v>
      </c>
    </row>
    <row r="480" spans="1:15" x14ac:dyDescent="0.3">
      <c r="A480" s="9">
        <v>185</v>
      </c>
      <c r="B480" s="9">
        <v>16</v>
      </c>
      <c r="C480" s="13" t="s">
        <v>57</v>
      </c>
      <c r="D480" s="13" t="s">
        <v>1147</v>
      </c>
      <c r="E480" s="14">
        <v>16</v>
      </c>
      <c r="F480" s="14">
        <v>28</v>
      </c>
      <c r="G480" s="9">
        <v>1</v>
      </c>
      <c r="H480" s="9">
        <v>6</v>
      </c>
      <c r="I480" s="13" t="s">
        <v>1128</v>
      </c>
      <c r="K480" s="14">
        <f t="shared" si="28"/>
        <v>16</v>
      </c>
      <c r="L480" s="14">
        <f t="shared" si="29"/>
        <v>12</v>
      </c>
      <c r="M480" s="14">
        <f t="shared" si="30"/>
        <v>28</v>
      </c>
      <c r="N480" s="12">
        <f t="shared" si="31"/>
        <v>0.75</v>
      </c>
      <c r="O480" s="23">
        <f>IF(VLOOKUP(Cocina[[#This Row],[Número de Orden]],Sala[[Número de Orden]:[Orden cobrada (Sin tiempo espera)]],12,FALSE)="Si",Cocina[[#This Row],[Ganancia Neta]],-Cocina[[#This Row],[Total del Pedido]])</f>
        <v>12</v>
      </c>
    </row>
    <row r="481" spans="1:15" x14ac:dyDescent="0.3">
      <c r="A481" s="9">
        <v>186</v>
      </c>
      <c r="B481" s="9">
        <v>13</v>
      </c>
      <c r="C481" s="13" t="s">
        <v>170</v>
      </c>
      <c r="D481" s="13" t="s">
        <v>1142</v>
      </c>
      <c r="E481" s="14">
        <v>16</v>
      </c>
      <c r="F481" s="14">
        <v>27</v>
      </c>
      <c r="G481" s="9">
        <v>3</v>
      </c>
      <c r="H481" s="9">
        <v>16</v>
      </c>
      <c r="I481" s="13" t="s">
        <v>1127</v>
      </c>
      <c r="K481" s="14">
        <f t="shared" si="28"/>
        <v>48</v>
      </c>
      <c r="L481" s="14">
        <f t="shared" si="29"/>
        <v>33</v>
      </c>
      <c r="M481" s="14">
        <f t="shared" si="30"/>
        <v>81</v>
      </c>
      <c r="N481" s="12">
        <f t="shared" si="31"/>
        <v>0.6875</v>
      </c>
      <c r="O481" s="23">
        <f>IF(VLOOKUP(Cocina[[#This Row],[Número de Orden]],Sala[[Número de Orden]:[Orden cobrada (Sin tiempo espera)]],12,FALSE)="Si",Cocina[[#This Row],[Ganancia Neta]],-Cocina[[#This Row],[Total del Pedido]])</f>
        <v>33</v>
      </c>
    </row>
    <row r="482" spans="1:15" x14ac:dyDescent="0.3">
      <c r="A482" s="9">
        <v>186</v>
      </c>
      <c r="B482" s="9">
        <v>13</v>
      </c>
      <c r="C482" s="13" t="s">
        <v>414</v>
      </c>
      <c r="D482" s="13" t="s">
        <v>1150</v>
      </c>
      <c r="E482" s="14">
        <v>19</v>
      </c>
      <c r="F482" s="14">
        <v>32</v>
      </c>
      <c r="G482" s="9">
        <v>3</v>
      </c>
      <c r="H482" s="9">
        <v>23</v>
      </c>
      <c r="I482" s="13" t="s">
        <v>1128</v>
      </c>
      <c r="K482" s="14">
        <f t="shared" si="28"/>
        <v>57</v>
      </c>
      <c r="L482" s="14">
        <f t="shared" si="29"/>
        <v>39</v>
      </c>
      <c r="M482" s="14">
        <f t="shared" si="30"/>
        <v>96</v>
      </c>
      <c r="N482" s="12">
        <f t="shared" si="31"/>
        <v>0.68421052631578949</v>
      </c>
      <c r="O482" s="23">
        <f>IF(VLOOKUP(Cocina[[#This Row],[Número de Orden]],Sala[[Número de Orden]:[Orden cobrada (Sin tiempo espera)]],12,FALSE)="Si",Cocina[[#This Row],[Ganancia Neta]],-Cocina[[#This Row],[Total del Pedido]])</f>
        <v>39</v>
      </c>
    </row>
    <row r="483" spans="1:15" x14ac:dyDescent="0.3">
      <c r="A483" s="9">
        <v>186</v>
      </c>
      <c r="B483" s="9">
        <v>13</v>
      </c>
      <c r="C483" s="13" t="s">
        <v>186</v>
      </c>
      <c r="D483" s="13" t="s">
        <v>1141</v>
      </c>
      <c r="E483" s="14">
        <v>19</v>
      </c>
      <c r="F483" s="14">
        <v>31</v>
      </c>
      <c r="G483" s="9">
        <v>3</v>
      </c>
      <c r="H483" s="9">
        <v>54</v>
      </c>
      <c r="I483" s="13" t="s">
        <v>1127</v>
      </c>
      <c r="K483" s="14">
        <f t="shared" si="28"/>
        <v>57</v>
      </c>
      <c r="L483" s="14">
        <f t="shared" si="29"/>
        <v>36</v>
      </c>
      <c r="M483" s="14">
        <f t="shared" si="30"/>
        <v>93</v>
      </c>
      <c r="N483" s="12">
        <f t="shared" si="31"/>
        <v>0.63157894736842102</v>
      </c>
      <c r="O483" s="23">
        <f>IF(VLOOKUP(Cocina[[#This Row],[Número de Orden]],Sala[[Número de Orden]:[Orden cobrada (Sin tiempo espera)]],12,FALSE)="Si",Cocina[[#This Row],[Ganancia Neta]],-Cocina[[#This Row],[Total del Pedido]])</f>
        <v>36</v>
      </c>
    </row>
    <row r="484" spans="1:15" x14ac:dyDescent="0.3">
      <c r="A484" s="9">
        <v>187</v>
      </c>
      <c r="B484" s="9">
        <v>5</v>
      </c>
      <c r="C484" s="13" t="s">
        <v>77</v>
      </c>
      <c r="D484" s="13" t="s">
        <v>1152</v>
      </c>
      <c r="E484" s="14">
        <v>20</v>
      </c>
      <c r="F484" s="14">
        <v>34</v>
      </c>
      <c r="G484" s="9">
        <v>2</v>
      </c>
      <c r="H484" s="9">
        <v>28</v>
      </c>
      <c r="I484" s="13" t="s">
        <v>1128</v>
      </c>
      <c r="K484" s="14">
        <f t="shared" si="28"/>
        <v>40</v>
      </c>
      <c r="L484" s="14">
        <f t="shared" si="29"/>
        <v>28</v>
      </c>
      <c r="M484" s="14">
        <f t="shared" si="30"/>
        <v>68</v>
      </c>
      <c r="N484" s="12">
        <f t="shared" si="31"/>
        <v>0.7</v>
      </c>
      <c r="O484" s="23">
        <f>IF(VLOOKUP(Cocina[[#This Row],[Número de Orden]],Sala[[Número de Orden]:[Orden cobrada (Sin tiempo espera)]],12,FALSE)="Si",Cocina[[#This Row],[Ganancia Neta]],-Cocina[[#This Row],[Total del Pedido]])</f>
        <v>28</v>
      </c>
    </row>
    <row r="485" spans="1:15" x14ac:dyDescent="0.3">
      <c r="A485" s="9">
        <v>187</v>
      </c>
      <c r="B485" s="9">
        <v>5</v>
      </c>
      <c r="C485" s="13" t="s">
        <v>256</v>
      </c>
      <c r="D485" s="13" t="s">
        <v>1157</v>
      </c>
      <c r="E485" s="14">
        <v>15</v>
      </c>
      <c r="F485" s="14">
        <v>26</v>
      </c>
      <c r="G485" s="9">
        <v>1</v>
      </c>
      <c r="H485" s="9">
        <v>51</v>
      </c>
      <c r="I485" s="13" t="s">
        <v>1127</v>
      </c>
      <c r="K485" s="14">
        <f t="shared" si="28"/>
        <v>15</v>
      </c>
      <c r="L485" s="14">
        <f t="shared" si="29"/>
        <v>11</v>
      </c>
      <c r="M485" s="14">
        <f t="shared" si="30"/>
        <v>26</v>
      </c>
      <c r="N485" s="12">
        <f t="shared" si="31"/>
        <v>0.73333333333333328</v>
      </c>
      <c r="O485" s="23">
        <f>IF(VLOOKUP(Cocina[[#This Row],[Número de Orden]],Sala[[Número de Orden]:[Orden cobrada (Sin tiempo espera)]],12,FALSE)="Si",Cocina[[#This Row],[Ganancia Neta]],-Cocina[[#This Row],[Total del Pedido]])</f>
        <v>11</v>
      </c>
    </row>
    <row r="486" spans="1:15" x14ac:dyDescent="0.3">
      <c r="A486" s="9">
        <v>187</v>
      </c>
      <c r="B486" s="9">
        <v>5</v>
      </c>
      <c r="C486" s="13" t="s">
        <v>51</v>
      </c>
      <c r="D486" s="13" t="s">
        <v>1145</v>
      </c>
      <c r="E486" s="14">
        <v>17</v>
      </c>
      <c r="F486" s="14">
        <v>29</v>
      </c>
      <c r="G486" s="9">
        <v>3</v>
      </c>
      <c r="H486" s="9">
        <v>11</v>
      </c>
      <c r="I486" s="13" t="s">
        <v>1127</v>
      </c>
      <c r="K486" s="14">
        <f t="shared" si="28"/>
        <v>51</v>
      </c>
      <c r="L486" s="14">
        <f t="shared" si="29"/>
        <v>36</v>
      </c>
      <c r="M486" s="14">
        <f t="shared" si="30"/>
        <v>87</v>
      </c>
      <c r="N486" s="12">
        <f t="shared" si="31"/>
        <v>0.70588235294117652</v>
      </c>
      <c r="O486" s="23">
        <f>IF(VLOOKUP(Cocina[[#This Row],[Número de Orden]],Sala[[Número de Orden]:[Orden cobrada (Sin tiempo espera)]],12,FALSE)="Si",Cocina[[#This Row],[Ganancia Neta]],-Cocina[[#This Row],[Total del Pedido]])</f>
        <v>36</v>
      </c>
    </row>
    <row r="487" spans="1:15" x14ac:dyDescent="0.3">
      <c r="A487" s="9">
        <v>187</v>
      </c>
      <c r="B487" s="9">
        <v>5</v>
      </c>
      <c r="C487" s="13" t="s">
        <v>170</v>
      </c>
      <c r="D487" s="13" t="s">
        <v>1142</v>
      </c>
      <c r="E487" s="14">
        <v>16</v>
      </c>
      <c r="F487" s="14">
        <v>27</v>
      </c>
      <c r="G487" s="9">
        <v>1</v>
      </c>
      <c r="H487" s="9">
        <v>36</v>
      </c>
      <c r="I487" s="13" t="s">
        <v>1128</v>
      </c>
      <c r="K487" s="14">
        <f t="shared" si="28"/>
        <v>16</v>
      </c>
      <c r="L487" s="14">
        <f t="shared" si="29"/>
        <v>11</v>
      </c>
      <c r="M487" s="14">
        <f t="shared" si="30"/>
        <v>27</v>
      </c>
      <c r="N487" s="12">
        <f t="shared" si="31"/>
        <v>0.6875</v>
      </c>
      <c r="O487" s="23">
        <f>IF(VLOOKUP(Cocina[[#This Row],[Número de Orden]],Sala[[Número de Orden]:[Orden cobrada (Sin tiempo espera)]],12,FALSE)="Si",Cocina[[#This Row],[Ganancia Neta]],-Cocina[[#This Row],[Total del Pedido]])</f>
        <v>11</v>
      </c>
    </row>
    <row r="488" spans="1:15" x14ac:dyDescent="0.3">
      <c r="A488" s="9">
        <v>188</v>
      </c>
      <c r="B488" s="9">
        <v>20</v>
      </c>
      <c r="C488" s="13" t="s">
        <v>186</v>
      </c>
      <c r="D488" s="13" t="s">
        <v>1141</v>
      </c>
      <c r="E488" s="14">
        <v>19</v>
      </c>
      <c r="F488" s="14">
        <v>31</v>
      </c>
      <c r="G488" s="9">
        <v>1</v>
      </c>
      <c r="H488" s="9">
        <v>58</v>
      </c>
      <c r="I488" s="13" t="s">
        <v>1127</v>
      </c>
      <c r="K488" s="14">
        <f t="shared" si="28"/>
        <v>19</v>
      </c>
      <c r="L488" s="14">
        <f t="shared" si="29"/>
        <v>12</v>
      </c>
      <c r="M488" s="14">
        <f t="shared" si="30"/>
        <v>31</v>
      </c>
      <c r="N488" s="12">
        <f t="shared" si="31"/>
        <v>0.63157894736842102</v>
      </c>
      <c r="O488" s="23">
        <f>IF(VLOOKUP(Cocina[[#This Row],[Número de Orden]],Sala[[Número de Orden]:[Orden cobrada (Sin tiempo espera)]],12,FALSE)="Si",Cocina[[#This Row],[Ganancia Neta]],-Cocina[[#This Row],[Total del Pedido]])</f>
        <v>-19</v>
      </c>
    </row>
    <row r="489" spans="1:15" x14ac:dyDescent="0.3">
      <c r="A489" s="9">
        <v>188</v>
      </c>
      <c r="B489" s="9">
        <v>20</v>
      </c>
      <c r="C489" s="13" t="s">
        <v>256</v>
      </c>
      <c r="D489" s="13" t="s">
        <v>1157</v>
      </c>
      <c r="E489" s="14">
        <v>15</v>
      </c>
      <c r="F489" s="14">
        <v>26</v>
      </c>
      <c r="G489" s="9">
        <v>2</v>
      </c>
      <c r="H489" s="9">
        <v>47</v>
      </c>
      <c r="I489" s="13" t="s">
        <v>1127</v>
      </c>
      <c r="K489" s="14">
        <f t="shared" si="28"/>
        <v>30</v>
      </c>
      <c r="L489" s="14">
        <f t="shared" si="29"/>
        <v>22</v>
      </c>
      <c r="M489" s="14">
        <f t="shared" si="30"/>
        <v>52</v>
      </c>
      <c r="N489" s="12">
        <f t="shared" si="31"/>
        <v>0.73333333333333328</v>
      </c>
      <c r="O489" s="23">
        <f>IF(VLOOKUP(Cocina[[#This Row],[Número de Orden]],Sala[[Número de Orden]:[Orden cobrada (Sin tiempo espera)]],12,FALSE)="Si",Cocina[[#This Row],[Ganancia Neta]],-Cocina[[#This Row],[Total del Pedido]])</f>
        <v>-30</v>
      </c>
    </row>
    <row r="490" spans="1:15" x14ac:dyDescent="0.3">
      <c r="A490" s="9">
        <v>189</v>
      </c>
      <c r="B490" s="9">
        <v>11</v>
      </c>
      <c r="C490" s="13" t="s">
        <v>77</v>
      </c>
      <c r="D490" s="13" t="s">
        <v>1152</v>
      </c>
      <c r="E490" s="14">
        <v>20</v>
      </c>
      <c r="F490" s="14">
        <v>34</v>
      </c>
      <c r="G490" s="9">
        <v>2</v>
      </c>
      <c r="H490" s="9">
        <v>42</v>
      </c>
      <c r="I490" s="13" t="s">
        <v>1128</v>
      </c>
      <c r="K490" s="14">
        <f t="shared" si="28"/>
        <v>40</v>
      </c>
      <c r="L490" s="14">
        <f t="shared" si="29"/>
        <v>28</v>
      </c>
      <c r="M490" s="14">
        <f t="shared" si="30"/>
        <v>68</v>
      </c>
      <c r="N490" s="12">
        <f t="shared" si="31"/>
        <v>0.7</v>
      </c>
      <c r="O490" s="23">
        <f>IF(VLOOKUP(Cocina[[#This Row],[Número de Orden]],Sala[[Número de Orden]:[Orden cobrada (Sin tiempo espera)]],12,FALSE)="Si",Cocina[[#This Row],[Ganancia Neta]],-Cocina[[#This Row],[Total del Pedido]])</f>
        <v>28</v>
      </c>
    </row>
    <row r="491" spans="1:15" x14ac:dyDescent="0.3">
      <c r="A491" s="9">
        <v>189</v>
      </c>
      <c r="B491" s="9">
        <v>11</v>
      </c>
      <c r="C491" s="13" t="s">
        <v>256</v>
      </c>
      <c r="D491" s="13" t="s">
        <v>1157</v>
      </c>
      <c r="E491" s="14">
        <v>15</v>
      </c>
      <c r="F491" s="14">
        <v>26</v>
      </c>
      <c r="G491" s="9">
        <v>2</v>
      </c>
      <c r="H491" s="9">
        <v>22</v>
      </c>
      <c r="I491" s="13" t="s">
        <v>1128</v>
      </c>
      <c r="K491" s="14">
        <f t="shared" si="28"/>
        <v>30</v>
      </c>
      <c r="L491" s="14">
        <f t="shared" si="29"/>
        <v>22</v>
      </c>
      <c r="M491" s="14">
        <f t="shared" si="30"/>
        <v>52</v>
      </c>
      <c r="N491" s="12">
        <f t="shared" si="31"/>
        <v>0.73333333333333328</v>
      </c>
      <c r="O491" s="23">
        <f>IF(VLOOKUP(Cocina[[#This Row],[Número de Orden]],Sala[[Número de Orden]:[Orden cobrada (Sin tiempo espera)]],12,FALSE)="Si",Cocina[[#This Row],[Ganancia Neta]],-Cocina[[#This Row],[Total del Pedido]])</f>
        <v>22</v>
      </c>
    </row>
    <row r="492" spans="1:15" x14ac:dyDescent="0.3">
      <c r="A492" s="9">
        <v>189</v>
      </c>
      <c r="B492" s="9">
        <v>11</v>
      </c>
      <c r="C492" s="13" t="s">
        <v>259</v>
      </c>
      <c r="D492" s="13" t="s">
        <v>1139</v>
      </c>
      <c r="E492" s="14">
        <v>14</v>
      </c>
      <c r="F492" s="14">
        <v>24</v>
      </c>
      <c r="G492" s="9">
        <v>3</v>
      </c>
      <c r="H492" s="9">
        <v>53</v>
      </c>
      <c r="I492" s="13" t="s">
        <v>1128</v>
      </c>
      <c r="K492" s="14">
        <f t="shared" si="28"/>
        <v>42</v>
      </c>
      <c r="L492" s="14">
        <f t="shared" si="29"/>
        <v>30</v>
      </c>
      <c r="M492" s="14">
        <f t="shared" si="30"/>
        <v>72</v>
      </c>
      <c r="N492" s="12">
        <f t="shared" si="31"/>
        <v>0.7142857142857143</v>
      </c>
      <c r="O492" s="23">
        <f>IF(VLOOKUP(Cocina[[#This Row],[Número de Orden]],Sala[[Número de Orden]:[Orden cobrada (Sin tiempo espera)]],12,FALSE)="Si",Cocina[[#This Row],[Ganancia Neta]],-Cocina[[#This Row],[Total del Pedido]])</f>
        <v>30</v>
      </c>
    </row>
    <row r="493" spans="1:15" x14ac:dyDescent="0.3">
      <c r="A493" s="9">
        <v>190</v>
      </c>
      <c r="B493" s="9">
        <v>5</v>
      </c>
      <c r="C493" s="13" t="s">
        <v>117</v>
      </c>
      <c r="D493" s="13" t="s">
        <v>1156</v>
      </c>
      <c r="E493" s="14">
        <v>10</v>
      </c>
      <c r="F493" s="14">
        <v>18</v>
      </c>
      <c r="G493" s="9">
        <v>1</v>
      </c>
      <c r="H493" s="9">
        <v>39</v>
      </c>
      <c r="I493" s="13" t="s">
        <v>1127</v>
      </c>
      <c r="K493" s="14">
        <f t="shared" si="28"/>
        <v>10</v>
      </c>
      <c r="L493" s="14">
        <f t="shared" si="29"/>
        <v>8</v>
      </c>
      <c r="M493" s="14">
        <f t="shared" si="30"/>
        <v>18</v>
      </c>
      <c r="N493" s="12">
        <f t="shared" si="31"/>
        <v>0.8</v>
      </c>
      <c r="O493" s="23">
        <f>IF(VLOOKUP(Cocina[[#This Row],[Número de Orden]],Sala[[Número de Orden]:[Orden cobrada (Sin tiempo espera)]],12,FALSE)="Si",Cocina[[#This Row],[Ganancia Neta]],-Cocina[[#This Row],[Total del Pedido]])</f>
        <v>8</v>
      </c>
    </row>
    <row r="494" spans="1:15" x14ac:dyDescent="0.3">
      <c r="A494" s="9">
        <v>190</v>
      </c>
      <c r="B494" s="9">
        <v>5</v>
      </c>
      <c r="C494" s="13" t="s">
        <v>65</v>
      </c>
      <c r="D494" s="13" t="s">
        <v>1143</v>
      </c>
      <c r="E494" s="14">
        <v>25</v>
      </c>
      <c r="F494" s="14">
        <v>40</v>
      </c>
      <c r="G494" s="9">
        <v>2</v>
      </c>
      <c r="H494" s="9">
        <v>45</v>
      </c>
      <c r="I494" s="13" t="s">
        <v>1127</v>
      </c>
      <c r="K494" s="14">
        <f t="shared" si="28"/>
        <v>50</v>
      </c>
      <c r="L494" s="14">
        <f t="shared" si="29"/>
        <v>30</v>
      </c>
      <c r="M494" s="14">
        <f t="shared" si="30"/>
        <v>80</v>
      </c>
      <c r="N494" s="12">
        <f t="shared" si="31"/>
        <v>0.6</v>
      </c>
      <c r="O494" s="23">
        <f>IF(VLOOKUP(Cocina[[#This Row],[Número de Orden]],Sala[[Número de Orden]:[Orden cobrada (Sin tiempo espera)]],12,FALSE)="Si",Cocina[[#This Row],[Ganancia Neta]],-Cocina[[#This Row],[Total del Pedido]])</f>
        <v>30</v>
      </c>
    </row>
    <row r="495" spans="1:15" x14ac:dyDescent="0.3">
      <c r="A495" s="9">
        <v>190</v>
      </c>
      <c r="B495" s="9">
        <v>5</v>
      </c>
      <c r="C495" s="13" t="s">
        <v>33</v>
      </c>
      <c r="D495" s="13" t="s">
        <v>1149</v>
      </c>
      <c r="E495" s="14">
        <v>21</v>
      </c>
      <c r="F495" s="14">
        <v>35</v>
      </c>
      <c r="G495" s="9">
        <v>1</v>
      </c>
      <c r="H495" s="9">
        <v>11</v>
      </c>
      <c r="I495" s="13" t="s">
        <v>1128</v>
      </c>
      <c r="K495" s="14">
        <f t="shared" si="28"/>
        <v>21</v>
      </c>
      <c r="L495" s="14">
        <f t="shared" si="29"/>
        <v>14</v>
      </c>
      <c r="M495" s="14">
        <f t="shared" si="30"/>
        <v>35</v>
      </c>
      <c r="N495" s="12">
        <f t="shared" si="31"/>
        <v>0.66666666666666663</v>
      </c>
      <c r="O495" s="23">
        <f>IF(VLOOKUP(Cocina[[#This Row],[Número de Orden]],Sala[[Número de Orden]:[Orden cobrada (Sin tiempo espera)]],12,FALSE)="Si",Cocina[[#This Row],[Ganancia Neta]],-Cocina[[#This Row],[Total del Pedido]])</f>
        <v>14</v>
      </c>
    </row>
    <row r="496" spans="1:15" x14ac:dyDescent="0.3">
      <c r="A496" s="9">
        <v>190</v>
      </c>
      <c r="B496" s="9">
        <v>5</v>
      </c>
      <c r="C496" s="13" t="s">
        <v>331</v>
      </c>
      <c r="D496" s="13" t="s">
        <v>1154</v>
      </c>
      <c r="E496" s="14">
        <v>14</v>
      </c>
      <c r="F496" s="14">
        <v>23</v>
      </c>
      <c r="G496" s="9">
        <v>3</v>
      </c>
      <c r="H496" s="9">
        <v>7</v>
      </c>
      <c r="I496" s="13" t="s">
        <v>1128</v>
      </c>
      <c r="K496" s="14">
        <f t="shared" si="28"/>
        <v>42</v>
      </c>
      <c r="L496" s="14">
        <f t="shared" si="29"/>
        <v>27</v>
      </c>
      <c r="M496" s="14">
        <f t="shared" si="30"/>
        <v>69</v>
      </c>
      <c r="N496" s="12">
        <f t="shared" si="31"/>
        <v>0.6428571428571429</v>
      </c>
      <c r="O496" s="23">
        <f>IF(VLOOKUP(Cocina[[#This Row],[Número de Orden]],Sala[[Número de Orden]:[Orden cobrada (Sin tiempo espera)]],12,FALSE)="Si",Cocina[[#This Row],[Ganancia Neta]],-Cocina[[#This Row],[Total del Pedido]])</f>
        <v>27</v>
      </c>
    </row>
    <row r="497" spans="1:15" x14ac:dyDescent="0.3">
      <c r="A497" s="9">
        <v>191</v>
      </c>
      <c r="B497" s="9">
        <v>12</v>
      </c>
      <c r="C497" s="13" t="s">
        <v>195</v>
      </c>
      <c r="D497" s="13" t="s">
        <v>1158</v>
      </c>
      <c r="E497" s="14">
        <v>15</v>
      </c>
      <c r="F497" s="14">
        <v>25</v>
      </c>
      <c r="G497" s="9">
        <v>3</v>
      </c>
      <c r="H497" s="9">
        <v>32</v>
      </c>
      <c r="I497" s="13" t="s">
        <v>1128</v>
      </c>
      <c r="K497" s="14">
        <f t="shared" si="28"/>
        <v>45</v>
      </c>
      <c r="L497" s="14">
        <f t="shared" si="29"/>
        <v>30</v>
      </c>
      <c r="M497" s="14">
        <f t="shared" si="30"/>
        <v>75</v>
      </c>
      <c r="N497" s="12">
        <f t="shared" si="31"/>
        <v>0.66666666666666663</v>
      </c>
      <c r="O497" s="23">
        <f>IF(VLOOKUP(Cocina[[#This Row],[Número de Orden]],Sala[[Número de Orden]:[Orden cobrada (Sin tiempo espera)]],12,FALSE)="Si",Cocina[[#This Row],[Ganancia Neta]],-Cocina[[#This Row],[Total del Pedido]])</f>
        <v>30</v>
      </c>
    </row>
    <row r="498" spans="1:15" x14ac:dyDescent="0.3">
      <c r="A498" s="9">
        <v>191</v>
      </c>
      <c r="B498" s="9">
        <v>12</v>
      </c>
      <c r="C498" s="13" t="s">
        <v>51</v>
      </c>
      <c r="D498" s="13" t="s">
        <v>1145</v>
      </c>
      <c r="E498" s="14">
        <v>17</v>
      </c>
      <c r="F498" s="14">
        <v>29</v>
      </c>
      <c r="G498" s="9">
        <v>3</v>
      </c>
      <c r="H498" s="9">
        <v>55</v>
      </c>
      <c r="I498" s="13" t="s">
        <v>1127</v>
      </c>
      <c r="K498" s="14">
        <f t="shared" si="28"/>
        <v>51</v>
      </c>
      <c r="L498" s="14">
        <f t="shared" si="29"/>
        <v>36</v>
      </c>
      <c r="M498" s="14">
        <f t="shared" si="30"/>
        <v>87</v>
      </c>
      <c r="N498" s="12">
        <f t="shared" si="31"/>
        <v>0.70588235294117652</v>
      </c>
      <c r="O498" s="23">
        <f>IF(VLOOKUP(Cocina[[#This Row],[Número de Orden]],Sala[[Número de Orden]:[Orden cobrada (Sin tiempo espera)]],12,FALSE)="Si",Cocina[[#This Row],[Ganancia Neta]],-Cocina[[#This Row],[Total del Pedido]])</f>
        <v>36</v>
      </c>
    </row>
    <row r="499" spans="1:15" x14ac:dyDescent="0.3">
      <c r="A499" s="9">
        <v>192</v>
      </c>
      <c r="B499" s="9">
        <v>17</v>
      </c>
      <c r="C499" s="13" t="s">
        <v>195</v>
      </c>
      <c r="D499" s="13" t="s">
        <v>1158</v>
      </c>
      <c r="E499" s="14">
        <v>15</v>
      </c>
      <c r="F499" s="14">
        <v>25</v>
      </c>
      <c r="G499" s="9">
        <v>3</v>
      </c>
      <c r="H499" s="9">
        <v>26</v>
      </c>
      <c r="I499" s="13" t="s">
        <v>1127</v>
      </c>
      <c r="K499" s="14">
        <f t="shared" si="28"/>
        <v>45</v>
      </c>
      <c r="L499" s="14">
        <f t="shared" si="29"/>
        <v>30</v>
      </c>
      <c r="M499" s="14">
        <f t="shared" si="30"/>
        <v>75</v>
      </c>
      <c r="N499" s="12">
        <f t="shared" si="31"/>
        <v>0.66666666666666663</v>
      </c>
      <c r="O499" s="23">
        <f>IF(VLOOKUP(Cocina[[#This Row],[Número de Orden]],Sala[[Número de Orden]:[Orden cobrada (Sin tiempo espera)]],12,FALSE)="Si",Cocina[[#This Row],[Ganancia Neta]],-Cocina[[#This Row],[Total del Pedido]])</f>
        <v>30</v>
      </c>
    </row>
    <row r="500" spans="1:15" x14ac:dyDescent="0.3">
      <c r="A500" s="9">
        <v>193</v>
      </c>
      <c r="B500" s="9">
        <v>3</v>
      </c>
      <c r="C500" s="13" t="s">
        <v>256</v>
      </c>
      <c r="D500" s="13" t="s">
        <v>1157</v>
      </c>
      <c r="E500" s="14">
        <v>15</v>
      </c>
      <c r="F500" s="14">
        <v>26</v>
      </c>
      <c r="G500" s="9">
        <v>2</v>
      </c>
      <c r="H500" s="9">
        <v>57</v>
      </c>
      <c r="I500" s="13" t="s">
        <v>1128</v>
      </c>
      <c r="K500" s="14">
        <f t="shared" si="28"/>
        <v>30</v>
      </c>
      <c r="L500" s="14">
        <f t="shared" si="29"/>
        <v>22</v>
      </c>
      <c r="M500" s="14">
        <f t="shared" si="30"/>
        <v>52</v>
      </c>
      <c r="N500" s="12">
        <f t="shared" si="31"/>
        <v>0.73333333333333328</v>
      </c>
      <c r="O500" s="23">
        <f>IF(VLOOKUP(Cocina[[#This Row],[Número de Orden]],Sala[[Número de Orden]:[Orden cobrada (Sin tiempo espera)]],12,FALSE)="Si",Cocina[[#This Row],[Ganancia Neta]],-Cocina[[#This Row],[Total del Pedido]])</f>
        <v>22</v>
      </c>
    </row>
    <row r="501" spans="1:15" x14ac:dyDescent="0.3">
      <c r="A501" s="9">
        <v>193</v>
      </c>
      <c r="B501" s="9">
        <v>3</v>
      </c>
      <c r="C501" s="13" t="s">
        <v>106</v>
      </c>
      <c r="D501" s="13" t="s">
        <v>1144</v>
      </c>
      <c r="E501" s="14">
        <v>22</v>
      </c>
      <c r="F501" s="14">
        <v>36</v>
      </c>
      <c r="G501" s="9">
        <v>2</v>
      </c>
      <c r="H501" s="9">
        <v>59</v>
      </c>
      <c r="I501" s="13" t="s">
        <v>1127</v>
      </c>
      <c r="K501" s="14">
        <f t="shared" si="28"/>
        <v>44</v>
      </c>
      <c r="L501" s="14">
        <f t="shared" si="29"/>
        <v>28</v>
      </c>
      <c r="M501" s="14">
        <f t="shared" si="30"/>
        <v>72</v>
      </c>
      <c r="N501" s="12">
        <f t="shared" si="31"/>
        <v>0.63636363636363635</v>
      </c>
      <c r="O501" s="23">
        <f>IF(VLOOKUP(Cocina[[#This Row],[Número de Orden]],Sala[[Número de Orden]:[Orden cobrada (Sin tiempo espera)]],12,FALSE)="Si",Cocina[[#This Row],[Ganancia Neta]],-Cocina[[#This Row],[Total del Pedido]])</f>
        <v>28</v>
      </c>
    </row>
    <row r="502" spans="1:15" x14ac:dyDescent="0.3">
      <c r="A502" s="9">
        <v>193</v>
      </c>
      <c r="B502" s="9">
        <v>3</v>
      </c>
      <c r="C502" s="13" t="s">
        <v>170</v>
      </c>
      <c r="D502" s="13" t="s">
        <v>1142</v>
      </c>
      <c r="E502" s="14">
        <v>16</v>
      </c>
      <c r="F502" s="14">
        <v>27</v>
      </c>
      <c r="G502" s="9">
        <v>1</v>
      </c>
      <c r="H502" s="9">
        <v>31</v>
      </c>
      <c r="I502" s="13" t="s">
        <v>1128</v>
      </c>
      <c r="K502" s="14">
        <f t="shared" si="28"/>
        <v>16</v>
      </c>
      <c r="L502" s="14">
        <f t="shared" si="29"/>
        <v>11</v>
      </c>
      <c r="M502" s="14">
        <f t="shared" si="30"/>
        <v>27</v>
      </c>
      <c r="N502" s="12">
        <f t="shared" si="31"/>
        <v>0.6875</v>
      </c>
      <c r="O502" s="23">
        <f>IF(VLOOKUP(Cocina[[#This Row],[Número de Orden]],Sala[[Número de Orden]:[Orden cobrada (Sin tiempo espera)]],12,FALSE)="Si",Cocina[[#This Row],[Ganancia Neta]],-Cocina[[#This Row],[Total del Pedido]])</f>
        <v>11</v>
      </c>
    </row>
    <row r="503" spans="1:15" x14ac:dyDescent="0.3">
      <c r="A503" s="9">
        <v>193</v>
      </c>
      <c r="B503" s="9">
        <v>3</v>
      </c>
      <c r="C503" s="13" t="s">
        <v>331</v>
      </c>
      <c r="D503" s="13" t="s">
        <v>1154</v>
      </c>
      <c r="E503" s="14">
        <v>14</v>
      </c>
      <c r="F503" s="14">
        <v>23</v>
      </c>
      <c r="G503" s="9">
        <v>3</v>
      </c>
      <c r="H503" s="9">
        <v>24</v>
      </c>
      <c r="I503" s="13" t="s">
        <v>1127</v>
      </c>
      <c r="K503" s="14">
        <f t="shared" si="28"/>
        <v>42</v>
      </c>
      <c r="L503" s="14">
        <f t="shared" si="29"/>
        <v>27</v>
      </c>
      <c r="M503" s="14">
        <f t="shared" si="30"/>
        <v>69</v>
      </c>
      <c r="N503" s="12">
        <f t="shared" si="31"/>
        <v>0.6428571428571429</v>
      </c>
      <c r="O503" s="23">
        <f>IF(VLOOKUP(Cocina[[#This Row],[Número de Orden]],Sala[[Número de Orden]:[Orden cobrada (Sin tiempo espera)]],12,FALSE)="Si",Cocina[[#This Row],[Ganancia Neta]],-Cocina[[#This Row],[Total del Pedido]])</f>
        <v>27</v>
      </c>
    </row>
    <row r="504" spans="1:15" x14ac:dyDescent="0.3">
      <c r="A504" s="9">
        <v>194</v>
      </c>
      <c r="B504" s="9">
        <v>3</v>
      </c>
      <c r="C504" s="13" t="s">
        <v>439</v>
      </c>
      <c r="D504" s="13" t="s">
        <v>1146</v>
      </c>
      <c r="E504" s="14">
        <v>20</v>
      </c>
      <c r="F504" s="14">
        <v>33</v>
      </c>
      <c r="G504" s="9">
        <v>2</v>
      </c>
      <c r="H504" s="9">
        <v>18</v>
      </c>
      <c r="I504" s="13" t="s">
        <v>1127</v>
      </c>
      <c r="K504" s="14">
        <f t="shared" si="28"/>
        <v>40</v>
      </c>
      <c r="L504" s="14">
        <f t="shared" si="29"/>
        <v>26</v>
      </c>
      <c r="M504" s="14">
        <f t="shared" si="30"/>
        <v>66</v>
      </c>
      <c r="N504" s="12">
        <f t="shared" si="31"/>
        <v>0.65</v>
      </c>
      <c r="O504" s="23">
        <f>IF(VLOOKUP(Cocina[[#This Row],[Número de Orden]],Sala[[Número de Orden]:[Orden cobrada (Sin tiempo espera)]],12,FALSE)="Si",Cocina[[#This Row],[Ganancia Neta]],-Cocina[[#This Row],[Total del Pedido]])</f>
        <v>26</v>
      </c>
    </row>
    <row r="505" spans="1:15" x14ac:dyDescent="0.3">
      <c r="A505" s="9">
        <v>194</v>
      </c>
      <c r="B505" s="9">
        <v>3</v>
      </c>
      <c r="C505" s="13" t="s">
        <v>100</v>
      </c>
      <c r="D505" s="13" t="s">
        <v>1140</v>
      </c>
      <c r="E505" s="14">
        <v>18</v>
      </c>
      <c r="F505" s="14">
        <v>30</v>
      </c>
      <c r="G505" s="9">
        <v>1</v>
      </c>
      <c r="H505" s="9">
        <v>50</v>
      </c>
      <c r="I505" s="13" t="s">
        <v>1127</v>
      </c>
      <c r="K505" s="14">
        <f t="shared" si="28"/>
        <v>18</v>
      </c>
      <c r="L505" s="14">
        <f t="shared" si="29"/>
        <v>12</v>
      </c>
      <c r="M505" s="14">
        <f t="shared" si="30"/>
        <v>30</v>
      </c>
      <c r="N505" s="12">
        <f t="shared" si="31"/>
        <v>0.66666666666666663</v>
      </c>
      <c r="O505" s="23">
        <f>IF(VLOOKUP(Cocina[[#This Row],[Número de Orden]],Sala[[Número de Orden]:[Orden cobrada (Sin tiempo espera)]],12,FALSE)="Si",Cocina[[#This Row],[Ganancia Neta]],-Cocina[[#This Row],[Total del Pedido]])</f>
        <v>12</v>
      </c>
    </row>
    <row r="506" spans="1:15" x14ac:dyDescent="0.3">
      <c r="A506" s="9">
        <v>195</v>
      </c>
      <c r="B506" s="9">
        <v>2</v>
      </c>
      <c r="C506" s="13" t="s">
        <v>195</v>
      </c>
      <c r="D506" s="13" t="s">
        <v>1158</v>
      </c>
      <c r="E506" s="14">
        <v>15</v>
      </c>
      <c r="F506" s="14">
        <v>25</v>
      </c>
      <c r="G506" s="9">
        <v>2</v>
      </c>
      <c r="H506" s="9">
        <v>51</v>
      </c>
      <c r="I506" s="13" t="s">
        <v>1127</v>
      </c>
      <c r="K506" s="14">
        <f t="shared" si="28"/>
        <v>30</v>
      </c>
      <c r="L506" s="14">
        <f t="shared" si="29"/>
        <v>20</v>
      </c>
      <c r="M506" s="14">
        <f t="shared" si="30"/>
        <v>50</v>
      </c>
      <c r="N506" s="12">
        <f t="shared" si="31"/>
        <v>0.66666666666666663</v>
      </c>
      <c r="O506" s="23">
        <f>IF(VLOOKUP(Cocina[[#This Row],[Número de Orden]],Sala[[Número de Orden]:[Orden cobrada (Sin tiempo espera)]],12,FALSE)="Si",Cocina[[#This Row],[Ganancia Neta]],-Cocina[[#This Row],[Total del Pedido]])</f>
        <v>20</v>
      </c>
    </row>
    <row r="507" spans="1:15" x14ac:dyDescent="0.3">
      <c r="A507" s="9">
        <v>196</v>
      </c>
      <c r="B507" s="9">
        <v>4</v>
      </c>
      <c r="C507" s="13" t="s">
        <v>241</v>
      </c>
      <c r="D507" s="13" t="s">
        <v>1153</v>
      </c>
      <c r="E507" s="14">
        <v>12</v>
      </c>
      <c r="F507" s="14">
        <v>20</v>
      </c>
      <c r="G507" s="9">
        <v>3</v>
      </c>
      <c r="H507" s="9">
        <v>34</v>
      </c>
      <c r="I507" s="13" t="s">
        <v>1128</v>
      </c>
      <c r="K507" s="14">
        <f t="shared" si="28"/>
        <v>36</v>
      </c>
      <c r="L507" s="14">
        <f t="shared" si="29"/>
        <v>24</v>
      </c>
      <c r="M507" s="14">
        <f t="shared" si="30"/>
        <v>60</v>
      </c>
      <c r="N507" s="12">
        <f t="shared" si="31"/>
        <v>0.66666666666666663</v>
      </c>
      <c r="O507" s="23">
        <f>IF(VLOOKUP(Cocina[[#This Row],[Número de Orden]],Sala[[Número de Orden]:[Orden cobrada (Sin tiempo espera)]],12,FALSE)="Si",Cocina[[#This Row],[Ganancia Neta]],-Cocina[[#This Row],[Total del Pedido]])</f>
        <v>24</v>
      </c>
    </row>
    <row r="508" spans="1:15" x14ac:dyDescent="0.3">
      <c r="A508" s="9">
        <v>196</v>
      </c>
      <c r="B508" s="9">
        <v>4</v>
      </c>
      <c r="C508" s="13" t="s">
        <v>331</v>
      </c>
      <c r="D508" s="13" t="s">
        <v>1154</v>
      </c>
      <c r="E508" s="14">
        <v>14</v>
      </c>
      <c r="F508" s="14">
        <v>23</v>
      </c>
      <c r="G508" s="9">
        <v>2</v>
      </c>
      <c r="H508" s="9">
        <v>51</v>
      </c>
      <c r="I508" s="13" t="s">
        <v>1127</v>
      </c>
      <c r="K508" s="14">
        <f t="shared" si="28"/>
        <v>28</v>
      </c>
      <c r="L508" s="14">
        <f t="shared" si="29"/>
        <v>18</v>
      </c>
      <c r="M508" s="14">
        <f t="shared" si="30"/>
        <v>46</v>
      </c>
      <c r="N508" s="12">
        <f t="shared" si="31"/>
        <v>0.6428571428571429</v>
      </c>
      <c r="O508" s="23">
        <f>IF(VLOOKUP(Cocina[[#This Row],[Número de Orden]],Sala[[Número de Orden]:[Orden cobrada (Sin tiempo espera)]],12,FALSE)="Si",Cocina[[#This Row],[Ganancia Neta]],-Cocina[[#This Row],[Total del Pedido]])</f>
        <v>18</v>
      </c>
    </row>
    <row r="509" spans="1:15" x14ac:dyDescent="0.3">
      <c r="A509" s="9">
        <v>196</v>
      </c>
      <c r="B509" s="9">
        <v>4</v>
      </c>
      <c r="C509" s="13" t="s">
        <v>51</v>
      </c>
      <c r="D509" s="13" t="s">
        <v>1145</v>
      </c>
      <c r="E509" s="14">
        <v>17</v>
      </c>
      <c r="F509" s="14">
        <v>29</v>
      </c>
      <c r="G509" s="9">
        <v>1</v>
      </c>
      <c r="H509" s="9">
        <v>47</v>
      </c>
      <c r="I509" s="13" t="s">
        <v>1128</v>
      </c>
      <c r="K509" s="14">
        <f t="shared" si="28"/>
        <v>17</v>
      </c>
      <c r="L509" s="14">
        <f t="shared" si="29"/>
        <v>12</v>
      </c>
      <c r="M509" s="14">
        <f t="shared" si="30"/>
        <v>29</v>
      </c>
      <c r="N509" s="12">
        <f t="shared" si="31"/>
        <v>0.70588235294117652</v>
      </c>
      <c r="O509" s="23">
        <f>IF(VLOOKUP(Cocina[[#This Row],[Número de Orden]],Sala[[Número de Orden]:[Orden cobrada (Sin tiempo espera)]],12,FALSE)="Si",Cocina[[#This Row],[Ganancia Neta]],-Cocina[[#This Row],[Total del Pedido]])</f>
        <v>12</v>
      </c>
    </row>
    <row r="510" spans="1:15" x14ac:dyDescent="0.3">
      <c r="A510" s="9">
        <v>196</v>
      </c>
      <c r="B510" s="9">
        <v>4</v>
      </c>
      <c r="C510" s="13" t="s">
        <v>57</v>
      </c>
      <c r="D510" s="13" t="s">
        <v>1147</v>
      </c>
      <c r="E510" s="14">
        <v>16</v>
      </c>
      <c r="F510" s="14">
        <v>28</v>
      </c>
      <c r="G510" s="9">
        <v>2</v>
      </c>
      <c r="H510" s="9">
        <v>44</v>
      </c>
      <c r="I510" s="13" t="s">
        <v>1128</v>
      </c>
      <c r="K510" s="14">
        <f t="shared" si="28"/>
        <v>32</v>
      </c>
      <c r="L510" s="14">
        <f t="shared" si="29"/>
        <v>24</v>
      </c>
      <c r="M510" s="14">
        <f t="shared" si="30"/>
        <v>56</v>
      </c>
      <c r="N510" s="12">
        <f t="shared" si="31"/>
        <v>0.75</v>
      </c>
      <c r="O510" s="23">
        <f>IF(VLOOKUP(Cocina[[#This Row],[Número de Orden]],Sala[[Número de Orden]:[Orden cobrada (Sin tiempo espera)]],12,FALSE)="Si",Cocina[[#This Row],[Ganancia Neta]],-Cocina[[#This Row],[Total del Pedido]])</f>
        <v>24</v>
      </c>
    </row>
    <row r="511" spans="1:15" x14ac:dyDescent="0.3">
      <c r="A511" s="9">
        <v>197</v>
      </c>
      <c r="B511" s="9">
        <v>5</v>
      </c>
      <c r="C511" s="13" t="s">
        <v>77</v>
      </c>
      <c r="D511" s="13" t="s">
        <v>1152</v>
      </c>
      <c r="E511" s="14">
        <v>20</v>
      </c>
      <c r="F511" s="14">
        <v>34</v>
      </c>
      <c r="G511" s="9">
        <v>3</v>
      </c>
      <c r="H511" s="9">
        <v>22</v>
      </c>
      <c r="I511" s="13" t="s">
        <v>1127</v>
      </c>
      <c r="K511" s="14">
        <f t="shared" si="28"/>
        <v>60</v>
      </c>
      <c r="L511" s="14">
        <f t="shared" si="29"/>
        <v>42</v>
      </c>
      <c r="M511" s="14">
        <f t="shared" si="30"/>
        <v>102</v>
      </c>
      <c r="N511" s="12">
        <f t="shared" si="31"/>
        <v>0.7</v>
      </c>
      <c r="O511" s="23">
        <f>IF(VLOOKUP(Cocina[[#This Row],[Número de Orden]],Sala[[Número de Orden]:[Orden cobrada (Sin tiempo espera)]],12,FALSE)="Si",Cocina[[#This Row],[Ganancia Neta]],-Cocina[[#This Row],[Total del Pedido]])</f>
        <v>42</v>
      </c>
    </row>
    <row r="512" spans="1:15" x14ac:dyDescent="0.3">
      <c r="A512" s="9">
        <v>197</v>
      </c>
      <c r="B512" s="9">
        <v>5</v>
      </c>
      <c r="C512" s="13" t="s">
        <v>170</v>
      </c>
      <c r="D512" s="13" t="s">
        <v>1142</v>
      </c>
      <c r="E512" s="14">
        <v>16</v>
      </c>
      <c r="F512" s="14">
        <v>27</v>
      </c>
      <c r="G512" s="9">
        <v>1</v>
      </c>
      <c r="H512" s="9">
        <v>50</v>
      </c>
      <c r="I512" s="13" t="s">
        <v>1127</v>
      </c>
      <c r="K512" s="14">
        <f t="shared" si="28"/>
        <v>16</v>
      </c>
      <c r="L512" s="14">
        <f t="shared" si="29"/>
        <v>11</v>
      </c>
      <c r="M512" s="14">
        <f t="shared" si="30"/>
        <v>27</v>
      </c>
      <c r="N512" s="12">
        <f t="shared" si="31"/>
        <v>0.6875</v>
      </c>
      <c r="O512" s="23">
        <f>IF(VLOOKUP(Cocina[[#This Row],[Número de Orden]],Sala[[Número de Orden]:[Orden cobrada (Sin tiempo espera)]],12,FALSE)="Si",Cocina[[#This Row],[Ganancia Neta]],-Cocina[[#This Row],[Total del Pedido]])</f>
        <v>11</v>
      </c>
    </row>
    <row r="513" spans="1:15" x14ac:dyDescent="0.3">
      <c r="A513" s="9">
        <v>198</v>
      </c>
      <c r="B513" s="9">
        <v>9</v>
      </c>
      <c r="C513" s="13" t="s">
        <v>170</v>
      </c>
      <c r="D513" s="13" t="s">
        <v>1142</v>
      </c>
      <c r="E513" s="14">
        <v>16</v>
      </c>
      <c r="F513" s="14">
        <v>27</v>
      </c>
      <c r="G513" s="9">
        <v>2</v>
      </c>
      <c r="H513" s="9">
        <v>33</v>
      </c>
      <c r="I513" s="13" t="s">
        <v>1127</v>
      </c>
      <c r="K513" s="14">
        <f t="shared" si="28"/>
        <v>32</v>
      </c>
      <c r="L513" s="14">
        <f t="shared" si="29"/>
        <v>22</v>
      </c>
      <c r="M513" s="14">
        <f t="shared" si="30"/>
        <v>54</v>
      </c>
      <c r="N513" s="12">
        <f t="shared" si="31"/>
        <v>0.6875</v>
      </c>
      <c r="O513" s="23">
        <f>IF(VLOOKUP(Cocina[[#This Row],[Número de Orden]],Sala[[Número de Orden]:[Orden cobrada (Sin tiempo espera)]],12,FALSE)="Si",Cocina[[#This Row],[Ganancia Neta]],-Cocina[[#This Row],[Total del Pedido]])</f>
        <v>22</v>
      </c>
    </row>
    <row r="514" spans="1:15" x14ac:dyDescent="0.3">
      <c r="A514" s="9">
        <v>199</v>
      </c>
      <c r="B514" s="9">
        <v>11</v>
      </c>
      <c r="C514" s="13" t="s">
        <v>51</v>
      </c>
      <c r="D514" s="13" t="s">
        <v>1145</v>
      </c>
      <c r="E514" s="14">
        <v>17</v>
      </c>
      <c r="F514" s="14">
        <v>29</v>
      </c>
      <c r="G514" s="9">
        <v>3</v>
      </c>
      <c r="H514" s="9">
        <v>31</v>
      </c>
      <c r="I514" s="13" t="s">
        <v>1127</v>
      </c>
      <c r="K514" s="14">
        <f t="shared" si="28"/>
        <v>51</v>
      </c>
      <c r="L514" s="14">
        <f t="shared" si="29"/>
        <v>36</v>
      </c>
      <c r="M514" s="14">
        <f t="shared" si="30"/>
        <v>87</v>
      </c>
      <c r="N514" s="12">
        <f t="shared" si="31"/>
        <v>0.70588235294117652</v>
      </c>
      <c r="O514" s="23">
        <f>IF(VLOOKUP(Cocina[[#This Row],[Número de Orden]],Sala[[Número de Orden]:[Orden cobrada (Sin tiempo espera)]],12,FALSE)="Si",Cocina[[#This Row],[Ganancia Neta]],-Cocina[[#This Row],[Total del Pedido]])</f>
        <v>36</v>
      </c>
    </row>
    <row r="515" spans="1:15" x14ac:dyDescent="0.3">
      <c r="A515" s="9">
        <v>199</v>
      </c>
      <c r="B515" s="9">
        <v>11</v>
      </c>
      <c r="C515" s="13" t="s">
        <v>33</v>
      </c>
      <c r="D515" s="13" t="s">
        <v>1149</v>
      </c>
      <c r="E515" s="14">
        <v>21</v>
      </c>
      <c r="F515" s="14">
        <v>35</v>
      </c>
      <c r="G515" s="9">
        <v>3</v>
      </c>
      <c r="H515" s="9">
        <v>41</v>
      </c>
      <c r="I515" s="13" t="s">
        <v>1128</v>
      </c>
      <c r="K515" s="14">
        <f t="shared" ref="K515:K578" si="32">E515*G515</f>
        <v>63</v>
      </c>
      <c r="L515" s="14">
        <f t="shared" ref="L515:L578" si="33">(F515-E515)*G515</f>
        <v>42</v>
      </c>
      <c r="M515" s="14">
        <f t="shared" ref="M515:M578" si="34">F515*G515</f>
        <v>105</v>
      </c>
      <c r="N515" s="12">
        <f t="shared" ref="N515:N578" si="35">(M515-K515)/K515</f>
        <v>0.66666666666666663</v>
      </c>
      <c r="O515" s="23">
        <f>IF(VLOOKUP(Cocina[[#This Row],[Número de Orden]],Sala[[Número de Orden]:[Orden cobrada (Sin tiempo espera)]],12,FALSE)="Si",Cocina[[#This Row],[Ganancia Neta]],-Cocina[[#This Row],[Total del Pedido]])</f>
        <v>42</v>
      </c>
    </row>
    <row r="516" spans="1:15" x14ac:dyDescent="0.3">
      <c r="A516" s="9">
        <v>199</v>
      </c>
      <c r="B516" s="9">
        <v>11</v>
      </c>
      <c r="C516" s="13" t="s">
        <v>102</v>
      </c>
      <c r="D516" s="13" t="s">
        <v>1155</v>
      </c>
      <c r="E516" s="14">
        <v>13</v>
      </c>
      <c r="F516" s="14">
        <v>21</v>
      </c>
      <c r="G516" s="9">
        <v>2</v>
      </c>
      <c r="H516" s="9">
        <v>18</v>
      </c>
      <c r="I516" s="13" t="s">
        <v>1128</v>
      </c>
      <c r="K516" s="14">
        <f t="shared" si="32"/>
        <v>26</v>
      </c>
      <c r="L516" s="14">
        <f t="shared" si="33"/>
        <v>16</v>
      </c>
      <c r="M516" s="14">
        <f t="shared" si="34"/>
        <v>42</v>
      </c>
      <c r="N516" s="12">
        <f t="shared" si="35"/>
        <v>0.61538461538461542</v>
      </c>
      <c r="O516" s="23">
        <f>IF(VLOOKUP(Cocina[[#This Row],[Número de Orden]],Sala[[Número de Orden]:[Orden cobrada (Sin tiempo espera)]],12,FALSE)="Si",Cocina[[#This Row],[Ganancia Neta]],-Cocina[[#This Row],[Total del Pedido]])</f>
        <v>16</v>
      </c>
    </row>
    <row r="517" spans="1:15" x14ac:dyDescent="0.3">
      <c r="A517" s="9">
        <v>199</v>
      </c>
      <c r="B517" s="9">
        <v>11</v>
      </c>
      <c r="C517" s="13" t="s">
        <v>170</v>
      </c>
      <c r="D517" s="13" t="s">
        <v>1142</v>
      </c>
      <c r="E517" s="14">
        <v>16</v>
      </c>
      <c r="F517" s="14">
        <v>27</v>
      </c>
      <c r="G517" s="9">
        <v>1</v>
      </c>
      <c r="H517" s="9">
        <v>52</v>
      </c>
      <c r="I517" s="13" t="s">
        <v>1128</v>
      </c>
      <c r="K517" s="14">
        <f t="shared" si="32"/>
        <v>16</v>
      </c>
      <c r="L517" s="14">
        <f t="shared" si="33"/>
        <v>11</v>
      </c>
      <c r="M517" s="14">
        <f t="shared" si="34"/>
        <v>27</v>
      </c>
      <c r="N517" s="12">
        <f t="shared" si="35"/>
        <v>0.6875</v>
      </c>
      <c r="O517" s="23">
        <f>IF(VLOOKUP(Cocina[[#This Row],[Número de Orden]],Sala[[Número de Orden]:[Orden cobrada (Sin tiempo espera)]],12,FALSE)="Si",Cocina[[#This Row],[Ganancia Neta]],-Cocina[[#This Row],[Total del Pedido]])</f>
        <v>11</v>
      </c>
    </row>
    <row r="518" spans="1:15" x14ac:dyDescent="0.3">
      <c r="A518" s="9">
        <v>200</v>
      </c>
      <c r="B518" s="9">
        <v>11</v>
      </c>
      <c r="C518" s="13" t="s">
        <v>180</v>
      </c>
      <c r="D518" s="13" t="s">
        <v>1148</v>
      </c>
      <c r="E518" s="14">
        <v>11</v>
      </c>
      <c r="F518" s="14">
        <v>19</v>
      </c>
      <c r="G518" s="9">
        <v>2</v>
      </c>
      <c r="H518" s="9">
        <v>39</v>
      </c>
      <c r="I518" s="13" t="s">
        <v>1127</v>
      </c>
      <c r="K518" s="14">
        <f t="shared" si="32"/>
        <v>22</v>
      </c>
      <c r="L518" s="14">
        <f t="shared" si="33"/>
        <v>16</v>
      </c>
      <c r="M518" s="14">
        <f t="shared" si="34"/>
        <v>38</v>
      </c>
      <c r="N518" s="12">
        <f t="shared" si="35"/>
        <v>0.72727272727272729</v>
      </c>
      <c r="O518" s="23">
        <f>IF(VLOOKUP(Cocina[[#This Row],[Número de Orden]],Sala[[Número de Orden]:[Orden cobrada (Sin tiempo espera)]],12,FALSE)="Si",Cocina[[#This Row],[Ganancia Neta]],-Cocina[[#This Row],[Total del Pedido]])</f>
        <v>16</v>
      </c>
    </row>
    <row r="519" spans="1:15" x14ac:dyDescent="0.3">
      <c r="A519" s="9">
        <v>200</v>
      </c>
      <c r="B519" s="9">
        <v>11</v>
      </c>
      <c r="C519" s="13" t="s">
        <v>195</v>
      </c>
      <c r="D519" s="13" t="s">
        <v>1158</v>
      </c>
      <c r="E519" s="14">
        <v>15</v>
      </c>
      <c r="F519" s="14">
        <v>25</v>
      </c>
      <c r="G519" s="9">
        <v>2</v>
      </c>
      <c r="H519" s="9">
        <v>28</v>
      </c>
      <c r="I519" s="13" t="s">
        <v>1128</v>
      </c>
      <c r="K519" s="14">
        <f t="shared" si="32"/>
        <v>30</v>
      </c>
      <c r="L519" s="14">
        <f t="shared" si="33"/>
        <v>20</v>
      </c>
      <c r="M519" s="14">
        <f t="shared" si="34"/>
        <v>50</v>
      </c>
      <c r="N519" s="12">
        <f t="shared" si="35"/>
        <v>0.66666666666666663</v>
      </c>
      <c r="O519" s="23">
        <f>IF(VLOOKUP(Cocina[[#This Row],[Número de Orden]],Sala[[Número de Orden]:[Orden cobrada (Sin tiempo espera)]],12,FALSE)="Si",Cocina[[#This Row],[Ganancia Neta]],-Cocina[[#This Row],[Total del Pedido]])</f>
        <v>20</v>
      </c>
    </row>
    <row r="520" spans="1:15" x14ac:dyDescent="0.3">
      <c r="A520" s="9">
        <v>201</v>
      </c>
      <c r="B520" s="9">
        <v>3</v>
      </c>
      <c r="C520" s="13" t="s">
        <v>259</v>
      </c>
      <c r="D520" s="13" t="s">
        <v>1139</v>
      </c>
      <c r="E520" s="14">
        <v>14</v>
      </c>
      <c r="F520" s="14">
        <v>24</v>
      </c>
      <c r="G520" s="9">
        <v>3</v>
      </c>
      <c r="H520" s="9">
        <v>58</v>
      </c>
      <c r="I520" s="13" t="s">
        <v>1128</v>
      </c>
      <c r="K520" s="14">
        <f t="shared" si="32"/>
        <v>42</v>
      </c>
      <c r="L520" s="14">
        <f t="shared" si="33"/>
        <v>30</v>
      </c>
      <c r="M520" s="14">
        <f t="shared" si="34"/>
        <v>72</v>
      </c>
      <c r="N520" s="12">
        <f t="shared" si="35"/>
        <v>0.7142857142857143</v>
      </c>
      <c r="O520" s="23">
        <f>IF(VLOOKUP(Cocina[[#This Row],[Número de Orden]],Sala[[Número de Orden]:[Orden cobrada (Sin tiempo espera)]],12,FALSE)="Si",Cocina[[#This Row],[Ganancia Neta]],-Cocina[[#This Row],[Total del Pedido]])</f>
        <v>30</v>
      </c>
    </row>
    <row r="521" spans="1:15" x14ac:dyDescent="0.3">
      <c r="A521" s="9">
        <v>202</v>
      </c>
      <c r="B521" s="9">
        <v>16</v>
      </c>
      <c r="C521" s="13" t="s">
        <v>106</v>
      </c>
      <c r="D521" s="13" t="s">
        <v>1144</v>
      </c>
      <c r="E521" s="14">
        <v>22</v>
      </c>
      <c r="F521" s="14">
        <v>36</v>
      </c>
      <c r="G521" s="9">
        <v>2</v>
      </c>
      <c r="H521" s="9">
        <v>46</v>
      </c>
      <c r="I521" s="13" t="s">
        <v>1128</v>
      </c>
      <c r="K521" s="14">
        <f t="shared" si="32"/>
        <v>44</v>
      </c>
      <c r="L521" s="14">
        <f t="shared" si="33"/>
        <v>28</v>
      </c>
      <c r="M521" s="14">
        <f t="shared" si="34"/>
        <v>72</v>
      </c>
      <c r="N521" s="12">
        <f t="shared" si="35"/>
        <v>0.63636363636363635</v>
      </c>
      <c r="O521" s="23">
        <f>IF(VLOOKUP(Cocina[[#This Row],[Número de Orden]],Sala[[Número de Orden]:[Orden cobrada (Sin tiempo espera)]],12,FALSE)="Si",Cocina[[#This Row],[Ganancia Neta]],-Cocina[[#This Row],[Total del Pedido]])</f>
        <v>-44</v>
      </c>
    </row>
    <row r="522" spans="1:15" x14ac:dyDescent="0.3">
      <c r="A522" s="9">
        <v>202</v>
      </c>
      <c r="B522" s="9">
        <v>16</v>
      </c>
      <c r="C522" s="13" t="s">
        <v>65</v>
      </c>
      <c r="D522" s="13" t="s">
        <v>1143</v>
      </c>
      <c r="E522" s="14">
        <v>25</v>
      </c>
      <c r="F522" s="14">
        <v>40</v>
      </c>
      <c r="G522" s="9">
        <v>2</v>
      </c>
      <c r="H522" s="9">
        <v>47</v>
      </c>
      <c r="I522" s="13" t="s">
        <v>1127</v>
      </c>
      <c r="K522" s="14">
        <f t="shared" si="32"/>
        <v>50</v>
      </c>
      <c r="L522" s="14">
        <f t="shared" si="33"/>
        <v>30</v>
      </c>
      <c r="M522" s="14">
        <f t="shared" si="34"/>
        <v>80</v>
      </c>
      <c r="N522" s="12">
        <f t="shared" si="35"/>
        <v>0.6</v>
      </c>
      <c r="O522" s="23">
        <f>IF(VLOOKUP(Cocina[[#This Row],[Número de Orden]],Sala[[Número de Orden]:[Orden cobrada (Sin tiempo espera)]],12,FALSE)="Si",Cocina[[#This Row],[Ganancia Neta]],-Cocina[[#This Row],[Total del Pedido]])</f>
        <v>-50</v>
      </c>
    </row>
    <row r="523" spans="1:15" x14ac:dyDescent="0.3">
      <c r="A523" s="9">
        <v>202</v>
      </c>
      <c r="B523" s="9">
        <v>16</v>
      </c>
      <c r="C523" s="13" t="s">
        <v>259</v>
      </c>
      <c r="D523" s="13" t="s">
        <v>1139</v>
      </c>
      <c r="E523" s="14">
        <v>14</v>
      </c>
      <c r="F523" s="14">
        <v>24</v>
      </c>
      <c r="G523" s="9">
        <v>1</v>
      </c>
      <c r="H523" s="9">
        <v>5</v>
      </c>
      <c r="I523" s="13" t="s">
        <v>1127</v>
      </c>
      <c r="K523" s="14">
        <f t="shared" si="32"/>
        <v>14</v>
      </c>
      <c r="L523" s="14">
        <f t="shared" si="33"/>
        <v>10</v>
      </c>
      <c r="M523" s="14">
        <f t="shared" si="34"/>
        <v>24</v>
      </c>
      <c r="N523" s="12">
        <f t="shared" si="35"/>
        <v>0.7142857142857143</v>
      </c>
      <c r="O523" s="23">
        <f>IF(VLOOKUP(Cocina[[#This Row],[Número de Orden]],Sala[[Número de Orden]:[Orden cobrada (Sin tiempo espera)]],12,FALSE)="Si",Cocina[[#This Row],[Ganancia Neta]],-Cocina[[#This Row],[Total del Pedido]])</f>
        <v>-14</v>
      </c>
    </row>
    <row r="524" spans="1:15" x14ac:dyDescent="0.3">
      <c r="A524" s="9">
        <v>202</v>
      </c>
      <c r="B524" s="9">
        <v>16</v>
      </c>
      <c r="C524" s="13" t="s">
        <v>100</v>
      </c>
      <c r="D524" s="13" t="s">
        <v>1140</v>
      </c>
      <c r="E524" s="14">
        <v>18</v>
      </c>
      <c r="F524" s="14">
        <v>30</v>
      </c>
      <c r="G524" s="9">
        <v>1</v>
      </c>
      <c r="H524" s="9">
        <v>58</v>
      </c>
      <c r="I524" s="13" t="s">
        <v>1127</v>
      </c>
      <c r="K524" s="14">
        <f t="shared" si="32"/>
        <v>18</v>
      </c>
      <c r="L524" s="14">
        <f t="shared" si="33"/>
        <v>12</v>
      </c>
      <c r="M524" s="14">
        <f t="shared" si="34"/>
        <v>30</v>
      </c>
      <c r="N524" s="12">
        <f t="shared" si="35"/>
        <v>0.66666666666666663</v>
      </c>
      <c r="O524" s="23">
        <f>IF(VLOOKUP(Cocina[[#This Row],[Número de Orden]],Sala[[Número de Orden]:[Orden cobrada (Sin tiempo espera)]],12,FALSE)="Si",Cocina[[#This Row],[Ganancia Neta]],-Cocina[[#This Row],[Total del Pedido]])</f>
        <v>-18</v>
      </c>
    </row>
    <row r="525" spans="1:15" x14ac:dyDescent="0.3">
      <c r="A525" s="9">
        <v>203</v>
      </c>
      <c r="B525" s="9">
        <v>5</v>
      </c>
      <c r="C525" s="13" t="s">
        <v>186</v>
      </c>
      <c r="D525" s="13" t="s">
        <v>1141</v>
      </c>
      <c r="E525" s="14">
        <v>19</v>
      </c>
      <c r="F525" s="14">
        <v>31</v>
      </c>
      <c r="G525" s="9">
        <v>3</v>
      </c>
      <c r="H525" s="9">
        <v>51</v>
      </c>
      <c r="I525" s="13" t="s">
        <v>1127</v>
      </c>
      <c r="K525" s="14">
        <f t="shared" si="32"/>
        <v>57</v>
      </c>
      <c r="L525" s="14">
        <f t="shared" si="33"/>
        <v>36</v>
      </c>
      <c r="M525" s="14">
        <f t="shared" si="34"/>
        <v>93</v>
      </c>
      <c r="N525" s="12">
        <f t="shared" si="35"/>
        <v>0.63157894736842102</v>
      </c>
      <c r="O525" s="23">
        <f>IF(VLOOKUP(Cocina[[#This Row],[Número de Orden]],Sala[[Número de Orden]:[Orden cobrada (Sin tiempo espera)]],12,FALSE)="Si",Cocina[[#This Row],[Ganancia Neta]],-Cocina[[#This Row],[Total del Pedido]])</f>
        <v>-57</v>
      </c>
    </row>
    <row r="526" spans="1:15" x14ac:dyDescent="0.3">
      <c r="A526" s="9">
        <v>203</v>
      </c>
      <c r="B526" s="9">
        <v>5</v>
      </c>
      <c r="C526" s="13" t="s">
        <v>102</v>
      </c>
      <c r="D526" s="13" t="s">
        <v>1155</v>
      </c>
      <c r="E526" s="14">
        <v>13</v>
      </c>
      <c r="F526" s="14">
        <v>21</v>
      </c>
      <c r="G526" s="9">
        <v>3</v>
      </c>
      <c r="H526" s="9">
        <v>34</v>
      </c>
      <c r="I526" s="13" t="s">
        <v>1128</v>
      </c>
      <c r="K526" s="14">
        <f t="shared" si="32"/>
        <v>39</v>
      </c>
      <c r="L526" s="14">
        <f t="shared" si="33"/>
        <v>24</v>
      </c>
      <c r="M526" s="14">
        <f t="shared" si="34"/>
        <v>63</v>
      </c>
      <c r="N526" s="12">
        <f t="shared" si="35"/>
        <v>0.61538461538461542</v>
      </c>
      <c r="O526" s="23">
        <f>IF(VLOOKUP(Cocina[[#This Row],[Número de Orden]],Sala[[Número de Orden]:[Orden cobrada (Sin tiempo espera)]],12,FALSE)="Si",Cocina[[#This Row],[Ganancia Neta]],-Cocina[[#This Row],[Total del Pedido]])</f>
        <v>-39</v>
      </c>
    </row>
    <row r="527" spans="1:15" x14ac:dyDescent="0.3">
      <c r="A527" s="9">
        <v>204</v>
      </c>
      <c r="B527" s="9">
        <v>16</v>
      </c>
      <c r="C527" s="13" t="s">
        <v>259</v>
      </c>
      <c r="D527" s="13" t="s">
        <v>1139</v>
      </c>
      <c r="E527" s="14">
        <v>14</v>
      </c>
      <c r="F527" s="14">
        <v>24</v>
      </c>
      <c r="G527" s="9">
        <v>2</v>
      </c>
      <c r="H527" s="9">
        <v>21</v>
      </c>
      <c r="I527" s="13" t="s">
        <v>1127</v>
      </c>
      <c r="K527" s="14">
        <f t="shared" si="32"/>
        <v>28</v>
      </c>
      <c r="L527" s="14">
        <f t="shared" si="33"/>
        <v>20</v>
      </c>
      <c r="M527" s="14">
        <f t="shared" si="34"/>
        <v>48</v>
      </c>
      <c r="N527" s="12">
        <f t="shared" si="35"/>
        <v>0.7142857142857143</v>
      </c>
      <c r="O527" s="23">
        <f>IF(VLOOKUP(Cocina[[#This Row],[Número de Orden]],Sala[[Número de Orden]:[Orden cobrada (Sin tiempo espera)]],12,FALSE)="Si",Cocina[[#This Row],[Ganancia Neta]],-Cocina[[#This Row],[Total del Pedido]])</f>
        <v>20</v>
      </c>
    </row>
    <row r="528" spans="1:15" x14ac:dyDescent="0.3">
      <c r="A528" s="9">
        <v>205</v>
      </c>
      <c r="B528" s="9">
        <v>14</v>
      </c>
      <c r="C528" s="13" t="s">
        <v>414</v>
      </c>
      <c r="D528" s="13" t="s">
        <v>1150</v>
      </c>
      <c r="E528" s="14">
        <v>19</v>
      </c>
      <c r="F528" s="14">
        <v>32</v>
      </c>
      <c r="G528" s="9">
        <v>1</v>
      </c>
      <c r="H528" s="9">
        <v>34</v>
      </c>
      <c r="I528" s="13" t="s">
        <v>1127</v>
      </c>
      <c r="K528" s="14">
        <f t="shared" si="32"/>
        <v>19</v>
      </c>
      <c r="L528" s="14">
        <f t="shared" si="33"/>
        <v>13</v>
      </c>
      <c r="M528" s="14">
        <f t="shared" si="34"/>
        <v>32</v>
      </c>
      <c r="N528" s="12">
        <f t="shared" si="35"/>
        <v>0.68421052631578949</v>
      </c>
      <c r="O528" s="23">
        <f>IF(VLOOKUP(Cocina[[#This Row],[Número de Orden]],Sala[[Número de Orden]:[Orden cobrada (Sin tiempo espera)]],12,FALSE)="Si",Cocina[[#This Row],[Ganancia Neta]],-Cocina[[#This Row],[Total del Pedido]])</f>
        <v>13</v>
      </c>
    </row>
    <row r="529" spans="1:15" x14ac:dyDescent="0.3">
      <c r="A529" s="9">
        <v>205</v>
      </c>
      <c r="B529" s="9">
        <v>14</v>
      </c>
      <c r="C529" s="13" t="s">
        <v>51</v>
      </c>
      <c r="D529" s="13" t="s">
        <v>1145</v>
      </c>
      <c r="E529" s="14">
        <v>17</v>
      </c>
      <c r="F529" s="14">
        <v>29</v>
      </c>
      <c r="G529" s="9">
        <v>1</v>
      </c>
      <c r="H529" s="9">
        <v>52</v>
      </c>
      <c r="I529" s="13" t="s">
        <v>1128</v>
      </c>
      <c r="K529" s="14">
        <f t="shared" si="32"/>
        <v>17</v>
      </c>
      <c r="L529" s="14">
        <f t="shared" si="33"/>
        <v>12</v>
      </c>
      <c r="M529" s="14">
        <f t="shared" si="34"/>
        <v>29</v>
      </c>
      <c r="N529" s="12">
        <f t="shared" si="35"/>
        <v>0.70588235294117652</v>
      </c>
      <c r="O529" s="23">
        <f>IF(VLOOKUP(Cocina[[#This Row],[Número de Orden]],Sala[[Número de Orden]:[Orden cobrada (Sin tiempo espera)]],12,FALSE)="Si",Cocina[[#This Row],[Ganancia Neta]],-Cocina[[#This Row],[Total del Pedido]])</f>
        <v>12</v>
      </c>
    </row>
    <row r="530" spans="1:15" x14ac:dyDescent="0.3">
      <c r="A530" s="9">
        <v>206</v>
      </c>
      <c r="B530" s="9">
        <v>4</v>
      </c>
      <c r="C530" s="13" t="s">
        <v>100</v>
      </c>
      <c r="D530" s="13" t="s">
        <v>1140</v>
      </c>
      <c r="E530" s="14">
        <v>18</v>
      </c>
      <c r="F530" s="14">
        <v>30</v>
      </c>
      <c r="G530" s="9">
        <v>1</v>
      </c>
      <c r="H530" s="9">
        <v>58</v>
      </c>
      <c r="I530" s="13" t="s">
        <v>1128</v>
      </c>
      <c r="K530" s="14">
        <f t="shared" si="32"/>
        <v>18</v>
      </c>
      <c r="L530" s="14">
        <f t="shared" si="33"/>
        <v>12</v>
      </c>
      <c r="M530" s="14">
        <f t="shared" si="34"/>
        <v>30</v>
      </c>
      <c r="N530" s="12">
        <f t="shared" si="35"/>
        <v>0.66666666666666663</v>
      </c>
      <c r="O530" s="23">
        <f>IF(VLOOKUP(Cocina[[#This Row],[Número de Orden]],Sala[[Número de Orden]:[Orden cobrada (Sin tiempo espera)]],12,FALSE)="Si",Cocina[[#This Row],[Ganancia Neta]],-Cocina[[#This Row],[Total del Pedido]])</f>
        <v>12</v>
      </c>
    </row>
    <row r="531" spans="1:15" x14ac:dyDescent="0.3">
      <c r="A531" s="9">
        <v>207</v>
      </c>
      <c r="B531" s="9">
        <v>20</v>
      </c>
      <c r="C531" s="13" t="s">
        <v>256</v>
      </c>
      <c r="D531" s="13" t="s">
        <v>1157</v>
      </c>
      <c r="E531" s="14">
        <v>15</v>
      </c>
      <c r="F531" s="14">
        <v>26</v>
      </c>
      <c r="G531" s="9">
        <v>2</v>
      </c>
      <c r="H531" s="9">
        <v>37</v>
      </c>
      <c r="I531" s="13" t="s">
        <v>1127</v>
      </c>
      <c r="K531" s="14">
        <f t="shared" si="32"/>
        <v>30</v>
      </c>
      <c r="L531" s="14">
        <f t="shared" si="33"/>
        <v>22</v>
      </c>
      <c r="M531" s="14">
        <f t="shared" si="34"/>
        <v>52</v>
      </c>
      <c r="N531" s="12">
        <f t="shared" si="35"/>
        <v>0.73333333333333328</v>
      </c>
      <c r="O531" s="23">
        <f>IF(VLOOKUP(Cocina[[#This Row],[Número de Orden]],Sala[[Número de Orden]:[Orden cobrada (Sin tiempo espera)]],12,FALSE)="Si",Cocina[[#This Row],[Ganancia Neta]],-Cocina[[#This Row],[Total del Pedido]])</f>
        <v>-30</v>
      </c>
    </row>
    <row r="532" spans="1:15" x14ac:dyDescent="0.3">
      <c r="A532" s="9">
        <v>207</v>
      </c>
      <c r="B532" s="9">
        <v>20</v>
      </c>
      <c r="C532" s="13" t="s">
        <v>33</v>
      </c>
      <c r="D532" s="13" t="s">
        <v>1149</v>
      </c>
      <c r="E532" s="14">
        <v>21</v>
      </c>
      <c r="F532" s="14">
        <v>35</v>
      </c>
      <c r="G532" s="9">
        <v>1</v>
      </c>
      <c r="H532" s="9">
        <v>55</v>
      </c>
      <c r="I532" s="13" t="s">
        <v>1128</v>
      </c>
      <c r="K532" s="14">
        <f t="shared" si="32"/>
        <v>21</v>
      </c>
      <c r="L532" s="14">
        <f t="shared" si="33"/>
        <v>14</v>
      </c>
      <c r="M532" s="14">
        <f t="shared" si="34"/>
        <v>35</v>
      </c>
      <c r="N532" s="12">
        <f t="shared" si="35"/>
        <v>0.66666666666666663</v>
      </c>
      <c r="O532" s="23">
        <f>IF(VLOOKUP(Cocina[[#This Row],[Número de Orden]],Sala[[Número de Orden]:[Orden cobrada (Sin tiempo espera)]],12,FALSE)="Si",Cocina[[#This Row],[Ganancia Neta]],-Cocina[[#This Row],[Total del Pedido]])</f>
        <v>-21</v>
      </c>
    </row>
    <row r="533" spans="1:15" x14ac:dyDescent="0.3">
      <c r="A533" s="9">
        <v>207</v>
      </c>
      <c r="B533" s="9">
        <v>20</v>
      </c>
      <c r="C533" s="13" t="s">
        <v>186</v>
      </c>
      <c r="D533" s="13" t="s">
        <v>1141</v>
      </c>
      <c r="E533" s="14">
        <v>19</v>
      </c>
      <c r="F533" s="14">
        <v>31</v>
      </c>
      <c r="G533" s="9">
        <v>3</v>
      </c>
      <c r="H533" s="9">
        <v>19</v>
      </c>
      <c r="I533" s="13" t="s">
        <v>1128</v>
      </c>
      <c r="K533" s="14">
        <f t="shared" si="32"/>
        <v>57</v>
      </c>
      <c r="L533" s="14">
        <f t="shared" si="33"/>
        <v>36</v>
      </c>
      <c r="M533" s="14">
        <f t="shared" si="34"/>
        <v>93</v>
      </c>
      <c r="N533" s="12">
        <f t="shared" si="35"/>
        <v>0.63157894736842102</v>
      </c>
      <c r="O533" s="23">
        <f>IF(VLOOKUP(Cocina[[#This Row],[Número de Orden]],Sala[[Número de Orden]:[Orden cobrada (Sin tiempo espera)]],12,FALSE)="Si",Cocina[[#This Row],[Ganancia Neta]],-Cocina[[#This Row],[Total del Pedido]])</f>
        <v>-57</v>
      </c>
    </row>
    <row r="534" spans="1:15" x14ac:dyDescent="0.3">
      <c r="A534" s="9">
        <v>208</v>
      </c>
      <c r="B534" s="9">
        <v>16</v>
      </c>
      <c r="C534" s="13" t="s">
        <v>414</v>
      </c>
      <c r="D534" s="13" t="s">
        <v>1150</v>
      </c>
      <c r="E534" s="14">
        <v>19</v>
      </c>
      <c r="F534" s="14">
        <v>32</v>
      </c>
      <c r="G534" s="9">
        <v>1</v>
      </c>
      <c r="H534" s="9">
        <v>18</v>
      </c>
      <c r="I534" s="13" t="s">
        <v>1128</v>
      </c>
      <c r="K534" s="14">
        <f t="shared" si="32"/>
        <v>19</v>
      </c>
      <c r="L534" s="14">
        <f t="shared" si="33"/>
        <v>13</v>
      </c>
      <c r="M534" s="14">
        <f t="shared" si="34"/>
        <v>32</v>
      </c>
      <c r="N534" s="12">
        <f t="shared" si="35"/>
        <v>0.68421052631578949</v>
      </c>
      <c r="O534" s="23">
        <f>IF(VLOOKUP(Cocina[[#This Row],[Número de Orden]],Sala[[Número de Orden]:[Orden cobrada (Sin tiempo espera)]],12,FALSE)="Si",Cocina[[#This Row],[Ganancia Neta]],-Cocina[[#This Row],[Total del Pedido]])</f>
        <v>13</v>
      </c>
    </row>
    <row r="535" spans="1:15" x14ac:dyDescent="0.3">
      <c r="A535" s="9">
        <v>208</v>
      </c>
      <c r="B535" s="9">
        <v>16</v>
      </c>
      <c r="C535" s="13" t="s">
        <v>106</v>
      </c>
      <c r="D535" s="13" t="s">
        <v>1144</v>
      </c>
      <c r="E535" s="14">
        <v>22</v>
      </c>
      <c r="F535" s="14">
        <v>36</v>
      </c>
      <c r="G535" s="9">
        <v>3</v>
      </c>
      <c r="H535" s="9">
        <v>29</v>
      </c>
      <c r="I535" s="13" t="s">
        <v>1128</v>
      </c>
      <c r="K535" s="14">
        <f t="shared" si="32"/>
        <v>66</v>
      </c>
      <c r="L535" s="14">
        <f t="shared" si="33"/>
        <v>42</v>
      </c>
      <c r="M535" s="14">
        <f t="shared" si="34"/>
        <v>108</v>
      </c>
      <c r="N535" s="12">
        <f t="shared" si="35"/>
        <v>0.63636363636363635</v>
      </c>
      <c r="O535" s="23">
        <f>IF(VLOOKUP(Cocina[[#This Row],[Número de Orden]],Sala[[Número de Orden]:[Orden cobrada (Sin tiempo espera)]],12,FALSE)="Si",Cocina[[#This Row],[Ganancia Neta]],-Cocina[[#This Row],[Total del Pedido]])</f>
        <v>42</v>
      </c>
    </row>
    <row r="536" spans="1:15" x14ac:dyDescent="0.3">
      <c r="A536" s="9">
        <v>208</v>
      </c>
      <c r="B536" s="9">
        <v>16</v>
      </c>
      <c r="C536" s="13" t="s">
        <v>241</v>
      </c>
      <c r="D536" s="13" t="s">
        <v>1153</v>
      </c>
      <c r="E536" s="14">
        <v>12</v>
      </c>
      <c r="F536" s="14">
        <v>20</v>
      </c>
      <c r="G536" s="9">
        <v>2</v>
      </c>
      <c r="H536" s="9">
        <v>53</v>
      </c>
      <c r="I536" s="13" t="s">
        <v>1127</v>
      </c>
      <c r="K536" s="14">
        <f t="shared" si="32"/>
        <v>24</v>
      </c>
      <c r="L536" s="14">
        <f t="shared" si="33"/>
        <v>16</v>
      </c>
      <c r="M536" s="14">
        <f t="shared" si="34"/>
        <v>40</v>
      </c>
      <c r="N536" s="12">
        <f t="shared" si="35"/>
        <v>0.66666666666666663</v>
      </c>
      <c r="O536" s="23">
        <f>IF(VLOOKUP(Cocina[[#This Row],[Número de Orden]],Sala[[Número de Orden]:[Orden cobrada (Sin tiempo espera)]],12,FALSE)="Si",Cocina[[#This Row],[Ganancia Neta]],-Cocina[[#This Row],[Total del Pedido]])</f>
        <v>16</v>
      </c>
    </row>
    <row r="537" spans="1:15" x14ac:dyDescent="0.3">
      <c r="A537" s="9">
        <v>209</v>
      </c>
      <c r="B537" s="9">
        <v>9</v>
      </c>
      <c r="C537" s="13" t="s">
        <v>331</v>
      </c>
      <c r="D537" s="13" t="s">
        <v>1154</v>
      </c>
      <c r="E537" s="14">
        <v>14</v>
      </c>
      <c r="F537" s="14">
        <v>23</v>
      </c>
      <c r="G537" s="9">
        <v>3</v>
      </c>
      <c r="H537" s="9">
        <v>35</v>
      </c>
      <c r="I537" s="13" t="s">
        <v>1128</v>
      </c>
      <c r="K537" s="14">
        <f t="shared" si="32"/>
        <v>42</v>
      </c>
      <c r="L537" s="14">
        <f t="shared" si="33"/>
        <v>27</v>
      </c>
      <c r="M537" s="14">
        <f t="shared" si="34"/>
        <v>69</v>
      </c>
      <c r="N537" s="12">
        <f t="shared" si="35"/>
        <v>0.6428571428571429</v>
      </c>
      <c r="O537" s="23">
        <f>IF(VLOOKUP(Cocina[[#This Row],[Número de Orden]],Sala[[Número de Orden]:[Orden cobrada (Sin tiempo espera)]],12,FALSE)="Si",Cocina[[#This Row],[Ganancia Neta]],-Cocina[[#This Row],[Total del Pedido]])</f>
        <v>-42</v>
      </c>
    </row>
    <row r="538" spans="1:15" x14ac:dyDescent="0.3">
      <c r="A538" s="9">
        <v>209</v>
      </c>
      <c r="B538" s="9">
        <v>9</v>
      </c>
      <c r="C538" s="13" t="s">
        <v>77</v>
      </c>
      <c r="D538" s="13" t="s">
        <v>1152</v>
      </c>
      <c r="E538" s="14">
        <v>20</v>
      </c>
      <c r="F538" s="14">
        <v>34</v>
      </c>
      <c r="G538" s="9">
        <v>2</v>
      </c>
      <c r="H538" s="9">
        <v>40</v>
      </c>
      <c r="I538" s="13" t="s">
        <v>1128</v>
      </c>
      <c r="K538" s="14">
        <f t="shared" si="32"/>
        <v>40</v>
      </c>
      <c r="L538" s="14">
        <f t="shared" si="33"/>
        <v>28</v>
      </c>
      <c r="M538" s="14">
        <f t="shared" si="34"/>
        <v>68</v>
      </c>
      <c r="N538" s="12">
        <f t="shared" si="35"/>
        <v>0.7</v>
      </c>
      <c r="O538" s="23">
        <f>IF(VLOOKUP(Cocina[[#This Row],[Número de Orden]],Sala[[Número de Orden]:[Orden cobrada (Sin tiempo espera)]],12,FALSE)="Si",Cocina[[#This Row],[Ganancia Neta]],-Cocina[[#This Row],[Total del Pedido]])</f>
        <v>-40</v>
      </c>
    </row>
    <row r="539" spans="1:15" x14ac:dyDescent="0.3">
      <c r="A539" s="9">
        <v>209</v>
      </c>
      <c r="B539" s="9">
        <v>9</v>
      </c>
      <c r="C539" s="13" t="s">
        <v>195</v>
      </c>
      <c r="D539" s="13" t="s">
        <v>1158</v>
      </c>
      <c r="E539" s="14">
        <v>15</v>
      </c>
      <c r="F539" s="14">
        <v>25</v>
      </c>
      <c r="G539" s="9">
        <v>1</v>
      </c>
      <c r="H539" s="9">
        <v>42</v>
      </c>
      <c r="I539" s="13" t="s">
        <v>1127</v>
      </c>
      <c r="K539" s="14">
        <f t="shared" si="32"/>
        <v>15</v>
      </c>
      <c r="L539" s="14">
        <f t="shared" si="33"/>
        <v>10</v>
      </c>
      <c r="M539" s="14">
        <f t="shared" si="34"/>
        <v>25</v>
      </c>
      <c r="N539" s="12">
        <f t="shared" si="35"/>
        <v>0.66666666666666663</v>
      </c>
      <c r="O539" s="23">
        <f>IF(VLOOKUP(Cocina[[#This Row],[Número de Orden]],Sala[[Número de Orden]:[Orden cobrada (Sin tiempo espera)]],12,FALSE)="Si",Cocina[[#This Row],[Ganancia Neta]],-Cocina[[#This Row],[Total del Pedido]])</f>
        <v>-15</v>
      </c>
    </row>
    <row r="540" spans="1:15" x14ac:dyDescent="0.3">
      <c r="A540" s="9">
        <v>209</v>
      </c>
      <c r="B540" s="9">
        <v>9</v>
      </c>
      <c r="C540" s="13" t="s">
        <v>256</v>
      </c>
      <c r="D540" s="13" t="s">
        <v>1157</v>
      </c>
      <c r="E540" s="14">
        <v>15</v>
      </c>
      <c r="F540" s="14">
        <v>26</v>
      </c>
      <c r="G540" s="9">
        <v>2</v>
      </c>
      <c r="H540" s="9">
        <v>54</v>
      </c>
      <c r="I540" s="13" t="s">
        <v>1127</v>
      </c>
      <c r="K540" s="14">
        <f t="shared" si="32"/>
        <v>30</v>
      </c>
      <c r="L540" s="14">
        <f t="shared" si="33"/>
        <v>22</v>
      </c>
      <c r="M540" s="14">
        <f t="shared" si="34"/>
        <v>52</v>
      </c>
      <c r="N540" s="12">
        <f t="shared" si="35"/>
        <v>0.73333333333333328</v>
      </c>
      <c r="O540" s="23">
        <f>IF(VLOOKUP(Cocina[[#This Row],[Número de Orden]],Sala[[Número de Orden]:[Orden cobrada (Sin tiempo espera)]],12,FALSE)="Si",Cocina[[#This Row],[Ganancia Neta]],-Cocina[[#This Row],[Total del Pedido]])</f>
        <v>-30</v>
      </c>
    </row>
    <row r="541" spans="1:15" x14ac:dyDescent="0.3">
      <c r="A541" s="9">
        <v>210</v>
      </c>
      <c r="B541" s="9">
        <v>10</v>
      </c>
      <c r="C541" s="13" t="s">
        <v>102</v>
      </c>
      <c r="D541" s="13" t="s">
        <v>1155</v>
      </c>
      <c r="E541" s="14">
        <v>13</v>
      </c>
      <c r="F541" s="14">
        <v>21</v>
      </c>
      <c r="G541" s="9">
        <v>1</v>
      </c>
      <c r="H541" s="9">
        <v>28</v>
      </c>
      <c r="I541" s="13" t="s">
        <v>1128</v>
      </c>
      <c r="K541" s="14">
        <f t="shared" si="32"/>
        <v>13</v>
      </c>
      <c r="L541" s="14">
        <f t="shared" si="33"/>
        <v>8</v>
      </c>
      <c r="M541" s="14">
        <f t="shared" si="34"/>
        <v>21</v>
      </c>
      <c r="N541" s="12">
        <f t="shared" si="35"/>
        <v>0.61538461538461542</v>
      </c>
      <c r="O541" s="23">
        <f>IF(VLOOKUP(Cocina[[#This Row],[Número de Orden]],Sala[[Número de Orden]:[Orden cobrada (Sin tiempo espera)]],12,FALSE)="Si",Cocina[[#This Row],[Ganancia Neta]],-Cocina[[#This Row],[Total del Pedido]])</f>
        <v>-13</v>
      </c>
    </row>
    <row r="542" spans="1:15" x14ac:dyDescent="0.3">
      <c r="A542" s="9">
        <v>210</v>
      </c>
      <c r="B542" s="9">
        <v>10</v>
      </c>
      <c r="C542" s="13" t="s">
        <v>100</v>
      </c>
      <c r="D542" s="13" t="s">
        <v>1140</v>
      </c>
      <c r="E542" s="14">
        <v>18</v>
      </c>
      <c r="F542" s="14">
        <v>30</v>
      </c>
      <c r="G542" s="9">
        <v>1</v>
      </c>
      <c r="H542" s="9">
        <v>50</v>
      </c>
      <c r="I542" s="13" t="s">
        <v>1127</v>
      </c>
      <c r="K542" s="14">
        <f t="shared" si="32"/>
        <v>18</v>
      </c>
      <c r="L542" s="14">
        <f t="shared" si="33"/>
        <v>12</v>
      </c>
      <c r="M542" s="14">
        <f t="shared" si="34"/>
        <v>30</v>
      </c>
      <c r="N542" s="12">
        <f t="shared" si="35"/>
        <v>0.66666666666666663</v>
      </c>
      <c r="O542" s="23">
        <f>IF(VLOOKUP(Cocina[[#This Row],[Número de Orden]],Sala[[Número de Orden]:[Orden cobrada (Sin tiempo espera)]],12,FALSE)="Si",Cocina[[#This Row],[Ganancia Neta]],-Cocina[[#This Row],[Total del Pedido]])</f>
        <v>-18</v>
      </c>
    </row>
    <row r="543" spans="1:15" x14ac:dyDescent="0.3">
      <c r="A543" s="9">
        <v>210</v>
      </c>
      <c r="B543" s="9">
        <v>10</v>
      </c>
      <c r="C543" s="13" t="s">
        <v>259</v>
      </c>
      <c r="D543" s="13" t="s">
        <v>1139</v>
      </c>
      <c r="E543" s="14">
        <v>14</v>
      </c>
      <c r="F543" s="14">
        <v>24</v>
      </c>
      <c r="G543" s="9">
        <v>1</v>
      </c>
      <c r="H543" s="9">
        <v>34</v>
      </c>
      <c r="I543" s="13" t="s">
        <v>1127</v>
      </c>
      <c r="K543" s="14">
        <f t="shared" si="32"/>
        <v>14</v>
      </c>
      <c r="L543" s="14">
        <f t="shared" si="33"/>
        <v>10</v>
      </c>
      <c r="M543" s="14">
        <f t="shared" si="34"/>
        <v>24</v>
      </c>
      <c r="N543" s="12">
        <f t="shared" si="35"/>
        <v>0.7142857142857143</v>
      </c>
      <c r="O543" s="23">
        <f>IF(VLOOKUP(Cocina[[#This Row],[Número de Orden]],Sala[[Número de Orden]:[Orden cobrada (Sin tiempo espera)]],12,FALSE)="Si",Cocina[[#This Row],[Ganancia Neta]],-Cocina[[#This Row],[Total del Pedido]])</f>
        <v>-14</v>
      </c>
    </row>
    <row r="544" spans="1:15" x14ac:dyDescent="0.3">
      <c r="A544" s="9">
        <v>210</v>
      </c>
      <c r="B544" s="9">
        <v>10</v>
      </c>
      <c r="C544" s="13" t="s">
        <v>65</v>
      </c>
      <c r="D544" s="13" t="s">
        <v>1143</v>
      </c>
      <c r="E544" s="14">
        <v>25</v>
      </c>
      <c r="F544" s="14">
        <v>40</v>
      </c>
      <c r="G544" s="9">
        <v>3</v>
      </c>
      <c r="H544" s="9">
        <v>46</v>
      </c>
      <c r="I544" s="13" t="s">
        <v>1127</v>
      </c>
      <c r="K544" s="14">
        <f t="shared" si="32"/>
        <v>75</v>
      </c>
      <c r="L544" s="14">
        <f t="shared" si="33"/>
        <v>45</v>
      </c>
      <c r="M544" s="14">
        <f t="shared" si="34"/>
        <v>120</v>
      </c>
      <c r="N544" s="12">
        <f t="shared" si="35"/>
        <v>0.6</v>
      </c>
      <c r="O544" s="23">
        <f>IF(VLOOKUP(Cocina[[#This Row],[Número de Orden]],Sala[[Número de Orden]:[Orden cobrada (Sin tiempo espera)]],12,FALSE)="Si",Cocina[[#This Row],[Ganancia Neta]],-Cocina[[#This Row],[Total del Pedido]])</f>
        <v>-75</v>
      </c>
    </row>
    <row r="545" spans="1:15" x14ac:dyDescent="0.3">
      <c r="A545" s="9">
        <v>211</v>
      </c>
      <c r="B545" s="9">
        <v>1</v>
      </c>
      <c r="C545" s="13" t="s">
        <v>102</v>
      </c>
      <c r="D545" s="13" t="s">
        <v>1155</v>
      </c>
      <c r="E545" s="14">
        <v>13</v>
      </c>
      <c r="F545" s="14">
        <v>21</v>
      </c>
      <c r="G545" s="9">
        <v>3</v>
      </c>
      <c r="H545" s="9">
        <v>54</v>
      </c>
      <c r="I545" s="13" t="s">
        <v>1128</v>
      </c>
      <c r="K545" s="14">
        <f t="shared" si="32"/>
        <v>39</v>
      </c>
      <c r="L545" s="14">
        <f t="shared" si="33"/>
        <v>24</v>
      </c>
      <c r="M545" s="14">
        <f t="shared" si="34"/>
        <v>63</v>
      </c>
      <c r="N545" s="12">
        <f t="shared" si="35"/>
        <v>0.61538461538461542</v>
      </c>
      <c r="O545" s="23">
        <f>IF(VLOOKUP(Cocina[[#This Row],[Número de Orden]],Sala[[Número de Orden]:[Orden cobrada (Sin tiempo espera)]],12,FALSE)="Si",Cocina[[#This Row],[Ganancia Neta]],-Cocina[[#This Row],[Total del Pedido]])</f>
        <v>-39</v>
      </c>
    </row>
    <row r="546" spans="1:15" x14ac:dyDescent="0.3">
      <c r="A546" s="9">
        <v>211</v>
      </c>
      <c r="B546" s="9">
        <v>1</v>
      </c>
      <c r="C546" s="13" t="s">
        <v>117</v>
      </c>
      <c r="D546" s="13" t="s">
        <v>1156</v>
      </c>
      <c r="E546" s="14">
        <v>10</v>
      </c>
      <c r="F546" s="14">
        <v>18</v>
      </c>
      <c r="G546" s="9">
        <v>2</v>
      </c>
      <c r="H546" s="9">
        <v>45</v>
      </c>
      <c r="I546" s="13" t="s">
        <v>1127</v>
      </c>
      <c r="K546" s="14">
        <f t="shared" si="32"/>
        <v>20</v>
      </c>
      <c r="L546" s="14">
        <f t="shared" si="33"/>
        <v>16</v>
      </c>
      <c r="M546" s="14">
        <f t="shared" si="34"/>
        <v>36</v>
      </c>
      <c r="N546" s="12">
        <f t="shared" si="35"/>
        <v>0.8</v>
      </c>
      <c r="O546" s="23">
        <f>IF(VLOOKUP(Cocina[[#This Row],[Número de Orden]],Sala[[Número de Orden]:[Orden cobrada (Sin tiempo espera)]],12,FALSE)="Si",Cocina[[#This Row],[Ganancia Neta]],-Cocina[[#This Row],[Total del Pedido]])</f>
        <v>-20</v>
      </c>
    </row>
    <row r="547" spans="1:15" x14ac:dyDescent="0.3">
      <c r="A547" s="9">
        <v>211</v>
      </c>
      <c r="B547" s="9">
        <v>1</v>
      </c>
      <c r="C547" s="13" t="s">
        <v>195</v>
      </c>
      <c r="D547" s="13" t="s">
        <v>1158</v>
      </c>
      <c r="E547" s="14">
        <v>15</v>
      </c>
      <c r="F547" s="14">
        <v>25</v>
      </c>
      <c r="G547" s="9">
        <v>2</v>
      </c>
      <c r="H547" s="9">
        <v>9</v>
      </c>
      <c r="I547" s="13" t="s">
        <v>1127</v>
      </c>
      <c r="K547" s="14">
        <f t="shared" si="32"/>
        <v>30</v>
      </c>
      <c r="L547" s="14">
        <f t="shared" si="33"/>
        <v>20</v>
      </c>
      <c r="M547" s="14">
        <f t="shared" si="34"/>
        <v>50</v>
      </c>
      <c r="N547" s="12">
        <f t="shared" si="35"/>
        <v>0.66666666666666663</v>
      </c>
      <c r="O547" s="23">
        <f>IF(VLOOKUP(Cocina[[#This Row],[Número de Orden]],Sala[[Número de Orden]:[Orden cobrada (Sin tiempo espera)]],12,FALSE)="Si",Cocina[[#This Row],[Ganancia Neta]],-Cocina[[#This Row],[Total del Pedido]])</f>
        <v>-30</v>
      </c>
    </row>
    <row r="548" spans="1:15" x14ac:dyDescent="0.3">
      <c r="A548" s="9">
        <v>211</v>
      </c>
      <c r="B548" s="9">
        <v>1</v>
      </c>
      <c r="C548" s="13" t="s">
        <v>241</v>
      </c>
      <c r="D548" s="13" t="s">
        <v>1153</v>
      </c>
      <c r="E548" s="14">
        <v>12</v>
      </c>
      <c r="F548" s="14">
        <v>20</v>
      </c>
      <c r="G548" s="9">
        <v>1</v>
      </c>
      <c r="H548" s="9">
        <v>27</v>
      </c>
      <c r="I548" s="13" t="s">
        <v>1127</v>
      </c>
      <c r="K548" s="14">
        <f t="shared" si="32"/>
        <v>12</v>
      </c>
      <c r="L548" s="14">
        <f t="shared" si="33"/>
        <v>8</v>
      </c>
      <c r="M548" s="14">
        <f t="shared" si="34"/>
        <v>20</v>
      </c>
      <c r="N548" s="12">
        <f t="shared" si="35"/>
        <v>0.66666666666666663</v>
      </c>
      <c r="O548" s="23">
        <f>IF(VLOOKUP(Cocina[[#This Row],[Número de Orden]],Sala[[Número de Orden]:[Orden cobrada (Sin tiempo espera)]],12,FALSE)="Si",Cocina[[#This Row],[Ganancia Neta]],-Cocina[[#This Row],[Total del Pedido]])</f>
        <v>-12</v>
      </c>
    </row>
    <row r="549" spans="1:15" x14ac:dyDescent="0.3">
      <c r="A549" s="9">
        <v>212</v>
      </c>
      <c r="B549" s="9">
        <v>14</v>
      </c>
      <c r="C549" s="13" t="s">
        <v>100</v>
      </c>
      <c r="D549" s="13" t="s">
        <v>1140</v>
      </c>
      <c r="E549" s="14">
        <v>18</v>
      </c>
      <c r="F549" s="14">
        <v>30</v>
      </c>
      <c r="G549" s="9">
        <v>3</v>
      </c>
      <c r="H549" s="9">
        <v>35</v>
      </c>
      <c r="I549" s="13" t="s">
        <v>1128</v>
      </c>
      <c r="K549" s="14">
        <f t="shared" si="32"/>
        <v>54</v>
      </c>
      <c r="L549" s="14">
        <f t="shared" si="33"/>
        <v>36</v>
      </c>
      <c r="M549" s="14">
        <f t="shared" si="34"/>
        <v>90</v>
      </c>
      <c r="N549" s="12">
        <f t="shared" si="35"/>
        <v>0.66666666666666663</v>
      </c>
      <c r="O549" s="23">
        <f>IF(VLOOKUP(Cocina[[#This Row],[Número de Orden]],Sala[[Número de Orden]:[Orden cobrada (Sin tiempo espera)]],12,FALSE)="Si",Cocina[[#This Row],[Ganancia Neta]],-Cocina[[#This Row],[Total del Pedido]])</f>
        <v>-54</v>
      </c>
    </row>
    <row r="550" spans="1:15" x14ac:dyDescent="0.3">
      <c r="A550" s="9">
        <v>212</v>
      </c>
      <c r="B550" s="9">
        <v>14</v>
      </c>
      <c r="C550" s="13" t="s">
        <v>256</v>
      </c>
      <c r="D550" s="13" t="s">
        <v>1157</v>
      </c>
      <c r="E550" s="14">
        <v>15</v>
      </c>
      <c r="F550" s="14">
        <v>26</v>
      </c>
      <c r="G550" s="9">
        <v>3</v>
      </c>
      <c r="H550" s="9">
        <v>43</v>
      </c>
      <c r="I550" s="13" t="s">
        <v>1128</v>
      </c>
      <c r="K550" s="14">
        <f t="shared" si="32"/>
        <v>45</v>
      </c>
      <c r="L550" s="14">
        <f t="shared" si="33"/>
        <v>33</v>
      </c>
      <c r="M550" s="14">
        <f t="shared" si="34"/>
        <v>78</v>
      </c>
      <c r="N550" s="12">
        <f t="shared" si="35"/>
        <v>0.73333333333333328</v>
      </c>
      <c r="O550" s="23">
        <f>IF(VLOOKUP(Cocina[[#This Row],[Número de Orden]],Sala[[Número de Orden]:[Orden cobrada (Sin tiempo espera)]],12,FALSE)="Si",Cocina[[#This Row],[Ganancia Neta]],-Cocina[[#This Row],[Total del Pedido]])</f>
        <v>-45</v>
      </c>
    </row>
    <row r="551" spans="1:15" x14ac:dyDescent="0.3">
      <c r="A551" s="9">
        <v>212</v>
      </c>
      <c r="B551" s="9">
        <v>14</v>
      </c>
      <c r="C551" s="13" t="s">
        <v>102</v>
      </c>
      <c r="D551" s="13" t="s">
        <v>1155</v>
      </c>
      <c r="E551" s="14">
        <v>13</v>
      </c>
      <c r="F551" s="14">
        <v>21</v>
      </c>
      <c r="G551" s="9">
        <v>1</v>
      </c>
      <c r="H551" s="9">
        <v>31</v>
      </c>
      <c r="I551" s="13" t="s">
        <v>1128</v>
      </c>
      <c r="K551" s="14">
        <f t="shared" si="32"/>
        <v>13</v>
      </c>
      <c r="L551" s="14">
        <f t="shared" si="33"/>
        <v>8</v>
      </c>
      <c r="M551" s="14">
        <f t="shared" si="34"/>
        <v>21</v>
      </c>
      <c r="N551" s="12">
        <f t="shared" si="35"/>
        <v>0.61538461538461542</v>
      </c>
      <c r="O551" s="23">
        <f>IF(VLOOKUP(Cocina[[#This Row],[Número de Orden]],Sala[[Número de Orden]:[Orden cobrada (Sin tiempo espera)]],12,FALSE)="Si",Cocina[[#This Row],[Ganancia Neta]],-Cocina[[#This Row],[Total del Pedido]])</f>
        <v>-13</v>
      </c>
    </row>
    <row r="552" spans="1:15" x14ac:dyDescent="0.3">
      <c r="A552" s="9">
        <v>212</v>
      </c>
      <c r="B552" s="9">
        <v>14</v>
      </c>
      <c r="C552" s="13" t="s">
        <v>57</v>
      </c>
      <c r="D552" s="13" t="s">
        <v>1147</v>
      </c>
      <c r="E552" s="14">
        <v>16</v>
      </c>
      <c r="F552" s="14">
        <v>28</v>
      </c>
      <c r="G552" s="9">
        <v>2</v>
      </c>
      <c r="H552" s="9">
        <v>55</v>
      </c>
      <c r="I552" s="13" t="s">
        <v>1128</v>
      </c>
      <c r="K552" s="14">
        <f t="shared" si="32"/>
        <v>32</v>
      </c>
      <c r="L552" s="14">
        <f t="shared" si="33"/>
        <v>24</v>
      </c>
      <c r="M552" s="14">
        <f t="shared" si="34"/>
        <v>56</v>
      </c>
      <c r="N552" s="12">
        <f t="shared" si="35"/>
        <v>0.75</v>
      </c>
      <c r="O552" s="23">
        <f>IF(VLOOKUP(Cocina[[#This Row],[Número de Orden]],Sala[[Número de Orden]:[Orden cobrada (Sin tiempo espera)]],12,FALSE)="Si",Cocina[[#This Row],[Ganancia Neta]],-Cocina[[#This Row],[Total del Pedido]])</f>
        <v>-32</v>
      </c>
    </row>
    <row r="553" spans="1:15" x14ac:dyDescent="0.3">
      <c r="A553" s="9">
        <v>213</v>
      </c>
      <c r="B553" s="9">
        <v>13</v>
      </c>
      <c r="C553" s="13" t="s">
        <v>170</v>
      </c>
      <c r="D553" s="13" t="s">
        <v>1142</v>
      </c>
      <c r="E553" s="14">
        <v>16</v>
      </c>
      <c r="F553" s="14">
        <v>27</v>
      </c>
      <c r="G553" s="9">
        <v>1</v>
      </c>
      <c r="H553" s="9">
        <v>53</v>
      </c>
      <c r="I553" s="13" t="s">
        <v>1127</v>
      </c>
      <c r="K553" s="14">
        <f t="shared" si="32"/>
        <v>16</v>
      </c>
      <c r="L553" s="14">
        <f t="shared" si="33"/>
        <v>11</v>
      </c>
      <c r="M553" s="14">
        <f t="shared" si="34"/>
        <v>27</v>
      </c>
      <c r="N553" s="12">
        <f t="shared" si="35"/>
        <v>0.6875</v>
      </c>
      <c r="O553" s="23">
        <f>IF(VLOOKUP(Cocina[[#This Row],[Número de Orden]],Sala[[Número de Orden]:[Orden cobrada (Sin tiempo espera)]],12,FALSE)="Si",Cocina[[#This Row],[Ganancia Neta]],-Cocina[[#This Row],[Total del Pedido]])</f>
        <v>11</v>
      </c>
    </row>
    <row r="554" spans="1:15" x14ac:dyDescent="0.3">
      <c r="A554" s="9">
        <v>213</v>
      </c>
      <c r="B554" s="9">
        <v>13</v>
      </c>
      <c r="C554" s="13" t="s">
        <v>100</v>
      </c>
      <c r="D554" s="13" t="s">
        <v>1140</v>
      </c>
      <c r="E554" s="14">
        <v>18</v>
      </c>
      <c r="F554" s="14">
        <v>30</v>
      </c>
      <c r="G554" s="9">
        <v>2</v>
      </c>
      <c r="H554" s="9">
        <v>47</v>
      </c>
      <c r="I554" s="13" t="s">
        <v>1128</v>
      </c>
      <c r="K554" s="14">
        <f t="shared" si="32"/>
        <v>36</v>
      </c>
      <c r="L554" s="14">
        <f t="shared" si="33"/>
        <v>24</v>
      </c>
      <c r="M554" s="14">
        <f t="shared" si="34"/>
        <v>60</v>
      </c>
      <c r="N554" s="12">
        <f t="shared" si="35"/>
        <v>0.66666666666666663</v>
      </c>
      <c r="O554" s="23">
        <f>IF(VLOOKUP(Cocina[[#This Row],[Número de Orden]],Sala[[Número de Orden]:[Orden cobrada (Sin tiempo espera)]],12,FALSE)="Si",Cocina[[#This Row],[Ganancia Neta]],-Cocina[[#This Row],[Total del Pedido]])</f>
        <v>24</v>
      </c>
    </row>
    <row r="555" spans="1:15" x14ac:dyDescent="0.3">
      <c r="A555" s="9">
        <v>214</v>
      </c>
      <c r="B555" s="9">
        <v>2</v>
      </c>
      <c r="C555" s="13" t="s">
        <v>77</v>
      </c>
      <c r="D555" s="13" t="s">
        <v>1152</v>
      </c>
      <c r="E555" s="14">
        <v>20</v>
      </c>
      <c r="F555" s="14">
        <v>34</v>
      </c>
      <c r="G555" s="9">
        <v>2</v>
      </c>
      <c r="H555" s="9">
        <v>14</v>
      </c>
      <c r="I555" s="13" t="s">
        <v>1127</v>
      </c>
      <c r="K555" s="14">
        <f t="shared" si="32"/>
        <v>40</v>
      </c>
      <c r="L555" s="14">
        <f t="shared" si="33"/>
        <v>28</v>
      </c>
      <c r="M555" s="14">
        <f t="shared" si="34"/>
        <v>68</v>
      </c>
      <c r="N555" s="12">
        <f t="shared" si="35"/>
        <v>0.7</v>
      </c>
      <c r="O555" s="23">
        <f>IF(VLOOKUP(Cocina[[#This Row],[Número de Orden]],Sala[[Número de Orden]:[Orden cobrada (Sin tiempo espera)]],12,FALSE)="Si",Cocina[[#This Row],[Ganancia Neta]],-Cocina[[#This Row],[Total del Pedido]])</f>
        <v>28</v>
      </c>
    </row>
    <row r="556" spans="1:15" x14ac:dyDescent="0.3">
      <c r="A556" s="9">
        <v>214</v>
      </c>
      <c r="B556" s="9">
        <v>2</v>
      </c>
      <c r="C556" s="13" t="s">
        <v>65</v>
      </c>
      <c r="D556" s="13" t="s">
        <v>1143</v>
      </c>
      <c r="E556" s="14">
        <v>25</v>
      </c>
      <c r="F556" s="14">
        <v>40</v>
      </c>
      <c r="G556" s="9">
        <v>3</v>
      </c>
      <c r="H556" s="9">
        <v>12</v>
      </c>
      <c r="I556" s="13" t="s">
        <v>1128</v>
      </c>
      <c r="K556" s="14">
        <f t="shared" si="32"/>
        <v>75</v>
      </c>
      <c r="L556" s="14">
        <f t="shared" si="33"/>
        <v>45</v>
      </c>
      <c r="M556" s="14">
        <f t="shared" si="34"/>
        <v>120</v>
      </c>
      <c r="N556" s="12">
        <f t="shared" si="35"/>
        <v>0.6</v>
      </c>
      <c r="O556" s="23">
        <f>IF(VLOOKUP(Cocina[[#This Row],[Número de Orden]],Sala[[Número de Orden]:[Orden cobrada (Sin tiempo espera)]],12,FALSE)="Si",Cocina[[#This Row],[Ganancia Neta]],-Cocina[[#This Row],[Total del Pedido]])</f>
        <v>45</v>
      </c>
    </row>
    <row r="557" spans="1:15" x14ac:dyDescent="0.3">
      <c r="A557" s="9">
        <v>214</v>
      </c>
      <c r="B557" s="9">
        <v>2</v>
      </c>
      <c r="C557" s="13" t="s">
        <v>241</v>
      </c>
      <c r="D557" s="13" t="s">
        <v>1153</v>
      </c>
      <c r="E557" s="14">
        <v>12</v>
      </c>
      <c r="F557" s="14">
        <v>20</v>
      </c>
      <c r="G557" s="9">
        <v>2</v>
      </c>
      <c r="H557" s="9">
        <v>12</v>
      </c>
      <c r="I557" s="13" t="s">
        <v>1128</v>
      </c>
      <c r="K557" s="14">
        <f t="shared" si="32"/>
        <v>24</v>
      </c>
      <c r="L557" s="14">
        <f t="shared" si="33"/>
        <v>16</v>
      </c>
      <c r="M557" s="14">
        <f t="shared" si="34"/>
        <v>40</v>
      </c>
      <c r="N557" s="12">
        <f t="shared" si="35"/>
        <v>0.66666666666666663</v>
      </c>
      <c r="O557" s="23">
        <f>IF(VLOOKUP(Cocina[[#This Row],[Número de Orden]],Sala[[Número de Orden]:[Orden cobrada (Sin tiempo espera)]],12,FALSE)="Si",Cocina[[#This Row],[Ganancia Neta]],-Cocina[[#This Row],[Total del Pedido]])</f>
        <v>16</v>
      </c>
    </row>
    <row r="558" spans="1:15" x14ac:dyDescent="0.3">
      <c r="A558" s="9">
        <v>215</v>
      </c>
      <c r="B558" s="9">
        <v>6</v>
      </c>
      <c r="C558" s="13" t="s">
        <v>77</v>
      </c>
      <c r="D558" s="13" t="s">
        <v>1152</v>
      </c>
      <c r="E558" s="14">
        <v>20</v>
      </c>
      <c r="F558" s="14">
        <v>34</v>
      </c>
      <c r="G558" s="9">
        <v>2</v>
      </c>
      <c r="H558" s="9">
        <v>12</v>
      </c>
      <c r="I558" s="13" t="s">
        <v>1127</v>
      </c>
      <c r="K558" s="14">
        <f t="shared" si="32"/>
        <v>40</v>
      </c>
      <c r="L558" s="14">
        <f t="shared" si="33"/>
        <v>28</v>
      </c>
      <c r="M558" s="14">
        <f t="shared" si="34"/>
        <v>68</v>
      </c>
      <c r="N558" s="12">
        <f t="shared" si="35"/>
        <v>0.7</v>
      </c>
      <c r="O558" s="23">
        <f>IF(VLOOKUP(Cocina[[#This Row],[Número de Orden]],Sala[[Número de Orden]:[Orden cobrada (Sin tiempo espera)]],12,FALSE)="Si",Cocina[[#This Row],[Ganancia Neta]],-Cocina[[#This Row],[Total del Pedido]])</f>
        <v>28</v>
      </c>
    </row>
    <row r="559" spans="1:15" x14ac:dyDescent="0.3">
      <c r="A559" s="9">
        <v>215</v>
      </c>
      <c r="B559" s="9">
        <v>6</v>
      </c>
      <c r="C559" s="13" t="s">
        <v>100</v>
      </c>
      <c r="D559" s="13" t="s">
        <v>1140</v>
      </c>
      <c r="E559" s="14">
        <v>18</v>
      </c>
      <c r="F559" s="14">
        <v>30</v>
      </c>
      <c r="G559" s="9">
        <v>3</v>
      </c>
      <c r="H559" s="9">
        <v>34</v>
      </c>
      <c r="I559" s="13" t="s">
        <v>1127</v>
      </c>
      <c r="K559" s="14">
        <f t="shared" si="32"/>
        <v>54</v>
      </c>
      <c r="L559" s="14">
        <f t="shared" si="33"/>
        <v>36</v>
      </c>
      <c r="M559" s="14">
        <f t="shared" si="34"/>
        <v>90</v>
      </c>
      <c r="N559" s="12">
        <f t="shared" si="35"/>
        <v>0.66666666666666663</v>
      </c>
      <c r="O559" s="23">
        <f>IF(VLOOKUP(Cocina[[#This Row],[Número de Orden]],Sala[[Número de Orden]:[Orden cobrada (Sin tiempo espera)]],12,FALSE)="Si",Cocina[[#This Row],[Ganancia Neta]],-Cocina[[#This Row],[Total del Pedido]])</f>
        <v>36</v>
      </c>
    </row>
    <row r="560" spans="1:15" x14ac:dyDescent="0.3">
      <c r="A560" s="9">
        <v>216</v>
      </c>
      <c r="B560" s="9">
        <v>17</v>
      </c>
      <c r="C560" s="13" t="s">
        <v>195</v>
      </c>
      <c r="D560" s="13" t="s">
        <v>1158</v>
      </c>
      <c r="E560" s="14">
        <v>15</v>
      </c>
      <c r="F560" s="14">
        <v>25</v>
      </c>
      <c r="G560" s="9">
        <v>1</v>
      </c>
      <c r="H560" s="9">
        <v>42</v>
      </c>
      <c r="I560" s="13" t="s">
        <v>1127</v>
      </c>
      <c r="K560" s="14">
        <f t="shared" si="32"/>
        <v>15</v>
      </c>
      <c r="L560" s="14">
        <f t="shared" si="33"/>
        <v>10</v>
      </c>
      <c r="M560" s="14">
        <f t="shared" si="34"/>
        <v>25</v>
      </c>
      <c r="N560" s="12">
        <f t="shared" si="35"/>
        <v>0.66666666666666663</v>
      </c>
      <c r="O560" s="23">
        <f>IF(VLOOKUP(Cocina[[#This Row],[Número de Orden]],Sala[[Número de Orden]:[Orden cobrada (Sin tiempo espera)]],12,FALSE)="Si",Cocina[[#This Row],[Ganancia Neta]],-Cocina[[#This Row],[Total del Pedido]])</f>
        <v>10</v>
      </c>
    </row>
    <row r="561" spans="1:15" x14ac:dyDescent="0.3">
      <c r="A561" s="9">
        <v>216</v>
      </c>
      <c r="B561" s="9">
        <v>17</v>
      </c>
      <c r="C561" s="13" t="s">
        <v>102</v>
      </c>
      <c r="D561" s="13" t="s">
        <v>1155</v>
      </c>
      <c r="E561" s="14">
        <v>13</v>
      </c>
      <c r="F561" s="14">
        <v>21</v>
      </c>
      <c r="G561" s="9">
        <v>3</v>
      </c>
      <c r="H561" s="9">
        <v>36</v>
      </c>
      <c r="I561" s="13" t="s">
        <v>1127</v>
      </c>
      <c r="K561" s="14">
        <f t="shared" si="32"/>
        <v>39</v>
      </c>
      <c r="L561" s="14">
        <f t="shared" si="33"/>
        <v>24</v>
      </c>
      <c r="M561" s="14">
        <f t="shared" si="34"/>
        <v>63</v>
      </c>
      <c r="N561" s="12">
        <f t="shared" si="35"/>
        <v>0.61538461538461542</v>
      </c>
      <c r="O561" s="23">
        <f>IF(VLOOKUP(Cocina[[#This Row],[Número de Orden]],Sala[[Número de Orden]:[Orden cobrada (Sin tiempo espera)]],12,FALSE)="Si",Cocina[[#This Row],[Ganancia Neta]],-Cocina[[#This Row],[Total del Pedido]])</f>
        <v>24</v>
      </c>
    </row>
    <row r="562" spans="1:15" x14ac:dyDescent="0.3">
      <c r="A562" s="9">
        <v>216</v>
      </c>
      <c r="B562" s="9">
        <v>17</v>
      </c>
      <c r="C562" s="13" t="s">
        <v>170</v>
      </c>
      <c r="D562" s="13" t="s">
        <v>1142</v>
      </c>
      <c r="E562" s="14">
        <v>16</v>
      </c>
      <c r="F562" s="14">
        <v>27</v>
      </c>
      <c r="G562" s="9">
        <v>2</v>
      </c>
      <c r="H562" s="9">
        <v>42</v>
      </c>
      <c r="I562" s="13" t="s">
        <v>1127</v>
      </c>
      <c r="K562" s="14">
        <f t="shared" si="32"/>
        <v>32</v>
      </c>
      <c r="L562" s="14">
        <f t="shared" si="33"/>
        <v>22</v>
      </c>
      <c r="M562" s="14">
        <f t="shared" si="34"/>
        <v>54</v>
      </c>
      <c r="N562" s="12">
        <f t="shared" si="35"/>
        <v>0.6875</v>
      </c>
      <c r="O562" s="23">
        <f>IF(VLOOKUP(Cocina[[#This Row],[Número de Orden]],Sala[[Número de Orden]:[Orden cobrada (Sin tiempo espera)]],12,FALSE)="Si",Cocina[[#This Row],[Ganancia Neta]],-Cocina[[#This Row],[Total del Pedido]])</f>
        <v>22</v>
      </c>
    </row>
    <row r="563" spans="1:15" x14ac:dyDescent="0.3">
      <c r="A563" s="9">
        <v>217</v>
      </c>
      <c r="B563" s="9">
        <v>1</v>
      </c>
      <c r="C563" s="13" t="s">
        <v>414</v>
      </c>
      <c r="D563" s="13" t="s">
        <v>1150</v>
      </c>
      <c r="E563" s="14">
        <v>19</v>
      </c>
      <c r="F563" s="14">
        <v>32</v>
      </c>
      <c r="G563" s="9">
        <v>3</v>
      </c>
      <c r="H563" s="9">
        <v>13</v>
      </c>
      <c r="I563" s="13" t="s">
        <v>1128</v>
      </c>
      <c r="K563" s="14">
        <f t="shared" si="32"/>
        <v>57</v>
      </c>
      <c r="L563" s="14">
        <f t="shared" si="33"/>
        <v>39</v>
      </c>
      <c r="M563" s="14">
        <f t="shared" si="34"/>
        <v>96</v>
      </c>
      <c r="N563" s="12">
        <f t="shared" si="35"/>
        <v>0.68421052631578949</v>
      </c>
      <c r="O563" s="23">
        <f>IF(VLOOKUP(Cocina[[#This Row],[Número de Orden]],Sala[[Número de Orden]:[Orden cobrada (Sin tiempo espera)]],12,FALSE)="Si",Cocina[[#This Row],[Ganancia Neta]],-Cocina[[#This Row],[Total del Pedido]])</f>
        <v>39</v>
      </c>
    </row>
    <row r="564" spans="1:15" x14ac:dyDescent="0.3">
      <c r="A564" s="9">
        <v>218</v>
      </c>
      <c r="B564" s="9">
        <v>13</v>
      </c>
      <c r="C564" s="13" t="s">
        <v>180</v>
      </c>
      <c r="D564" s="13" t="s">
        <v>1148</v>
      </c>
      <c r="E564" s="14">
        <v>11</v>
      </c>
      <c r="F564" s="14">
        <v>19</v>
      </c>
      <c r="G564" s="9">
        <v>3</v>
      </c>
      <c r="H564" s="9">
        <v>24</v>
      </c>
      <c r="I564" s="13" t="s">
        <v>1128</v>
      </c>
      <c r="K564" s="14">
        <f t="shared" si="32"/>
        <v>33</v>
      </c>
      <c r="L564" s="14">
        <f t="shared" si="33"/>
        <v>24</v>
      </c>
      <c r="M564" s="14">
        <f t="shared" si="34"/>
        <v>57</v>
      </c>
      <c r="N564" s="12">
        <f t="shared" si="35"/>
        <v>0.72727272727272729</v>
      </c>
      <c r="O564" s="23">
        <f>IF(VLOOKUP(Cocina[[#This Row],[Número de Orden]],Sala[[Número de Orden]:[Orden cobrada (Sin tiempo espera)]],12,FALSE)="Si",Cocina[[#This Row],[Ganancia Neta]],-Cocina[[#This Row],[Total del Pedido]])</f>
        <v>24</v>
      </c>
    </row>
    <row r="565" spans="1:15" x14ac:dyDescent="0.3">
      <c r="A565" s="9">
        <v>218</v>
      </c>
      <c r="B565" s="9">
        <v>13</v>
      </c>
      <c r="C565" s="13" t="s">
        <v>170</v>
      </c>
      <c r="D565" s="13" t="s">
        <v>1142</v>
      </c>
      <c r="E565" s="14">
        <v>16</v>
      </c>
      <c r="F565" s="14">
        <v>27</v>
      </c>
      <c r="G565" s="9">
        <v>3</v>
      </c>
      <c r="H565" s="9">
        <v>16</v>
      </c>
      <c r="I565" s="13" t="s">
        <v>1127</v>
      </c>
      <c r="K565" s="14">
        <f t="shared" si="32"/>
        <v>48</v>
      </c>
      <c r="L565" s="14">
        <f t="shared" si="33"/>
        <v>33</v>
      </c>
      <c r="M565" s="14">
        <f t="shared" si="34"/>
        <v>81</v>
      </c>
      <c r="N565" s="12">
        <f t="shared" si="35"/>
        <v>0.6875</v>
      </c>
      <c r="O565" s="23">
        <f>IF(VLOOKUP(Cocina[[#This Row],[Número de Orden]],Sala[[Número de Orden]:[Orden cobrada (Sin tiempo espera)]],12,FALSE)="Si",Cocina[[#This Row],[Ganancia Neta]],-Cocina[[#This Row],[Total del Pedido]])</f>
        <v>33</v>
      </c>
    </row>
    <row r="566" spans="1:15" x14ac:dyDescent="0.3">
      <c r="A566" s="9">
        <v>218</v>
      </c>
      <c r="B566" s="9">
        <v>13</v>
      </c>
      <c r="C566" s="13" t="s">
        <v>331</v>
      </c>
      <c r="D566" s="13" t="s">
        <v>1154</v>
      </c>
      <c r="E566" s="14">
        <v>14</v>
      </c>
      <c r="F566" s="14">
        <v>23</v>
      </c>
      <c r="G566" s="9">
        <v>2</v>
      </c>
      <c r="H566" s="9">
        <v>6</v>
      </c>
      <c r="I566" s="13" t="s">
        <v>1127</v>
      </c>
      <c r="K566" s="14">
        <f t="shared" si="32"/>
        <v>28</v>
      </c>
      <c r="L566" s="14">
        <f t="shared" si="33"/>
        <v>18</v>
      </c>
      <c r="M566" s="14">
        <f t="shared" si="34"/>
        <v>46</v>
      </c>
      <c r="N566" s="12">
        <f t="shared" si="35"/>
        <v>0.6428571428571429</v>
      </c>
      <c r="O566" s="23">
        <f>IF(VLOOKUP(Cocina[[#This Row],[Número de Orden]],Sala[[Número de Orden]:[Orden cobrada (Sin tiempo espera)]],12,FALSE)="Si",Cocina[[#This Row],[Ganancia Neta]],-Cocina[[#This Row],[Total del Pedido]])</f>
        <v>18</v>
      </c>
    </row>
    <row r="567" spans="1:15" x14ac:dyDescent="0.3">
      <c r="A567" s="9">
        <v>219</v>
      </c>
      <c r="B567" s="9">
        <v>1</v>
      </c>
      <c r="C567" s="13" t="s">
        <v>331</v>
      </c>
      <c r="D567" s="13" t="s">
        <v>1154</v>
      </c>
      <c r="E567" s="14">
        <v>14</v>
      </c>
      <c r="F567" s="14">
        <v>23</v>
      </c>
      <c r="G567" s="9">
        <v>2</v>
      </c>
      <c r="H567" s="9">
        <v>12</v>
      </c>
      <c r="I567" s="13" t="s">
        <v>1127</v>
      </c>
      <c r="K567" s="14">
        <f t="shared" si="32"/>
        <v>28</v>
      </c>
      <c r="L567" s="14">
        <f t="shared" si="33"/>
        <v>18</v>
      </c>
      <c r="M567" s="14">
        <f t="shared" si="34"/>
        <v>46</v>
      </c>
      <c r="N567" s="12">
        <f t="shared" si="35"/>
        <v>0.6428571428571429</v>
      </c>
      <c r="O567" s="23">
        <f>IF(VLOOKUP(Cocina[[#This Row],[Número de Orden]],Sala[[Número de Orden]:[Orden cobrada (Sin tiempo espera)]],12,FALSE)="Si",Cocina[[#This Row],[Ganancia Neta]],-Cocina[[#This Row],[Total del Pedido]])</f>
        <v>18</v>
      </c>
    </row>
    <row r="568" spans="1:15" x14ac:dyDescent="0.3">
      <c r="A568" s="9">
        <v>219</v>
      </c>
      <c r="B568" s="9">
        <v>1</v>
      </c>
      <c r="C568" s="13" t="s">
        <v>186</v>
      </c>
      <c r="D568" s="13" t="s">
        <v>1141</v>
      </c>
      <c r="E568" s="14">
        <v>19</v>
      </c>
      <c r="F568" s="14">
        <v>31</v>
      </c>
      <c r="G568" s="9">
        <v>3</v>
      </c>
      <c r="H568" s="9">
        <v>11</v>
      </c>
      <c r="I568" s="13" t="s">
        <v>1128</v>
      </c>
      <c r="K568" s="14">
        <f t="shared" si="32"/>
        <v>57</v>
      </c>
      <c r="L568" s="14">
        <f t="shared" si="33"/>
        <v>36</v>
      </c>
      <c r="M568" s="14">
        <f t="shared" si="34"/>
        <v>93</v>
      </c>
      <c r="N568" s="12">
        <f t="shared" si="35"/>
        <v>0.63157894736842102</v>
      </c>
      <c r="O568" s="23">
        <f>IF(VLOOKUP(Cocina[[#This Row],[Número de Orden]],Sala[[Número de Orden]:[Orden cobrada (Sin tiempo espera)]],12,FALSE)="Si",Cocina[[#This Row],[Ganancia Neta]],-Cocina[[#This Row],[Total del Pedido]])</f>
        <v>36</v>
      </c>
    </row>
    <row r="569" spans="1:15" x14ac:dyDescent="0.3">
      <c r="A569" s="9">
        <v>220</v>
      </c>
      <c r="B569" s="9">
        <v>15</v>
      </c>
      <c r="C569" s="13" t="s">
        <v>259</v>
      </c>
      <c r="D569" s="13" t="s">
        <v>1139</v>
      </c>
      <c r="E569" s="14">
        <v>14</v>
      </c>
      <c r="F569" s="14">
        <v>24</v>
      </c>
      <c r="G569" s="9">
        <v>1</v>
      </c>
      <c r="H569" s="9">
        <v>13</v>
      </c>
      <c r="I569" s="13" t="s">
        <v>1127</v>
      </c>
      <c r="K569" s="14">
        <f t="shared" si="32"/>
        <v>14</v>
      </c>
      <c r="L569" s="14">
        <f t="shared" si="33"/>
        <v>10</v>
      </c>
      <c r="M569" s="14">
        <f t="shared" si="34"/>
        <v>24</v>
      </c>
      <c r="N569" s="12">
        <f t="shared" si="35"/>
        <v>0.7142857142857143</v>
      </c>
      <c r="O569" s="23">
        <f>IF(VLOOKUP(Cocina[[#This Row],[Número de Orden]],Sala[[Número de Orden]:[Orden cobrada (Sin tiempo espera)]],12,FALSE)="Si",Cocina[[#This Row],[Ganancia Neta]],-Cocina[[#This Row],[Total del Pedido]])</f>
        <v>10</v>
      </c>
    </row>
    <row r="570" spans="1:15" x14ac:dyDescent="0.3">
      <c r="A570" s="9">
        <v>221</v>
      </c>
      <c r="B570" s="9">
        <v>16</v>
      </c>
      <c r="C570" s="13" t="s">
        <v>414</v>
      </c>
      <c r="D570" s="13" t="s">
        <v>1150</v>
      </c>
      <c r="E570" s="14">
        <v>19</v>
      </c>
      <c r="F570" s="14">
        <v>32</v>
      </c>
      <c r="G570" s="9">
        <v>3</v>
      </c>
      <c r="H570" s="9">
        <v>29</v>
      </c>
      <c r="I570" s="13" t="s">
        <v>1127</v>
      </c>
      <c r="K570" s="14">
        <f t="shared" si="32"/>
        <v>57</v>
      </c>
      <c r="L570" s="14">
        <f t="shared" si="33"/>
        <v>39</v>
      </c>
      <c r="M570" s="14">
        <f t="shared" si="34"/>
        <v>96</v>
      </c>
      <c r="N570" s="12">
        <f t="shared" si="35"/>
        <v>0.68421052631578949</v>
      </c>
      <c r="O570" s="23">
        <f>IF(VLOOKUP(Cocina[[#This Row],[Número de Orden]],Sala[[Número de Orden]:[Orden cobrada (Sin tiempo espera)]],12,FALSE)="Si",Cocina[[#This Row],[Ganancia Neta]],-Cocina[[#This Row],[Total del Pedido]])</f>
        <v>-57</v>
      </c>
    </row>
    <row r="571" spans="1:15" x14ac:dyDescent="0.3">
      <c r="A571" s="9">
        <v>221</v>
      </c>
      <c r="B571" s="9">
        <v>16</v>
      </c>
      <c r="C571" s="13" t="s">
        <v>77</v>
      </c>
      <c r="D571" s="13" t="s">
        <v>1152</v>
      </c>
      <c r="E571" s="14">
        <v>20</v>
      </c>
      <c r="F571" s="14">
        <v>34</v>
      </c>
      <c r="G571" s="9">
        <v>2</v>
      </c>
      <c r="H571" s="9">
        <v>54</v>
      </c>
      <c r="I571" s="13" t="s">
        <v>1128</v>
      </c>
      <c r="K571" s="14">
        <f t="shared" si="32"/>
        <v>40</v>
      </c>
      <c r="L571" s="14">
        <f t="shared" si="33"/>
        <v>28</v>
      </c>
      <c r="M571" s="14">
        <f t="shared" si="34"/>
        <v>68</v>
      </c>
      <c r="N571" s="12">
        <f t="shared" si="35"/>
        <v>0.7</v>
      </c>
      <c r="O571" s="23">
        <f>IF(VLOOKUP(Cocina[[#This Row],[Número de Orden]],Sala[[Número de Orden]:[Orden cobrada (Sin tiempo espera)]],12,FALSE)="Si",Cocina[[#This Row],[Ganancia Neta]],-Cocina[[#This Row],[Total del Pedido]])</f>
        <v>-40</v>
      </c>
    </row>
    <row r="572" spans="1:15" x14ac:dyDescent="0.3">
      <c r="A572" s="9">
        <v>221</v>
      </c>
      <c r="B572" s="9">
        <v>16</v>
      </c>
      <c r="C572" s="13" t="s">
        <v>51</v>
      </c>
      <c r="D572" s="13" t="s">
        <v>1145</v>
      </c>
      <c r="E572" s="14">
        <v>17</v>
      </c>
      <c r="F572" s="14">
        <v>29</v>
      </c>
      <c r="G572" s="9">
        <v>1</v>
      </c>
      <c r="H572" s="9">
        <v>25</v>
      </c>
      <c r="I572" s="13" t="s">
        <v>1127</v>
      </c>
      <c r="K572" s="14">
        <f t="shared" si="32"/>
        <v>17</v>
      </c>
      <c r="L572" s="14">
        <f t="shared" si="33"/>
        <v>12</v>
      </c>
      <c r="M572" s="14">
        <f t="shared" si="34"/>
        <v>29</v>
      </c>
      <c r="N572" s="12">
        <f t="shared" si="35"/>
        <v>0.70588235294117652</v>
      </c>
      <c r="O572" s="23">
        <f>IF(VLOOKUP(Cocina[[#This Row],[Número de Orden]],Sala[[Número de Orden]:[Orden cobrada (Sin tiempo espera)]],12,FALSE)="Si",Cocina[[#This Row],[Ganancia Neta]],-Cocina[[#This Row],[Total del Pedido]])</f>
        <v>-17</v>
      </c>
    </row>
    <row r="573" spans="1:15" x14ac:dyDescent="0.3">
      <c r="A573" s="9">
        <v>222</v>
      </c>
      <c r="B573" s="9">
        <v>3</v>
      </c>
      <c r="C573" s="13" t="s">
        <v>331</v>
      </c>
      <c r="D573" s="13" t="s">
        <v>1154</v>
      </c>
      <c r="E573" s="14">
        <v>14</v>
      </c>
      <c r="F573" s="14">
        <v>23</v>
      </c>
      <c r="G573" s="9">
        <v>3</v>
      </c>
      <c r="H573" s="9">
        <v>29</v>
      </c>
      <c r="I573" s="13" t="s">
        <v>1127</v>
      </c>
      <c r="K573" s="14">
        <f t="shared" si="32"/>
        <v>42</v>
      </c>
      <c r="L573" s="14">
        <f t="shared" si="33"/>
        <v>27</v>
      </c>
      <c r="M573" s="14">
        <f t="shared" si="34"/>
        <v>69</v>
      </c>
      <c r="N573" s="12">
        <f t="shared" si="35"/>
        <v>0.6428571428571429</v>
      </c>
      <c r="O573" s="23">
        <f>IF(VLOOKUP(Cocina[[#This Row],[Número de Orden]],Sala[[Número de Orden]:[Orden cobrada (Sin tiempo espera)]],12,FALSE)="Si",Cocina[[#This Row],[Ganancia Neta]],-Cocina[[#This Row],[Total del Pedido]])</f>
        <v>27</v>
      </c>
    </row>
    <row r="574" spans="1:15" x14ac:dyDescent="0.3">
      <c r="A574" s="9">
        <v>222</v>
      </c>
      <c r="B574" s="9">
        <v>3</v>
      </c>
      <c r="C574" s="13" t="s">
        <v>57</v>
      </c>
      <c r="D574" s="13" t="s">
        <v>1147</v>
      </c>
      <c r="E574" s="14">
        <v>16</v>
      </c>
      <c r="F574" s="14">
        <v>28</v>
      </c>
      <c r="G574" s="9">
        <v>1</v>
      </c>
      <c r="H574" s="9">
        <v>56</v>
      </c>
      <c r="I574" s="13" t="s">
        <v>1127</v>
      </c>
      <c r="K574" s="14">
        <f t="shared" si="32"/>
        <v>16</v>
      </c>
      <c r="L574" s="14">
        <f t="shared" si="33"/>
        <v>12</v>
      </c>
      <c r="M574" s="14">
        <f t="shared" si="34"/>
        <v>28</v>
      </c>
      <c r="N574" s="12">
        <f t="shared" si="35"/>
        <v>0.75</v>
      </c>
      <c r="O574" s="23">
        <f>IF(VLOOKUP(Cocina[[#This Row],[Número de Orden]],Sala[[Número de Orden]:[Orden cobrada (Sin tiempo espera)]],12,FALSE)="Si",Cocina[[#This Row],[Ganancia Neta]],-Cocina[[#This Row],[Total del Pedido]])</f>
        <v>12</v>
      </c>
    </row>
    <row r="575" spans="1:15" x14ac:dyDescent="0.3">
      <c r="A575" s="9">
        <v>223</v>
      </c>
      <c r="B575" s="9">
        <v>19</v>
      </c>
      <c r="C575" s="13" t="s">
        <v>414</v>
      </c>
      <c r="D575" s="13" t="s">
        <v>1150</v>
      </c>
      <c r="E575" s="14">
        <v>19</v>
      </c>
      <c r="F575" s="14">
        <v>32</v>
      </c>
      <c r="G575" s="9">
        <v>1</v>
      </c>
      <c r="H575" s="9">
        <v>53</v>
      </c>
      <c r="I575" s="13" t="s">
        <v>1127</v>
      </c>
      <c r="K575" s="14">
        <f t="shared" si="32"/>
        <v>19</v>
      </c>
      <c r="L575" s="14">
        <f t="shared" si="33"/>
        <v>13</v>
      </c>
      <c r="M575" s="14">
        <f t="shared" si="34"/>
        <v>32</v>
      </c>
      <c r="N575" s="12">
        <f t="shared" si="35"/>
        <v>0.68421052631578949</v>
      </c>
      <c r="O575" s="23">
        <f>IF(VLOOKUP(Cocina[[#This Row],[Número de Orden]],Sala[[Número de Orden]:[Orden cobrada (Sin tiempo espera)]],12,FALSE)="Si",Cocina[[#This Row],[Ganancia Neta]],-Cocina[[#This Row],[Total del Pedido]])</f>
        <v>13</v>
      </c>
    </row>
    <row r="576" spans="1:15" x14ac:dyDescent="0.3">
      <c r="A576" s="9">
        <v>224</v>
      </c>
      <c r="B576" s="9">
        <v>7</v>
      </c>
      <c r="C576" s="13" t="s">
        <v>256</v>
      </c>
      <c r="D576" s="13" t="s">
        <v>1157</v>
      </c>
      <c r="E576" s="14">
        <v>15</v>
      </c>
      <c r="F576" s="14">
        <v>26</v>
      </c>
      <c r="G576" s="9">
        <v>2</v>
      </c>
      <c r="H576" s="9">
        <v>20</v>
      </c>
      <c r="I576" s="13" t="s">
        <v>1127</v>
      </c>
      <c r="K576" s="14">
        <f t="shared" si="32"/>
        <v>30</v>
      </c>
      <c r="L576" s="14">
        <f t="shared" si="33"/>
        <v>22</v>
      </c>
      <c r="M576" s="14">
        <f t="shared" si="34"/>
        <v>52</v>
      </c>
      <c r="N576" s="12">
        <f t="shared" si="35"/>
        <v>0.73333333333333328</v>
      </c>
      <c r="O576" s="23">
        <f>IF(VLOOKUP(Cocina[[#This Row],[Número de Orden]],Sala[[Número de Orden]:[Orden cobrada (Sin tiempo espera)]],12,FALSE)="Si",Cocina[[#This Row],[Ganancia Neta]],-Cocina[[#This Row],[Total del Pedido]])</f>
        <v>22</v>
      </c>
    </row>
    <row r="577" spans="1:15" x14ac:dyDescent="0.3">
      <c r="A577" s="9">
        <v>225</v>
      </c>
      <c r="B577" s="9">
        <v>19</v>
      </c>
      <c r="C577" s="13" t="s">
        <v>439</v>
      </c>
      <c r="D577" s="13" t="s">
        <v>1146</v>
      </c>
      <c r="E577" s="14">
        <v>20</v>
      </c>
      <c r="F577" s="14">
        <v>33</v>
      </c>
      <c r="G577" s="9">
        <v>3</v>
      </c>
      <c r="H577" s="9">
        <v>56</v>
      </c>
      <c r="I577" s="13" t="s">
        <v>1128</v>
      </c>
      <c r="K577" s="14">
        <f t="shared" si="32"/>
        <v>60</v>
      </c>
      <c r="L577" s="14">
        <f t="shared" si="33"/>
        <v>39</v>
      </c>
      <c r="M577" s="14">
        <f t="shared" si="34"/>
        <v>99</v>
      </c>
      <c r="N577" s="12">
        <f t="shared" si="35"/>
        <v>0.65</v>
      </c>
      <c r="O577" s="23">
        <f>IF(VLOOKUP(Cocina[[#This Row],[Número de Orden]],Sala[[Número de Orden]:[Orden cobrada (Sin tiempo espera)]],12,FALSE)="Si",Cocina[[#This Row],[Ganancia Neta]],-Cocina[[#This Row],[Total del Pedido]])</f>
        <v>-60</v>
      </c>
    </row>
    <row r="578" spans="1:15" x14ac:dyDescent="0.3">
      <c r="A578" s="9">
        <v>225</v>
      </c>
      <c r="B578" s="9">
        <v>19</v>
      </c>
      <c r="C578" s="13" t="s">
        <v>331</v>
      </c>
      <c r="D578" s="13" t="s">
        <v>1154</v>
      </c>
      <c r="E578" s="14">
        <v>14</v>
      </c>
      <c r="F578" s="14">
        <v>23</v>
      </c>
      <c r="G578" s="9">
        <v>3</v>
      </c>
      <c r="H578" s="9">
        <v>38</v>
      </c>
      <c r="I578" s="13" t="s">
        <v>1128</v>
      </c>
      <c r="K578" s="14">
        <f t="shared" si="32"/>
        <v>42</v>
      </c>
      <c r="L578" s="14">
        <f t="shared" si="33"/>
        <v>27</v>
      </c>
      <c r="M578" s="14">
        <f t="shared" si="34"/>
        <v>69</v>
      </c>
      <c r="N578" s="12">
        <f t="shared" si="35"/>
        <v>0.6428571428571429</v>
      </c>
      <c r="O578" s="23">
        <f>IF(VLOOKUP(Cocina[[#This Row],[Número de Orden]],Sala[[Número de Orden]:[Orden cobrada (Sin tiempo espera)]],12,FALSE)="Si",Cocina[[#This Row],[Ganancia Neta]],-Cocina[[#This Row],[Total del Pedido]])</f>
        <v>-42</v>
      </c>
    </row>
    <row r="579" spans="1:15" x14ac:dyDescent="0.3">
      <c r="A579" s="9">
        <v>226</v>
      </c>
      <c r="B579" s="9">
        <v>7</v>
      </c>
      <c r="C579" s="13" t="s">
        <v>241</v>
      </c>
      <c r="D579" s="13" t="s">
        <v>1153</v>
      </c>
      <c r="E579" s="14">
        <v>12</v>
      </c>
      <c r="F579" s="14">
        <v>20</v>
      </c>
      <c r="G579" s="9">
        <v>2</v>
      </c>
      <c r="H579" s="9">
        <v>7</v>
      </c>
      <c r="I579" s="13" t="s">
        <v>1127</v>
      </c>
      <c r="K579" s="14">
        <f t="shared" ref="K579:K642" si="36">E579*G579</f>
        <v>24</v>
      </c>
      <c r="L579" s="14">
        <f t="shared" ref="L579:L642" si="37">(F579-E579)*G579</f>
        <v>16</v>
      </c>
      <c r="M579" s="14">
        <f t="shared" ref="M579:M642" si="38">F579*G579</f>
        <v>40</v>
      </c>
      <c r="N579" s="12">
        <f t="shared" ref="N579:N642" si="39">(M579-K579)/K579</f>
        <v>0.66666666666666663</v>
      </c>
      <c r="O579" s="23">
        <f>IF(VLOOKUP(Cocina[[#This Row],[Número de Orden]],Sala[[Número de Orden]:[Orden cobrada (Sin tiempo espera)]],12,FALSE)="Si",Cocina[[#This Row],[Ganancia Neta]],-Cocina[[#This Row],[Total del Pedido]])</f>
        <v>16</v>
      </c>
    </row>
    <row r="580" spans="1:15" x14ac:dyDescent="0.3">
      <c r="A580" s="9">
        <v>226</v>
      </c>
      <c r="B580" s="9">
        <v>7</v>
      </c>
      <c r="C580" s="13" t="s">
        <v>102</v>
      </c>
      <c r="D580" s="13" t="s">
        <v>1155</v>
      </c>
      <c r="E580" s="14">
        <v>13</v>
      </c>
      <c r="F580" s="14">
        <v>21</v>
      </c>
      <c r="G580" s="9">
        <v>1</v>
      </c>
      <c r="H580" s="9">
        <v>29</v>
      </c>
      <c r="I580" s="13" t="s">
        <v>1128</v>
      </c>
      <c r="K580" s="14">
        <f t="shared" si="36"/>
        <v>13</v>
      </c>
      <c r="L580" s="14">
        <f t="shared" si="37"/>
        <v>8</v>
      </c>
      <c r="M580" s="14">
        <f t="shared" si="38"/>
        <v>21</v>
      </c>
      <c r="N580" s="12">
        <f t="shared" si="39"/>
        <v>0.61538461538461542</v>
      </c>
      <c r="O580" s="23">
        <f>IF(VLOOKUP(Cocina[[#This Row],[Número de Orden]],Sala[[Número de Orden]:[Orden cobrada (Sin tiempo espera)]],12,FALSE)="Si",Cocina[[#This Row],[Ganancia Neta]],-Cocina[[#This Row],[Total del Pedido]])</f>
        <v>8</v>
      </c>
    </row>
    <row r="581" spans="1:15" x14ac:dyDescent="0.3">
      <c r="A581" s="9">
        <v>226</v>
      </c>
      <c r="B581" s="9">
        <v>7</v>
      </c>
      <c r="C581" s="13" t="s">
        <v>170</v>
      </c>
      <c r="D581" s="13" t="s">
        <v>1142</v>
      </c>
      <c r="E581" s="14">
        <v>16</v>
      </c>
      <c r="F581" s="14">
        <v>27</v>
      </c>
      <c r="G581" s="9">
        <v>3</v>
      </c>
      <c r="H581" s="9">
        <v>56</v>
      </c>
      <c r="I581" s="13" t="s">
        <v>1127</v>
      </c>
      <c r="K581" s="14">
        <f t="shared" si="36"/>
        <v>48</v>
      </c>
      <c r="L581" s="14">
        <f t="shared" si="37"/>
        <v>33</v>
      </c>
      <c r="M581" s="14">
        <f t="shared" si="38"/>
        <v>81</v>
      </c>
      <c r="N581" s="12">
        <f t="shared" si="39"/>
        <v>0.6875</v>
      </c>
      <c r="O581" s="23">
        <f>IF(VLOOKUP(Cocina[[#This Row],[Número de Orden]],Sala[[Número de Orden]:[Orden cobrada (Sin tiempo espera)]],12,FALSE)="Si",Cocina[[#This Row],[Ganancia Neta]],-Cocina[[#This Row],[Total del Pedido]])</f>
        <v>33</v>
      </c>
    </row>
    <row r="582" spans="1:15" x14ac:dyDescent="0.3">
      <c r="A582" s="9">
        <v>226</v>
      </c>
      <c r="B582" s="9">
        <v>7</v>
      </c>
      <c r="C582" s="13" t="s">
        <v>51</v>
      </c>
      <c r="D582" s="13" t="s">
        <v>1145</v>
      </c>
      <c r="E582" s="14">
        <v>17</v>
      </c>
      <c r="F582" s="14">
        <v>29</v>
      </c>
      <c r="G582" s="9">
        <v>1</v>
      </c>
      <c r="H582" s="9">
        <v>54</v>
      </c>
      <c r="I582" s="13" t="s">
        <v>1128</v>
      </c>
      <c r="K582" s="14">
        <f t="shared" si="36"/>
        <v>17</v>
      </c>
      <c r="L582" s="14">
        <f t="shared" si="37"/>
        <v>12</v>
      </c>
      <c r="M582" s="14">
        <f t="shared" si="38"/>
        <v>29</v>
      </c>
      <c r="N582" s="12">
        <f t="shared" si="39"/>
        <v>0.70588235294117652</v>
      </c>
      <c r="O582" s="23">
        <f>IF(VLOOKUP(Cocina[[#This Row],[Número de Orden]],Sala[[Número de Orden]:[Orden cobrada (Sin tiempo espera)]],12,FALSE)="Si",Cocina[[#This Row],[Ganancia Neta]],-Cocina[[#This Row],[Total del Pedido]])</f>
        <v>12</v>
      </c>
    </row>
    <row r="583" spans="1:15" x14ac:dyDescent="0.3">
      <c r="A583" s="9">
        <v>227</v>
      </c>
      <c r="B583" s="9">
        <v>17</v>
      </c>
      <c r="C583" s="13" t="s">
        <v>259</v>
      </c>
      <c r="D583" s="13" t="s">
        <v>1139</v>
      </c>
      <c r="E583" s="14">
        <v>14</v>
      </c>
      <c r="F583" s="14">
        <v>24</v>
      </c>
      <c r="G583" s="9">
        <v>1</v>
      </c>
      <c r="H583" s="9">
        <v>58</v>
      </c>
      <c r="I583" s="13" t="s">
        <v>1127</v>
      </c>
      <c r="K583" s="14">
        <f t="shared" si="36"/>
        <v>14</v>
      </c>
      <c r="L583" s="14">
        <f t="shared" si="37"/>
        <v>10</v>
      </c>
      <c r="M583" s="14">
        <f t="shared" si="38"/>
        <v>24</v>
      </c>
      <c r="N583" s="12">
        <f t="shared" si="39"/>
        <v>0.7142857142857143</v>
      </c>
      <c r="O583" s="23">
        <f>IF(VLOOKUP(Cocina[[#This Row],[Número de Orden]],Sala[[Número de Orden]:[Orden cobrada (Sin tiempo espera)]],12,FALSE)="Si",Cocina[[#This Row],[Ganancia Neta]],-Cocina[[#This Row],[Total del Pedido]])</f>
        <v>10</v>
      </c>
    </row>
    <row r="584" spans="1:15" x14ac:dyDescent="0.3">
      <c r="A584" s="9">
        <v>227</v>
      </c>
      <c r="B584" s="9">
        <v>17</v>
      </c>
      <c r="C584" s="13" t="s">
        <v>186</v>
      </c>
      <c r="D584" s="13" t="s">
        <v>1141</v>
      </c>
      <c r="E584" s="14">
        <v>19</v>
      </c>
      <c r="F584" s="14">
        <v>31</v>
      </c>
      <c r="G584" s="9">
        <v>3</v>
      </c>
      <c r="H584" s="9">
        <v>15</v>
      </c>
      <c r="I584" s="13" t="s">
        <v>1128</v>
      </c>
      <c r="K584" s="14">
        <f t="shared" si="36"/>
        <v>57</v>
      </c>
      <c r="L584" s="14">
        <f t="shared" si="37"/>
        <v>36</v>
      </c>
      <c r="M584" s="14">
        <f t="shared" si="38"/>
        <v>93</v>
      </c>
      <c r="N584" s="12">
        <f t="shared" si="39"/>
        <v>0.63157894736842102</v>
      </c>
      <c r="O584" s="23">
        <f>IF(VLOOKUP(Cocina[[#This Row],[Número de Orden]],Sala[[Número de Orden]:[Orden cobrada (Sin tiempo espera)]],12,FALSE)="Si",Cocina[[#This Row],[Ganancia Neta]],-Cocina[[#This Row],[Total del Pedido]])</f>
        <v>36</v>
      </c>
    </row>
    <row r="585" spans="1:15" x14ac:dyDescent="0.3">
      <c r="A585" s="9">
        <v>227</v>
      </c>
      <c r="B585" s="9">
        <v>17</v>
      </c>
      <c r="C585" s="13" t="s">
        <v>57</v>
      </c>
      <c r="D585" s="13" t="s">
        <v>1147</v>
      </c>
      <c r="E585" s="14">
        <v>16</v>
      </c>
      <c r="F585" s="14">
        <v>28</v>
      </c>
      <c r="G585" s="9">
        <v>1</v>
      </c>
      <c r="H585" s="9">
        <v>13</v>
      </c>
      <c r="I585" s="13" t="s">
        <v>1127</v>
      </c>
      <c r="K585" s="14">
        <f t="shared" si="36"/>
        <v>16</v>
      </c>
      <c r="L585" s="14">
        <f t="shared" si="37"/>
        <v>12</v>
      </c>
      <c r="M585" s="14">
        <f t="shared" si="38"/>
        <v>28</v>
      </c>
      <c r="N585" s="12">
        <f t="shared" si="39"/>
        <v>0.75</v>
      </c>
      <c r="O585" s="23">
        <f>IF(VLOOKUP(Cocina[[#This Row],[Número de Orden]],Sala[[Número de Orden]:[Orden cobrada (Sin tiempo espera)]],12,FALSE)="Si",Cocina[[#This Row],[Ganancia Neta]],-Cocina[[#This Row],[Total del Pedido]])</f>
        <v>12</v>
      </c>
    </row>
    <row r="586" spans="1:15" x14ac:dyDescent="0.3">
      <c r="A586" s="9">
        <v>227</v>
      </c>
      <c r="B586" s="9">
        <v>17</v>
      </c>
      <c r="C586" s="13" t="s">
        <v>439</v>
      </c>
      <c r="D586" s="13" t="s">
        <v>1146</v>
      </c>
      <c r="E586" s="14">
        <v>20</v>
      </c>
      <c r="F586" s="14">
        <v>33</v>
      </c>
      <c r="G586" s="9">
        <v>2</v>
      </c>
      <c r="H586" s="9">
        <v>33</v>
      </c>
      <c r="I586" s="13" t="s">
        <v>1127</v>
      </c>
      <c r="K586" s="14">
        <f t="shared" si="36"/>
        <v>40</v>
      </c>
      <c r="L586" s="14">
        <f t="shared" si="37"/>
        <v>26</v>
      </c>
      <c r="M586" s="14">
        <f t="shared" si="38"/>
        <v>66</v>
      </c>
      <c r="N586" s="12">
        <f t="shared" si="39"/>
        <v>0.65</v>
      </c>
      <c r="O586" s="23">
        <f>IF(VLOOKUP(Cocina[[#This Row],[Número de Orden]],Sala[[Número de Orden]:[Orden cobrada (Sin tiempo espera)]],12,FALSE)="Si",Cocina[[#This Row],[Ganancia Neta]],-Cocina[[#This Row],[Total del Pedido]])</f>
        <v>26</v>
      </c>
    </row>
    <row r="587" spans="1:15" x14ac:dyDescent="0.3">
      <c r="A587" s="9">
        <v>228</v>
      </c>
      <c r="B587" s="9">
        <v>16</v>
      </c>
      <c r="C587" s="13" t="s">
        <v>331</v>
      </c>
      <c r="D587" s="13" t="s">
        <v>1154</v>
      </c>
      <c r="E587" s="14">
        <v>14</v>
      </c>
      <c r="F587" s="14">
        <v>23</v>
      </c>
      <c r="G587" s="9">
        <v>3</v>
      </c>
      <c r="H587" s="9">
        <v>35</v>
      </c>
      <c r="I587" s="13" t="s">
        <v>1127</v>
      </c>
      <c r="K587" s="14">
        <f t="shared" si="36"/>
        <v>42</v>
      </c>
      <c r="L587" s="14">
        <f t="shared" si="37"/>
        <v>27</v>
      </c>
      <c r="M587" s="14">
        <f t="shared" si="38"/>
        <v>69</v>
      </c>
      <c r="N587" s="12">
        <f t="shared" si="39"/>
        <v>0.6428571428571429</v>
      </c>
      <c r="O587" s="23">
        <f>IF(VLOOKUP(Cocina[[#This Row],[Número de Orden]],Sala[[Número de Orden]:[Orden cobrada (Sin tiempo espera)]],12,FALSE)="Si",Cocina[[#This Row],[Ganancia Neta]],-Cocina[[#This Row],[Total del Pedido]])</f>
        <v>27</v>
      </c>
    </row>
    <row r="588" spans="1:15" x14ac:dyDescent="0.3">
      <c r="A588" s="9">
        <v>229</v>
      </c>
      <c r="B588" s="9">
        <v>14</v>
      </c>
      <c r="C588" s="13" t="s">
        <v>195</v>
      </c>
      <c r="D588" s="13" t="s">
        <v>1158</v>
      </c>
      <c r="E588" s="14">
        <v>15</v>
      </c>
      <c r="F588" s="14">
        <v>25</v>
      </c>
      <c r="G588" s="9">
        <v>1</v>
      </c>
      <c r="H588" s="9">
        <v>28</v>
      </c>
      <c r="I588" s="13" t="s">
        <v>1128</v>
      </c>
      <c r="K588" s="14">
        <f t="shared" si="36"/>
        <v>15</v>
      </c>
      <c r="L588" s="14">
        <f t="shared" si="37"/>
        <v>10</v>
      </c>
      <c r="M588" s="14">
        <f t="shared" si="38"/>
        <v>25</v>
      </c>
      <c r="N588" s="12">
        <f t="shared" si="39"/>
        <v>0.66666666666666663</v>
      </c>
      <c r="O588" s="23">
        <f>IF(VLOOKUP(Cocina[[#This Row],[Número de Orden]],Sala[[Número de Orden]:[Orden cobrada (Sin tiempo espera)]],12,FALSE)="Si",Cocina[[#This Row],[Ganancia Neta]],-Cocina[[#This Row],[Total del Pedido]])</f>
        <v>-15</v>
      </c>
    </row>
    <row r="589" spans="1:15" x14ac:dyDescent="0.3">
      <c r="A589" s="9">
        <v>229</v>
      </c>
      <c r="B589" s="9">
        <v>14</v>
      </c>
      <c r="C589" s="13" t="s">
        <v>33</v>
      </c>
      <c r="D589" s="13" t="s">
        <v>1149</v>
      </c>
      <c r="E589" s="14">
        <v>21</v>
      </c>
      <c r="F589" s="14">
        <v>35</v>
      </c>
      <c r="G589" s="9">
        <v>1</v>
      </c>
      <c r="H589" s="9">
        <v>43</v>
      </c>
      <c r="I589" s="13" t="s">
        <v>1127</v>
      </c>
      <c r="K589" s="14">
        <f t="shared" si="36"/>
        <v>21</v>
      </c>
      <c r="L589" s="14">
        <f t="shared" si="37"/>
        <v>14</v>
      </c>
      <c r="M589" s="14">
        <f t="shared" si="38"/>
        <v>35</v>
      </c>
      <c r="N589" s="12">
        <f t="shared" si="39"/>
        <v>0.66666666666666663</v>
      </c>
      <c r="O589" s="23">
        <f>IF(VLOOKUP(Cocina[[#This Row],[Número de Orden]],Sala[[Número de Orden]:[Orden cobrada (Sin tiempo espera)]],12,FALSE)="Si",Cocina[[#This Row],[Ganancia Neta]],-Cocina[[#This Row],[Total del Pedido]])</f>
        <v>-21</v>
      </c>
    </row>
    <row r="590" spans="1:15" x14ac:dyDescent="0.3">
      <c r="A590" s="9">
        <v>229</v>
      </c>
      <c r="B590" s="9">
        <v>14</v>
      </c>
      <c r="C590" s="13" t="s">
        <v>106</v>
      </c>
      <c r="D590" s="13" t="s">
        <v>1144</v>
      </c>
      <c r="E590" s="14">
        <v>22</v>
      </c>
      <c r="F590" s="14">
        <v>36</v>
      </c>
      <c r="G590" s="9">
        <v>1</v>
      </c>
      <c r="H590" s="9">
        <v>19</v>
      </c>
      <c r="I590" s="13" t="s">
        <v>1128</v>
      </c>
      <c r="K590" s="14">
        <f t="shared" si="36"/>
        <v>22</v>
      </c>
      <c r="L590" s="14">
        <f t="shared" si="37"/>
        <v>14</v>
      </c>
      <c r="M590" s="14">
        <f t="shared" si="38"/>
        <v>36</v>
      </c>
      <c r="N590" s="12">
        <f t="shared" si="39"/>
        <v>0.63636363636363635</v>
      </c>
      <c r="O590" s="23">
        <f>IF(VLOOKUP(Cocina[[#This Row],[Número de Orden]],Sala[[Número de Orden]:[Orden cobrada (Sin tiempo espera)]],12,FALSE)="Si",Cocina[[#This Row],[Ganancia Neta]],-Cocina[[#This Row],[Total del Pedido]])</f>
        <v>-22</v>
      </c>
    </row>
    <row r="591" spans="1:15" x14ac:dyDescent="0.3">
      <c r="A591" s="9">
        <v>229</v>
      </c>
      <c r="B591" s="9">
        <v>14</v>
      </c>
      <c r="C591" s="13" t="s">
        <v>57</v>
      </c>
      <c r="D591" s="13" t="s">
        <v>1147</v>
      </c>
      <c r="E591" s="14">
        <v>16</v>
      </c>
      <c r="F591" s="14">
        <v>28</v>
      </c>
      <c r="G591" s="9">
        <v>1</v>
      </c>
      <c r="H591" s="9">
        <v>27</v>
      </c>
      <c r="I591" s="13" t="s">
        <v>1128</v>
      </c>
      <c r="K591" s="14">
        <f t="shared" si="36"/>
        <v>16</v>
      </c>
      <c r="L591" s="14">
        <f t="shared" si="37"/>
        <v>12</v>
      </c>
      <c r="M591" s="14">
        <f t="shared" si="38"/>
        <v>28</v>
      </c>
      <c r="N591" s="12">
        <f t="shared" si="39"/>
        <v>0.75</v>
      </c>
      <c r="O591" s="23">
        <f>IF(VLOOKUP(Cocina[[#This Row],[Número de Orden]],Sala[[Número de Orden]:[Orden cobrada (Sin tiempo espera)]],12,FALSE)="Si",Cocina[[#This Row],[Ganancia Neta]],-Cocina[[#This Row],[Total del Pedido]])</f>
        <v>-16</v>
      </c>
    </row>
    <row r="592" spans="1:15" x14ac:dyDescent="0.3">
      <c r="A592" s="9">
        <v>230</v>
      </c>
      <c r="B592" s="9">
        <v>5</v>
      </c>
      <c r="C592" s="13" t="s">
        <v>414</v>
      </c>
      <c r="D592" s="13" t="s">
        <v>1150</v>
      </c>
      <c r="E592" s="14">
        <v>19</v>
      </c>
      <c r="F592" s="14">
        <v>32</v>
      </c>
      <c r="G592" s="9">
        <v>3</v>
      </c>
      <c r="H592" s="9">
        <v>10</v>
      </c>
      <c r="I592" s="13" t="s">
        <v>1128</v>
      </c>
      <c r="K592" s="14">
        <f t="shared" si="36"/>
        <v>57</v>
      </c>
      <c r="L592" s="14">
        <f t="shared" si="37"/>
        <v>39</v>
      </c>
      <c r="M592" s="14">
        <f t="shared" si="38"/>
        <v>96</v>
      </c>
      <c r="N592" s="12">
        <f t="shared" si="39"/>
        <v>0.68421052631578949</v>
      </c>
      <c r="O592" s="23">
        <f>IF(VLOOKUP(Cocina[[#This Row],[Número de Orden]],Sala[[Número de Orden]:[Orden cobrada (Sin tiempo espera)]],12,FALSE)="Si",Cocina[[#This Row],[Ganancia Neta]],-Cocina[[#This Row],[Total del Pedido]])</f>
        <v>39</v>
      </c>
    </row>
    <row r="593" spans="1:15" x14ac:dyDescent="0.3">
      <c r="A593" s="9">
        <v>230</v>
      </c>
      <c r="B593" s="9">
        <v>5</v>
      </c>
      <c r="C593" s="13" t="s">
        <v>57</v>
      </c>
      <c r="D593" s="13" t="s">
        <v>1147</v>
      </c>
      <c r="E593" s="14">
        <v>16</v>
      </c>
      <c r="F593" s="14">
        <v>28</v>
      </c>
      <c r="G593" s="9">
        <v>2</v>
      </c>
      <c r="H593" s="9">
        <v>24</v>
      </c>
      <c r="I593" s="13" t="s">
        <v>1128</v>
      </c>
      <c r="K593" s="14">
        <f t="shared" si="36"/>
        <v>32</v>
      </c>
      <c r="L593" s="14">
        <f t="shared" si="37"/>
        <v>24</v>
      </c>
      <c r="M593" s="14">
        <f t="shared" si="38"/>
        <v>56</v>
      </c>
      <c r="N593" s="12">
        <f t="shared" si="39"/>
        <v>0.75</v>
      </c>
      <c r="O593" s="23">
        <f>IF(VLOOKUP(Cocina[[#This Row],[Número de Orden]],Sala[[Número de Orden]:[Orden cobrada (Sin tiempo espera)]],12,FALSE)="Si",Cocina[[#This Row],[Ganancia Neta]],-Cocina[[#This Row],[Total del Pedido]])</f>
        <v>24</v>
      </c>
    </row>
    <row r="594" spans="1:15" x14ac:dyDescent="0.3">
      <c r="A594" s="9">
        <v>230</v>
      </c>
      <c r="B594" s="9">
        <v>5</v>
      </c>
      <c r="C594" s="13" t="s">
        <v>186</v>
      </c>
      <c r="D594" s="13" t="s">
        <v>1141</v>
      </c>
      <c r="E594" s="14">
        <v>19</v>
      </c>
      <c r="F594" s="14">
        <v>31</v>
      </c>
      <c r="G594" s="9">
        <v>2</v>
      </c>
      <c r="H594" s="9">
        <v>57</v>
      </c>
      <c r="I594" s="13" t="s">
        <v>1128</v>
      </c>
      <c r="K594" s="14">
        <f t="shared" si="36"/>
        <v>38</v>
      </c>
      <c r="L594" s="14">
        <f t="shared" si="37"/>
        <v>24</v>
      </c>
      <c r="M594" s="14">
        <f t="shared" si="38"/>
        <v>62</v>
      </c>
      <c r="N594" s="12">
        <f t="shared" si="39"/>
        <v>0.63157894736842102</v>
      </c>
      <c r="O594" s="23">
        <f>IF(VLOOKUP(Cocina[[#This Row],[Número de Orden]],Sala[[Número de Orden]:[Orden cobrada (Sin tiempo espera)]],12,FALSE)="Si",Cocina[[#This Row],[Ganancia Neta]],-Cocina[[#This Row],[Total del Pedido]])</f>
        <v>24</v>
      </c>
    </row>
    <row r="595" spans="1:15" x14ac:dyDescent="0.3">
      <c r="A595" s="9">
        <v>231</v>
      </c>
      <c r="B595" s="9">
        <v>8</v>
      </c>
      <c r="C595" s="13" t="s">
        <v>102</v>
      </c>
      <c r="D595" s="13" t="s">
        <v>1155</v>
      </c>
      <c r="E595" s="14">
        <v>13</v>
      </c>
      <c r="F595" s="14">
        <v>21</v>
      </c>
      <c r="G595" s="9">
        <v>2</v>
      </c>
      <c r="H595" s="9">
        <v>29</v>
      </c>
      <c r="I595" s="13" t="s">
        <v>1128</v>
      </c>
      <c r="K595" s="14">
        <f t="shared" si="36"/>
        <v>26</v>
      </c>
      <c r="L595" s="14">
        <f t="shared" si="37"/>
        <v>16</v>
      </c>
      <c r="M595" s="14">
        <f t="shared" si="38"/>
        <v>42</v>
      </c>
      <c r="N595" s="12">
        <f t="shared" si="39"/>
        <v>0.61538461538461542</v>
      </c>
      <c r="O595" s="23">
        <f>IF(VLOOKUP(Cocina[[#This Row],[Número de Orden]],Sala[[Número de Orden]:[Orden cobrada (Sin tiempo espera)]],12,FALSE)="Si",Cocina[[#This Row],[Ganancia Neta]],-Cocina[[#This Row],[Total del Pedido]])</f>
        <v>-26</v>
      </c>
    </row>
    <row r="596" spans="1:15" x14ac:dyDescent="0.3">
      <c r="A596" s="9">
        <v>231</v>
      </c>
      <c r="B596" s="9">
        <v>8</v>
      </c>
      <c r="C596" s="13" t="s">
        <v>77</v>
      </c>
      <c r="D596" s="13" t="s">
        <v>1152</v>
      </c>
      <c r="E596" s="14">
        <v>20</v>
      </c>
      <c r="F596" s="14">
        <v>34</v>
      </c>
      <c r="G596" s="9">
        <v>3</v>
      </c>
      <c r="H596" s="9">
        <v>17</v>
      </c>
      <c r="I596" s="13" t="s">
        <v>1128</v>
      </c>
      <c r="K596" s="14">
        <f t="shared" si="36"/>
        <v>60</v>
      </c>
      <c r="L596" s="14">
        <f t="shared" si="37"/>
        <v>42</v>
      </c>
      <c r="M596" s="14">
        <f t="shared" si="38"/>
        <v>102</v>
      </c>
      <c r="N596" s="12">
        <f t="shared" si="39"/>
        <v>0.7</v>
      </c>
      <c r="O596" s="23">
        <f>IF(VLOOKUP(Cocina[[#This Row],[Número de Orden]],Sala[[Número de Orden]:[Orden cobrada (Sin tiempo espera)]],12,FALSE)="Si",Cocina[[#This Row],[Ganancia Neta]],-Cocina[[#This Row],[Total del Pedido]])</f>
        <v>-60</v>
      </c>
    </row>
    <row r="597" spans="1:15" x14ac:dyDescent="0.3">
      <c r="A597" s="9">
        <v>231</v>
      </c>
      <c r="B597" s="9">
        <v>8</v>
      </c>
      <c r="C597" s="13" t="s">
        <v>186</v>
      </c>
      <c r="D597" s="13" t="s">
        <v>1141</v>
      </c>
      <c r="E597" s="14">
        <v>19</v>
      </c>
      <c r="F597" s="14">
        <v>31</v>
      </c>
      <c r="G597" s="9">
        <v>1</v>
      </c>
      <c r="H597" s="9">
        <v>53</v>
      </c>
      <c r="I597" s="13" t="s">
        <v>1128</v>
      </c>
      <c r="K597" s="14">
        <f t="shared" si="36"/>
        <v>19</v>
      </c>
      <c r="L597" s="14">
        <f t="shared" si="37"/>
        <v>12</v>
      </c>
      <c r="M597" s="14">
        <f t="shared" si="38"/>
        <v>31</v>
      </c>
      <c r="N597" s="12">
        <f t="shared" si="39"/>
        <v>0.63157894736842102</v>
      </c>
      <c r="O597" s="23">
        <f>IF(VLOOKUP(Cocina[[#This Row],[Número de Orden]],Sala[[Número de Orden]:[Orden cobrada (Sin tiempo espera)]],12,FALSE)="Si",Cocina[[#This Row],[Ganancia Neta]],-Cocina[[#This Row],[Total del Pedido]])</f>
        <v>-19</v>
      </c>
    </row>
    <row r="598" spans="1:15" x14ac:dyDescent="0.3">
      <c r="A598" s="9">
        <v>231</v>
      </c>
      <c r="B598" s="9">
        <v>8</v>
      </c>
      <c r="C598" s="13" t="s">
        <v>439</v>
      </c>
      <c r="D598" s="13" t="s">
        <v>1146</v>
      </c>
      <c r="E598" s="14">
        <v>20</v>
      </c>
      <c r="F598" s="14">
        <v>33</v>
      </c>
      <c r="G598" s="9">
        <v>1</v>
      </c>
      <c r="H598" s="9">
        <v>51</v>
      </c>
      <c r="I598" s="13" t="s">
        <v>1127</v>
      </c>
      <c r="K598" s="14">
        <f t="shared" si="36"/>
        <v>20</v>
      </c>
      <c r="L598" s="14">
        <f t="shared" si="37"/>
        <v>13</v>
      </c>
      <c r="M598" s="14">
        <f t="shared" si="38"/>
        <v>33</v>
      </c>
      <c r="N598" s="12">
        <f t="shared" si="39"/>
        <v>0.65</v>
      </c>
      <c r="O598" s="23">
        <f>IF(VLOOKUP(Cocina[[#This Row],[Número de Orden]],Sala[[Número de Orden]:[Orden cobrada (Sin tiempo espera)]],12,FALSE)="Si",Cocina[[#This Row],[Ganancia Neta]],-Cocina[[#This Row],[Total del Pedido]])</f>
        <v>-20</v>
      </c>
    </row>
    <row r="599" spans="1:15" x14ac:dyDescent="0.3">
      <c r="A599" s="9">
        <v>232</v>
      </c>
      <c r="B599" s="9">
        <v>2</v>
      </c>
      <c r="C599" s="13" t="s">
        <v>259</v>
      </c>
      <c r="D599" s="13" t="s">
        <v>1139</v>
      </c>
      <c r="E599" s="14">
        <v>14</v>
      </c>
      <c r="F599" s="14">
        <v>24</v>
      </c>
      <c r="G599" s="9">
        <v>1</v>
      </c>
      <c r="H599" s="9">
        <v>50</v>
      </c>
      <c r="I599" s="13" t="s">
        <v>1128</v>
      </c>
      <c r="K599" s="14">
        <f t="shared" si="36"/>
        <v>14</v>
      </c>
      <c r="L599" s="14">
        <f t="shared" si="37"/>
        <v>10</v>
      </c>
      <c r="M599" s="14">
        <f t="shared" si="38"/>
        <v>24</v>
      </c>
      <c r="N599" s="12">
        <f t="shared" si="39"/>
        <v>0.7142857142857143</v>
      </c>
      <c r="O599" s="23">
        <f>IF(VLOOKUP(Cocina[[#This Row],[Número de Orden]],Sala[[Número de Orden]:[Orden cobrada (Sin tiempo espera)]],12,FALSE)="Si",Cocina[[#This Row],[Ganancia Neta]],-Cocina[[#This Row],[Total del Pedido]])</f>
        <v>-14</v>
      </c>
    </row>
    <row r="600" spans="1:15" x14ac:dyDescent="0.3">
      <c r="A600" s="9">
        <v>232</v>
      </c>
      <c r="B600" s="9">
        <v>2</v>
      </c>
      <c r="C600" s="13" t="s">
        <v>170</v>
      </c>
      <c r="D600" s="13" t="s">
        <v>1142</v>
      </c>
      <c r="E600" s="14">
        <v>16</v>
      </c>
      <c r="F600" s="14">
        <v>27</v>
      </c>
      <c r="G600" s="9">
        <v>2</v>
      </c>
      <c r="H600" s="9">
        <v>30</v>
      </c>
      <c r="I600" s="13" t="s">
        <v>1128</v>
      </c>
      <c r="K600" s="14">
        <f t="shared" si="36"/>
        <v>32</v>
      </c>
      <c r="L600" s="14">
        <f t="shared" si="37"/>
        <v>22</v>
      </c>
      <c r="M600" s="14">
        <f t="shared" si="38"/>
        <v>54</v>
      </c>
      <c r="N600" s="12">
        <f t="shared" si="39"/>
        <v>0.6875</v>
      </c>
      <c r="O600" s="23">
        <f>IF(VLOOKUP(Cocina[[#This Row],[Número de Orden]],Sala[[Número de Orden]:[Orden cobrada (Sin tiempo espera)]],12,FALSE)="Si",Cocina[[#This Row],[Ganancia Neta]],-Cocina[[#This Row],[Total del Pedido]])</f>
        <v>-32</v>
      </c>
    </row>
    <row r="601" spans="1:15" x14ac:dyDescent="0.3">
      <c r="A601" s="9">
        <v>232</v>
      </c>
      <c r="B601" s="9">
        <v>2</v>
      </c>
      <c r="C601" s="13" t="s">
        <v>100</v>
      </c>
      <c r="D601" s="13" t="s">
        <v>1140</v>
      </c>
      <c r="E601" s="14">
        <v>18</v>
      </c>
      <c r="F601" s="14">
        <v>30</v>
      </c>
      <c r="G601" s="9">
        <v>2</v>
      </c>
      <c r="H601" s="9">
        <v>40</v>
      </c>
      <c r="I601" s="13" t="s">
        <v>1128</v>
      </c>
      <c r="K601" s="14">
        <f t="shared" si="36"/>
        <v>36</v>
      </c>
      <c r="L601" s="14">
        <f t="shared" si="37"/>
        <v>24</v>
      </c>
      <c r="M601" s="14">
        <f t="shared" si="38"/>
        <v>60</v>
      </c>
      <c r="N601" s="12">
        <f t="shared" si="39"/>
        <v>0.66666666666666663</v>
      </c>
      <c r="O601" s="23">
        <f>IF(VLOOKUP(Cocina[[#This Row],[Número de Orden]],Sala[[Número de Orden]:[Orden cobrada (Sin tiempo espera)]],12,FALSE)="Si",Cocina[[#This Row],[Ganancia Neta]],-Cocina[[#This Row],[Total del Pedido]])</f>
        <v>-36</v>
      </c>
    </row>
    <row r="602" spans="1:15" x14ac:dyDescent="0.3">
      <c r="A602" s="9">
        <v>232</v>
      </c>
      <c r="B602" s="9">
        <v>2</v>
      </c>
      <c r="C602" s="13" t="s">
        <v>256</v>
      </c>
      <c r="D602" s="13" t="s">
        <v>1157</v>
      </c>
      <c r="E602" s="14">
        <v>15</v>
      </c>
      <c r="F602" s="14">
        <v>26</v>
      </c>
      <c r="G602" s="9">
        <v>2</v>
      </c>
      <c r="H602" s="9">
        <v>19</v>
      </c>
      <c r="I602" s="13" t="s">
        <v>1127</v>
      </c>
      <c r="K602" s="14">
        <f t="shared" si="36"/>
        <v>30</v>
      </c>
      <c r="L602" s="14">
        <f t="shared" si="37"/>
        <v>22</v>
      </c>
      <c r="M602" s="14">
        <f t="shared" si="38"/>
        <v>52</v>
      </c>
      <c r="N602" s="12">
        <f t="shared" si="39"/>
        <v>0.73333333333333328</v>
      </c>
      <c r="O602" s="23">
        <f>IF(VLOOKUP(Cocina[[#This Row],[Número de Orden]],Sala[[Número de Orden]:[Orden cobrada (Sin tiempo espera)]],12,FALSE)="Si",Cocina[[#This Row],[Ganancia Neta]],-Cocina[[#This Row],[Total del Pedido]])</f>
        <v>-30</v>
      </c>
    </row>
    <row r="603" spans="1:15" x14ac:dyDescent="0.3">
      <c r="A603" s="9">
        <v>233</v>
      </c>
      <c r="B603" s="9">
        <v>8</v>
      </c>
      <c r="C603" s="13" t="s">
        <v>180</v>
      </c>
      <c r="D603" s="13" t="s">
        <v>1148</v>
      </c>
      <c r="E603" s="14">
        <v>11</v>
      </c>
      <c r="F603" s="14">
        <v>19</v>
      </c>
      <c r="G603" s="9">
        <v>2</v>
      </c>
      <c r="H603" s="9">
        <v>31</v>
      </c>
      <c r="I603" s="13" t="s">
        <v>1128</v>
      </c>
      <c r="K603" s="14">
        <f t="shared" si="36"/>
        <v>22</v>
      </c>
      <c r="L603" s="14">
        <f t="shared" si="37"/>
        <v>16</v>
      </c>
      <c r="M603" s="14">
        <f t="shared" si="38"/>
        <v>38</v>
      </c>
      <c r="N603" s="12">
        <f t="shared" si="39"/>
        <v>0.72727272727272729</v>
      </c>
      <c r="O603" s="23">
        <f>IF(VLOOKUP(Cocina[[#This Row],[Número de Orden]],Sala[[Número de Orden]:[Orden cobrada (Sin tiempo espera)]],12,FALSE)="Si",Cocina[[#This Row],[Ganancia Neta]],-Cocina[[#This Row],[Total del Pedido]])</f>
        <v>16</v>
      </c>
    </row>
    <row r="604" spans="1:15" x14ac:dyDescent="0.3">
      <c r="A604" s="9">
        <v>234</v>
      </c>
      <c r="B604" s="9">
        <v>17</v>
      </c>
      <c r="C604" s="13" t="s">
        <v>100</v>
      </c>
      <c r="D604" s="13" t="s">
        <v>1140</v>
      </c>
      <c r="E604" s="14">
        <v>18</v>
      </c>
      <c r="F604" s="14">
        <v>30</v>
      </c>
      <c r="G604" s="9">
        <v>2</v>
      </c>
      <c r="H604" s="9">
        <v>41</v>
      </c>
      <c r="I604" s="13" t="s">
        <v>1128</v>
      </c>
      <c r="K604" s="14">
        <f t="shared" si="36"/>
        <v>36</v>
      </c>
      <c r="L604" s="14">
        <f t="shared" si="37"/>
        <v>24</v>
      </c>
      <c r="M604" s="14">
        <f t="shared" si="38"/>
        <v>60</v>
      </c>
      <c r="N604" s="12">
        <f t="shared" si="39"/>
        <v>0.66666666666666663</v>
      </c>
      <c r="O604" s="23">
        <f>IF(VLOOKUP(Cocina[[#This Row],[Número de Orden]],Sala[[Número de Orden]:[Orden cobrada (Sin tiempo espera)]],12,FALSE)="Si",Cocina[[#This Row],[Ganancia Neta]],-Cocina[[#This Row],[Total del Pedido]])</f>
        <v>24</v>
      </c>
    </row>
    <row r="605" spans="1:15" x14ac:dyDescent="0.3">
      <c r="A605" s="9">
        <v>234</v>
      </c>
      <c r="B605" s="9">
        <v>17</v>
      </c>
      <c r="C605" s="13" t="s">
        <v>259</v>
      </c>
      <c r="D605" s="13" t="s">
        <v>1139</v>
      </c>
      <c r="E605" s="14">
        <v>14</v>
      </c>
      <c r="F605" s="14">
        <v>24</v>
      </c>
      <c r="G605" s="9">
        <v>3</v>
      </c>
      <c r="H605" s="9">
        <v>35</v>
      </c>
      <c r="I605" s="13" t="s">
        <v>1127</v>
      </c>
      <c r="K605" s="14">
        <f t="shared" si="36"/>
        <v>42</v>
      </c>
      <c r="L605" s="14">
        <f t="shared" si="37"/>
        <v>30</v>
      </c>
      <c r="M605" s="14">
        <f t="shared" si="38"/>
        <v>72</v>
      </c>
      <c r="N605" s="12">
        <f t="shared" si="39"/>
        <v>0.7142857142857143</v>
      </c>
      <c r="O605" s="23">
        <f>IF(VLOOKUP(Cocina[[#This Row],[Número de Orden]],Sala[[Número de Orden]:[Orden cobrada (Sin tiempo espera)]],12,FALSE)="Si",Cocina[[#This Row],[Ganancia Neta]],-Cocina[[#This Row],[Total del Pedido]])</f>
        <v>30</v>
      </c>
    </row>
    <row r="606" spans="1:15" x14ac:dyDescent="0.3">
      <c r="A606" s="9">
        <v>234</v>
      </c>
      <c r="B606" s="9">
        <v>17</v>
      </c>
      <c r="C606" s="13" t="s">
        <v>186</v>
      </c>
      <c r="D606" s="13" t="s">
        <v>1141</v>
      </c>
      <c r="E606" s="14">
        <v>19</v>
      </c>
      <c r="F606" s="14">
        <v>31</v>
      </c>
      <c r="G606" s="9">
        <v>3</v>
      </c>
      <c r="H606" s="9">
        <v>23</v>
      </c>
      <c r="I606" s="13" t="s">
        <v>1128</v>
      </c>
      <c r="K606" s="14">
        <f t="shared" si="36"/>
        <v>57</v>
      </c>
      <c r="L606" s="14">
        <f t="shared" si="37"/>
        <v>36</v>
      </c>
      <c r="M606" s="14">
        <f t="shared" si="38"/>
        <v>93</v>
      </c>
      <c r="N606" s="12">
        <f t="shared" si="39"/>
        <v>0.63157894736842102</v>
      </c>
      <c r="O606" s="23">
        <f>IF(VLOOKUP(Cocina[[#This Row],[Número de Orden]],Sala[[Número de Orden]:[Orden cobrada (Sin tiempo espera)]],12,FALSE)="Si",Cocina[[#This Row],[Ganancia Neta]],-Cocina[[#This Row],[Total del Pedido]])</f>
        <v>36</v>
      </c>
    </row>
    <row r="607" spans="1:15" x14ac:dyDescent="0.3">
      <c r="A607" s="9">
        <v>235</v>
      </c>
      <c r="B607" s="9">
        <v>13</v>
      </c>
      <c r="C607" s="13" t="s">
        <v>439</v>
      </c>
      <c r="D607" s="13" t="s">
        <v>1146</v>
      </c>
      <c r="E607" s="14">
        <v>20</v>
      </c>
      <c r="F607" s="14">
        <v>33</v>
      </c>
      <c r="G607" s="9">
        <v>1</v>
      </c>
      <c r="H607" s="9">
        <v>25</v>
      </c>
      <c r="I607" s="13" t="s">
        <v>1127</v>
      </c>
      <c r="K607" s="14">
        <f t="shared" si="36"/>
        <v>20</v>
      </c>
      <c r="L607" s="14">
        <f t="shared" si="37"/>
        <v>13</v>
      </c>
      <c r="M607" s="14">
        <f t="shared" si="38"/>
        <v>33</v>
      </c>
      <c r="N607" s="12">
        <f t="shared" si="39"/>
        <v>0.65</v>
      </c>
      <c r="O607" s="23">
        <f>IF(VLOOKUP(Cocina[[#This Row],[Número de Orden]],Sala[[Número de Orden]:[Orden cobrada (Sin tiempo espera)]],12,FALSE)="Si",Cocina[[#This Row],[Ganancia Neta]],-Cocina[[#This Row],[Total del Pedido]])</f>
        <v>13</v>
      </c>
    </row>
    <row r="608" spans="1:15" x14ac:dyDescent="0.3">
      <c r="A608" s="9">
        <v>236</v>
      </c>
      <c r="B608" s="9">
        <v>12</v>
      </c>
      <c r="C608" s="13" t="s">
        <v>439</v>
      </c>
      <c r="D608" s="13" t="s">
        <v>1146</v>
      </c>
      <c r="E608" s="14">
        <v>20</v>
      </c>
      <c r="F608" s="14">
        <v>33</v>
      </c>
      <c r="G608" s="9">
        <v>3</v>
      </c>
      <c r="H608" s="9">
        <v>21</v>
      </c>
      <c r="I608" s="13" t="s">
        <v>1127</v>
      </c>
      <c r="K608" s="14">
        <f t="shared" si="36"/>
        <v>60</v>
      </c>
      <c r="L608" s="14">
        <f t="shared" si="37"/>
        <v>39</v>
      </c>
      <c r="M608" s="14">
        <f t="shared" si="38"/>
        <v>99</v>
      </c>
      <c r="N608" s="12">
        <f t="shared" si="39"/>
        <v>0.65</v>
      </c>
      <c r="O608" s="23">
        <f>IF(VLOOKUP(Cocina[[#This Row],[Número de Orden]],Sala[[Número de Orden]:[Orden cobrada (Sin tiempo espera)]],12,FALSE)="Si",Cocina[[#This Row],[Ganancia Neta]],-Cocina[[#This Row],[Total del Pedido]])</f>
        <v>-60</v>
      </c>
    </row>
    <row r="609" spans="1:15" x14ac:dyDescent="0.3">
      <c r="A609" s="9">
        <v>236</v>
      </c>
      <c r="B609" s="9">
        <v>12</v>
      </c>
      <c r="C609" s="13" t="s">
        <v>335</v>
      </c>
      <c r="D609" s="13" t="s">
        <v>1151</v>
      </c>
      <c r="E609" s="14">
        <v>13</v>
      </c>
      <c r="F609" s="14">
        <v>22</v>
      </c>
      <c r="G609" s="9">
        <v>1</v>
      </c>
      <c r="H609" s="9">
        <v>7</v>
      </c>
      <c r="I609" s="13" t="s">
        <v>1127</v>
      </c>
      <c r="K609" s="14">
        <f t="shared" si="36"/>
        <v>13</v>
      </c>
      <c r="L609" s="14">
        <f t="shared" si="37"/>
        <v>9</v>
      </c>
      <c r="M609" s="14">
        <f t="shared" si="38"/>
        <v>22</v>
      </c>
      <c r="N609" s="12">
        <f t="shared" si="39"/>
        <v>0.69230769230769229</v>
      </c>
      <c r="O609" s="23">
        <f>IF(VLOOKUP(Cocina[[#This Row],[Número de Orden]],Sala[[Número de Orden]:[Orden cobrada (Sin tiempo espera)]],12,FALSE)="Si",Cocina[[#This Row],[Ganancia Neta]],-Cocina[[#This Row],[Total del Pedido]])</f>
        <v>-13</v>
      </c>
    </row>
    <row r="610" spans="1:15" x14ac:dyDescent="0.3">
      <c r="A610" s="9">
        <v>236</v>
      </c>
      <c r="B610" s="9">
        <v>12</v>
      </c>
      <c r="C610" s="13" t="s">
        <v>33</v>
      </c>
      <c r="D610" s="13" t="s">
        <v>1149</v>
      </c>
      <c r="E610" s="14">
        <v>21</v>
      </c>
      <c r="F610" s="14">
        <v>35</v>
      </c>
      <c r="G610" s="9">
        <v>2</v>
      </c>
      <c r="H610" s="9">
        <v>43</v>
      </c>
      <c r="I610" s="13" t="s">
        <v>1128</v>
      </c>
      <c r="K610" s="14">
        <f t="shared" si="36"/>
        <v>42</v>
      </c>
      <c r="L610" s="14">
        <f t="shared" si="37"/>
        <v>28</v>
      </c>
      <c r="M610" s="14">
        <f t="shared" si="38"/>
        <v>70</v>
      </c>
      <c r="N610" s="12">
        <f t="shared" si="39"/>
        <v>0.66666666666666663</v>
      </c>
      <c r="O610" s="23">
        <f>IF(VLOOKUP(Cocina[[#This Row],[Número de Orden]],Sala[[Número de Orden]:[Orden cobrada (Sin tiempo espera)]],12,FALSE)="Si",Cocina[[#This Row],[Ganancia Neta]],-Cocina[[#This Row],[Total del Pedido]])</f>
        <v>-42</v>
      </c>
    </row>
    <row r="611" spans="1:15" x14ac:dyDescent="0.3">
      <c r="A611" s="9">
        <v>236</v>
      </c>
      <c r="B611" s="9">
        <v>12</v>
      </c>
      <c r="C611" s="13" t="s">
        <v>414</v>
      </c>
      <c r="D611" s="13" t="s">
        <v>1150</v>
      </c>
      <c r="E611" s="14">
        <v>19</v>
      </c>
      <c r="F611" s="14">
        <v>32</v>
      </c>
      <c r="G611" s="9">
        <v>2</v>
      </c>
      <c r="H611" s="9">
        <v>30</v>
      </c>
      <c r="I611" s="13" t="s">
        <v>1127</v>
      </c>
      <c r="K611" s="14">
        <f t="shared" si="36"/>
        <v>38</v>
      </c>
      <c r="L611" s="14">
        <f t="shared" si="37"/>
        <v>26</v>
      </c>
      <c r="M611" s="14">
        <f t="shared" si="38"/>
        <v>64</v>
      </c>
      <c r="N611" s="12">
        <f t="shared" si="39"/>
        <v>0.68421052631578949</v>
      </c>
      <c r="O611" s="23">
        <f>IF(VLOOKUP(Cocina[[#This Row],[Número de Orden]],Sala[[Número de Orden]:[Orden cobrada (Sin tiempo espera)]],12,FALSE)="Si",Cocina[[#This Row],[Ganancia Neta]],-Cocina[[#This Row],[Total del Pedido]])</f>
        <v>-38</v>
      </c>
    </row>
    <row r="612" spans="1:15" x14ac:dyDescent="0.3">
      <c r="A612" s="9">
        <v>237</v>
      </c>
      <c r="B612" s="9">
        <v>4</v>
      </c>
      <c r="C612" s="13" t="s">
        <v>331</v>
      </c>
      <c r="D612" s="13" t="s">
        <v>1154</v>
      </c>
      <c r="E612" s="14">
        <v>14</v>
      </c>
      <c r="F612" s="14">
        <v>23</v>
      </c>
      <c r="G612" s="9">
        <v>2</v>
      </c>
      <c r="H612" s="9">
        <v>12</v>
      </c>
      <c r="I612" s="13" t="s">
        <v>1127</v>
      </c>
      <c r="K612" s="14">
        <f t="shared" si="36"/>
        <v>28</v>
      </c>
      <c r="L612" s="14">
        <f t="shared" si="37"/>
        <v>18</v>
      </c>
      <c r="M612" s="14">
        <f t="shared" si="38"/>
        <v>46</v>
      </c>
      <c r="N612" s="12">
        <f t="shared" si="39"/>
        <v>0.6428571428571429</v>
      </c>
      <c r="O612" s="23">
        <f>IF(VLOOKUP(Cocina[[#This Row],[Número de Orden]],Sala[[Número de Orden]:[Orden cobrada (Sin tiempo espera)]],12,FALSE)="Si",Cocina[[#This Row],[Ganancia Neta]],-Cocina[[#This Row],[Total del Pedido]])</f>
        <v>18</v>
      </c>
    </row>
    <row r="613" spans="1:15" x14ac:dyDescent="0.3">
      <c r="A613" s="9">
        <v>237</v>
      </c>
      <c r="B613" s="9">
        <v>4</v>
      </c>
      <c r="C613" s="13" t="s">
        <v>100</v>
      </c>
      <c r="D613" s="13" t="s">
        <v>1140</v>
      </c>
      <c r="E613" s="14">
        <v>18</v>
      </c>
      <c r="F613" s="14">
        <v>30</v>
      </c>
      <c r="G613" s="9">
        <v>2</v>
      </c>
      <c r="H613" s="9">
        <v>25</v>
      </c>
      <c r="I613" s="13" t="s">
        <v>1128</v>
      </c>
      <c r="K613" s="14">
        <f t="shared" si="36"/>
        <v>36</v>
      </c>
      <c r="L613" s="14">
        <f t="shared" si="37"/>
        <v>24</v>
      </c>
      <c r="M613" s="14">
        <f t="shared" si="38"/>
        <v>60</v>
      </c>
      <c r="N613" s="12">
        <f t="shared" si="39"/>
        <v>0.66666666666666663</v>
      </c>
      <c r="O613" s="23">
        <f>IF(VLOOKUP(Cocina[[#This Row],[Número de Orden]],Sala[[Número de Orden]:[Orden cobrada (Sin tiempo espera)]],12,FALSE)="Si",Cocina[[#This Row],[Ganancia Neta]],-Cocina[[#This Row],[Total del Pedido]])</f>
        <v>24</v>
      </c>
    </row>
    <row r="614" spans="1:15" x14ac:dyDescent="0.3">
      <c r="A614" s="9">
        <v>238</v>
      </c>
      <c r="B614" s="9">
        <v>13</v>
      </c>
      <c r="C614" s="13" t="s">
        <v>106</v>
      </c>
      <c r="D614" s="13" t="s">
        <v>1144</v>
      </c>
      <c r="E614" s="14">
        <v>22</v>
      </c>
      <c r="F614" s="14">
        <v>36</v>
      </c>
      <c r="G614" s="9">
        <v>2</v>
      </c>
      <c r="H614" s="9">
        <v>45</v>
      </c>
      <c r="I614" s="13" t="s">
        <v>1128</v>
      </c>
      <c r="K614" s="14">
        <f t="shared" si="36"/>
        <v>44</v>
      </c>
      <c r="L614" s="14">
        <f t="shared" si="37"/>
        <v>28</v>
      </c>
      <c r="M614" s="14">
        <f t="shared" si="38"/>
        <v>72</v>
      </c>
      <c r="N614" s="12">
        <f t="shared" si="39"/>
        <v>0.63636363636363635</v>
      </c>
      <c r="O614" s="23">
        <f>IF(VLOOKUP(Cocina[[#This Row],[Número de Orden]],Sala[[Número de Orden]:[Orden cobrada (Sin tiempo espera)]],12,FALSE)="Si",Cocina[[#This Row],[Ganancia Neta]],-Cocina[[#This Row],[Total del Pedido]])</f>
        <v>28</v>
      </c>
    </row>
    <row r="615" spans="1:15" x14ac:dyDescent="0.3">
      <c r="A615" s="9">
        <v>239</v>
      </c>
      <c r="B615" s="9">
        <v>12</v>
      </c>
      <c r="C615" s="13" t="s">
        <v>256</v>
      </c>
      <c r="D615" s="13" t="s">
        <v>1157</v>
      </c>
      <c r="E615" s="14">
        <v>15</v>
      </c>
      <c r="F615" s="14">
        <v>26</v>
      </c>
      <c r="G615" s="9">
        <v>1</v>
      </c>
      <c r="H615" s="9">
        <v>36</v>
      </c>
      <c r="I615" s="13" t="s">
        <v>1127</v>
      </c>
      <c r="K615" s="14">
        <f t="shared" si="36"/>
        <v>15</v>
      </c>
      <c r="L615" s="14">
        <f t="shared" si="37"/>
        <v>11</v>
      </c>
      <c r="M615" s="14">
        <f t="shared" si="38"/>
        <v>26</v>
      </c>
      <c r="N615" s="12">
        <f t="shared" si="39"/>
        <v>0.73333333333333328</v>
      </c>
      <c r="O615" s="23">
        <f>IF(VLOOKUP(Cocina[[#This Row],[Número de Orden]],Sala[[Número de Orden]:[Orden cobrada (Sin tiempo espera)]],12,FALSE)="Si",Cocina[[#This Row],[Ganancia Neta]],-Cocina[[#This Row],[Total del Pedido]])</f>
        <v>11</v>
      </c>
    </row>
    <row r="616" spans="1:15" x14ac:dyDescent="0.3">
      <c r="A616" s="9">
        <v>239</v>
      </c>
      <c r="B616" s="9">
        <v>12</v>
      </c>
      <c r="C616" s="13" t="s">
        <v>259</v>
      </c>
      <c r="D616" s="13" t="s">
        <v>1139</v>
      </c>
      <c r="E616" s="14">
        <v>14</v>
      </c>
      <c r="F616" s="14">
        <v>24</v>
      </c>
      <c r="G616" s="9">
        <v>2</v>
      </c>
      <c r="H616" s="9">
        <v>37</v>
      </c>
      <c r="I616" s="13" t="s">
        <v>1127</v>
      </c>
      <c r="K616" s="14">
        <f t="shared" si="36"/>
        <v>28</v>
      </c>
      <c r="L616" s="14">
        <f t="shared" si="37"/>
        <v>20</v>
      </c>
      <c r="M616" s="14">
        <f t="shared" si="38"/>
        <v>48</v>
      </c>
      <c r="N616" s="12">
        <f t="shared" si="39"/>
        <v>0.7142857142857143</v>
      </c>
      <c r="O616" s="23">
        <f>IF(VLOOKUP(Cocina[[#This Row],[Número de Orden]],Sala[[Número de Orden]:[Orden cobrada (Sin tiempo espera)]],12,FALSE)="Si",Cocina[[#This Row],[Ganancia Neta]],-Cocina[[#This Row],[Total del Pedido]])</f>
        <v>20</v>
      </c>
    </row>
    <row r="617" spans="1:15" x14ac:dyDescent="0.3">
      <c r="A617" s="9">
        <v>240</v>
      </c>
      <c r="B617" s="9">
        <v>9</v>
      </c>
      <c r="C617" s="13" t="s">
        <v>186</v>
      </c>
      <c r="D617" s="13" t="s">
        <v>1141</v>
      </c>
      <c r="E617" s="14">
        <v>19</v>
      </c>
      <c r="F617" s="14">
        <v>31</v>
      </c>
      <c r="G617" s="9">
        <v>3</v>
      </c>
      <c r="H617" s="9">
        <v>32</v>
      </c>
      <c r="I617" s="13" t="s">
        <v>1128</v>
      </c>
      <c r="K617" s="14">
        <f t="shared" si="36"/>
        <v>57</v>
      </c>
      <c r="L617" s="14">
        <f t="shared" si="37"/>
        <v>36</v>
      </c>
      <c r="M617" s="14">
        <f t="shared" si="38"/>
        <v>93</v>
      </c>
      <c r="N617" s="12">
        <f t="shared" si="39"/>
        <v>0.63157894736842102</v>
      </c>
      <c r="O617" s="23">
        <f>IF(VLOOKUP(Cocina[[#This Row],[Número de Orden]],Sala[[Número de Orden]:[Orden cobrada (Sin tiempo espera)]],12,FALSE)="Si",Cocina[[#This Row],[Ganancia Neta]],-Cocina[[#This Row],[Total del Pedido]])</f>
        <v>36</v>
      </c>
    </row>
    <row r="618" spans="1:15" x14ac:dyDescent="0.3">
      <c r="A618" s="9">
        <v>240</v>
      </c>
      <c r="B618" s="9">
        <v>9</v>
      </c>
      <c r="C618" s="13" t="s">
        <v>331</v>
      </c>
      <c r="D618" s="13" t="s">
        <v>1154</v>
      </c>
      <c r="E618" s="14">
        <v>14</v>
      </c>
      <c r="F618" s="14">
        <v>23</v>
      </c>
      <c r="G618" s="9">
        <v>3</v>
      </c>
      <c r="H618" s="9">
        <v>32</v>
      </c>
      <c r="I618" s="13" t="s">
        <v>1128</v>
      </c>
      <c r="K618" s="14">
        <f t="shared" si="36"/>
        <v>42</v>
      </c>
      <c r="L618" s="14">
        <f t="shared" si="37"/>
        <v>27</v>
      </c>
      <c r="M618" s="14">
        <f t="shared" si="38"/>
        <v>69</v>
      </c>
      <c r="N618" s="12">
        <f t="shared" si="39"/>
        <v>0.6428571428571429</v>
      </c>
      <c r="O618" s="23">
        <f>IF(VLOOKUP(Cocina[[#This Row],[Número de Orden]],Sala[[Número de Orden]:[Orden cobrada (Sin tiempo espera)]],12,FALSE)="Si",Cocina[[#This Row],[Ganancia Neta]],-Cocina[[#This Row],[Total del Pedido]])</f>
        <v>27</v>
      </c>
    </row>
    <row r="619" spans="1:15" x14ac:dyDescent="0.3">
      <c r="A619" s="9">
        <v>240</v>
      </c>
      <c r="B619" s="9">
        <v>9</v>
      </c>
      <c r="C619" s="13" t="s">
        <v>117</v>
      </c>
      <c r="D619" s="13" t="s">
        <v>1156</v>
      </c>
      <c r="E619" s="14">
        <v>10</v>
      </c>
      <c r="F619" s="14">
        <v>18</v>
      </c>
      <c r="G619" s="9">
        <v>2</v>
      </c>
      <c r="H619" s="9">
        <v>46</v>
      </c>
      <c r="I619" s="13" t="s">
        <v>1127</v>
      </c>
      <c r="K619" s="14">
        <f t="shared" si="36"/>
        <v>20</v>
      </c>
      <c r="L619" s="14">
        <f t="shared" si="37"/>
        <v>16</v>
      </c>
      <c r="M619" s="14">
        <f t="shared" si="38"/>
        <v>36</v>
      </c>
      <c r="N619" s="12">
        <f t="shared" si="39"/>
        <v>0.8</v>
      </c>
      <c r="O619" s="23">
        <f>IF(VLOOKUP(Cocina[[#This Row],[Número de Orden]],Sala[[Número de Orden]:[Orden cobrada (Sin tiempo espera)]],12,FALSE)="Si",Cocina[[#This Row],[Ganancia Neta]],-Cocina[[#This Row],[Total del Pedido]])</f>
        <v>16</v>
      </c>
    </row>
    <row r="620" spans="1:15" x14ac:dyDescent="0.3">
      <c r="A620" s="9">
        <v>240</v>
      </c>
      <c r="B620" s="9">
        <v>9</v>
      </c>
      <c r="C620" s="13" t="s">
        <v>414</v>
      </c>
      <c r="D620" s="13" t="s">
        <v>1150</v>
      </c>
      <c r="E620" s="14">
        <v>19</v>
      </c>
      <c r="F620" s="14">
        <v>32</v>
      </c>
      <c r="G620" s="9">
        <v>3</v>
      </c>
      <c r="H620" s="9">
        <v>19</v>
      </c>
      <c r="I620" s="13" t="s">
        <v>1127</v>
      </c>
      <c r="K620" s="14">
        <f t="shared" si="36"/>
        <v>57</v>
      </c>
      <c r="L620" s="14">
        <f t="shared" si="37"/>
        <v>39</v>
      </c>
      <c r="M620" s="14">
        <f t="shared" si="38"/>
        <v>96</v>
      </c>
      <c r="N620" s="12">
        <f t="shared" si="39"/>
        <v>0.68421052631578949</v>
      </c>
      <c r="O620" s="23">
        <f>IF(VLOOKUP(Cocina[[#This Row],[Número de Orden]],Sala[[Número de Orden]:[Orden cobrada (Sin tiempo espera)]],12,FALSE)="Si",Cocina[[#This Row],[Ganancia Neta]],-Cocina[[#This Row],[Total del Pedido]])</f>
        <v>39</v>
      </c>
    </row>
    <row r="621" spans="1:15" x14ac:dyDescent="0.3">
      <c r="A621" s="9">
        <v>241</v>
      </c>
      <c r="B621" s="9">
        <v>12</v>
      </c>
      <c r="C621" s="13" t="s">
        <v>117</v>
      </c>
      <c r="D621" s="13" t="s">
        <v>1156</v>
      </c>
      <c r="E621" s="14">
        <v>10</v>
      </c>
      <c r="F621" s="14">
        <v>18</v>
      </c>
      <c r="G621" s="9">
        <v>1</v>
      </c>
      <c r="H621" s="9">
        <v>11</v>
      </c>
      <c r="I621" s="13" t="s">
        <v>1128</v>
      </c>
      <c r="K621" s="14">
        <f t="shared" si="36"/>
        <v>10</v>
      </c>
      <c r="L621" s="14">
        <f t="shared" si="37"/>
        <v>8</v>
      </c>
      <c r="M621" s="14">
        <f t="shared" si="38"/>
        <v>18</v>
      </c>
      <c r="N621" s="12">
        <f t="shared" si="39"/>
        <v>0.8</v>
      </c>
      <c r="O621" s="23">
        <f>IF(VLOOKUP(Cocina[[#This Row],[Número de Orden]],Sala[[Número de Orden]:[Orden cobrada (Sin tiempo espera)]],12,FALSE)="Si",Cocina[[#This Row],[Ganancia Neta]],-Cocina[[#This Row],[Total del Pedido]])</f>
        <v>8</v>
      </c>
    </row>
    <row r="622" spans="1:15" x14ac:dyDescent="0.3">
      <c r="A622" s="9">
        <v>242</v>
      </c>
      <c r="B622" s="9">
        <v>12</v>
      </c>
      <c r="C622" s="13" t="s">
        <v>256</v>
      </c>
      <c r="D622" s="13" t="s">
        <v>1157</v>
      </c>
      <c r="E622" s="14">
        <v>15</v>
      </c>
      <c r="F622" s="14">
        <v>26</v>
      </c>
      <c r="G622" s="9">
        <v>1</v>
      </c>
      <c r="H622" s="9">
        <v>54</v>
      </c>
      <c r="I622" s="13" t="s">
        <v>1127</v>
      </c>
      <c r="K622" s="14">
        <f t="shared" si="36"/>
        <v>15</v>
      </c>
      <c r="L622" s="14">
        <f t="shared" si="37"/>
        <v>11</v>
      </c>
      <c r="M622" s="14">
        <f t="shared" si="38"/>
        <v>26</v>
      </c>
      <c r="N622" s="12">
        <f t="shared" si="39"/>
        <v>0.73333333333333328</v>
      </c>
      <c r="O622" s="23">
        <f>IF(VLOOKUP(Cocina[[#This Row],[Número de Orden]],Sala[[Número de Orden]:[Orden cobrada (Sin tiempo espera)]],12,FALSE)="Si",Cocina[[#This Row],[Ganancia Neta]],-Cocina[[#This Row],[Total del Pedido]])</f>
        <v>-15</v>
      </c>
    </row>
    <row r="623" spans="1:15" x14ac:dyDescent="0.3">
      <c r="A623" s="9">
        <v>242</v>
      </c>
      <c r="B623" s="9">
        <v>12</v>
      </c>
      <c r="C623" s="13" t="s">
        <v>195</v>
      </c>
      <c r="D623" s="13" t="s">
        <v>1158</v>
      </c>
      <c r="E623" s="14">
        <v>15</v>
      </c>
      <c r="F623" s="14">
        <v>25</v>
      </c>
      <c r="G623" s="9">
        <v>3</v>
      </c>
      <c r="H623" s="9">
        <v>40</v>
      </c>
      <c r="I623" s="13" t="s">
        <v>1128</v>
      </c>
      <c r="K623" s="14">
        <f t="shared" si="36"/>
        <v>45</v>
      </c>
      <c r="L623" s="14">
        <f t="shared" si="37"/>
        <v>30</v>
      </c>
      <c r="M623" s="14">
        <f t="shared" si="38"/>
        <v>75</v>
      </c>
      <c r="N623" s="12">
        <f t="shared" si="39"/>
        <v>0.66666666666666663</v>
      </c>
      <c r="O623" s="23">
        <f>IF(VLOOKUP(Cocina[[#This Row],[Número de Orden]],Sala[[Número de Orden]:[Orden cobrada (Sin tiempo espera)]],12,FALSE)="Si",Cocina[[#This Row],[Ganancia Neta]],-Cocina[[#This Row],[Total del Pedido]])</f>
        <v>-45</v>
      </c>
    </row>
    <row r="624" spans="1:15" x14ac:dyDescent="0.3">
      <c r="A624" s="9">
        <v>242</v>
      </c>
      <c r="B624" s="9">
        <v>12</v>
      </c>
      <c r="C624" s="13" t="s">
        <v>439</v>
      </c>
      <c r="D624" s="13" t="s">
        <v>1146</v>
      </c>
      <c r="E624" s="14">
        <v>20</v>
      </c>
      <c r="F624" s="14">
        <v>33</v>
      </c>
      <c r="G624" s="9">
        <v>1</v>
      </c>
      <c r="H624" s="9">
        <v>5</v>
      </c>
      <c r="I624" s="13" t="s">
        <v>1127</v>
      </c>
      <c r="K624" s="14">
        <f t="shared" si="36"/>
        <v>20</v>
      </c>
      <c r="L624" s="14">
        <f t="shared" si="37"/>
        <v>13</v>
      </c>
      <c r="M624" s="14">
        <f t="shared" si="38"/>
        <v>33</v>
      </c>
      <c r="N624" s="12">
        <f t="shared" si="39"/>
        <v>0.65</v>
      </c>
      <c r="O624" s="23">
        <f>IF(VLOOKUP(Cocina[[#This Row],[Número de Orden]],Sala[[Número de Orden]:[Orden cobrada (Sin tiempo espera)]],12,FALSE)="Si",Cocina[[#This Row],[Ganancia Neta]],-Cocina[[#This Row],[Total del Pedido]])</f>
        <v>-20</v>
      </c>
    </row>
    <row r="625" spans="1:15" x14ac:dyDescent="0.3">
      <c r="A625" s="9">
        <v>243</v>
      </c>
      <c r="B625" s="9">
        <v>4</v>
      </c>
      <c r="C625" s="13" t="s">
        <v>65</v>
      </c>
      <c r="D625" s="13" t="s">
        <v>1143</v>
      </c>
      <c r="E625" s="14">
        <v>25</v>
      </c>
      <c r="F625" s="14">
        <v>40</v>
      </c>
      <c r="G625" s="9">
        <v>3</v>
      </c>
      <c r="H625" s="9">
        <v>22</v>
      </c>
      <c r="I625" s="13" t="s">
        <v>1128</v>
      </c>
      <c r="K625" s="14">
        <f t="shared" si="36"/>
        <v>75</v>
      </c>
      <c r="L625" s="14">
        <f t="shared" si="37"/>
        <v>45</v>
      </c>
      <c r="M625" s="14">
        <f t="shared" si="38"/>
        <v>120</v>
      </c>
      <c r="N625" s="12">
        <f t="shared" si="39"/>
        <v>0.6</v>
      </c>
      <c r="O625" s="23">
        <f>IF(VLOOKUP(Cocina[[#This Row],[Número de Orden]],Sala[[Número de Orden]:[Orden cobrada (Sin tiempo espera)]],12,FALSE)="Si",Cocina[[#This Row],[Ganancia Neta]],-Cocina[[#This Row],[Total del Pedido]])</f>
        <v>45</v>
      </c>
    </row>
    <row r="626" spans="1:15" x14ac:dyDescent="0.3">
      <c r="A626" s="9">
        <v>244</v>
      </c>
      <c r="B626" s="9">
        <v>17</v>
      </c>
      <c r="C626" s="13" t="s">
        <v>65</v>
      </c>
      <c r="D626" s="13" t="s">
        <v>1143</v>
      </c>
      <c r="E626" s="14">
        <v>25</v>
      </c>
      <c r="F626" s="14">
        <v>40</v>
      </c>
      <c r="G626" s="9">
        <v>3</v>
      </c>
      <c r="H626" s="9">
        <v>30</v>
      </c>
      <c r="I626" s="13" t="s">
        <v>1127</v>
      </c>
      <c r="K626" s="14">
        <f t="shared" si="36"/>
        <v>75</v>
      </c>
      <c r="L626" s="14">
        <f t="shared" si="37"/>
        <v>45</v>
      </c>
      <c r="M626" s="14">
        <f t="shared" si="38"/>
        <v>120</v>
      </c>
      <c r="N626" s="12">
        <f t="shared" si="39"/>
        <v>0.6</v>
      </c>
      <c r="O626" s="23">
        <f>IF(VLOOKUP(Cocina[[#This Row],[Número de Orden]],Sala[[Número de Orden]:[Orden cobrada (Sin tiempo espera)]],12,FALSE)="Si",Cocina[[#This Row],[Ganancia Neta]],-Cocina[[#This Row],[Total del Pedido]])</f>
        <v>45</v>
      </c>
    </row>
    <row r="627" spans="1:15" x14ac:dyDescent="0.3">
      <c r="A627" s="9">
        <v>244</v>
      </c>
      <c r="B627" s="9">
        <v>17</v>
      </c>
      <c r="C627" s="13" t="s">
        <v>180</v>
      </c>
      <c r="D627" s="13" t="s">
        <v>1148</v>
      </c>
      <c r="E627" s="14">
        <v>11</v>
      </c>
      <c r="F627" s="14">
        <v>19</v>
      </c>
      <c r="G627" s="9">
        <v>2</v>
      </c>
      <c r="H627" s="9">
        <v>59</v>
      </c>
      <c r="I627" s="13" t="s">
        <v>1127</v>
      </c>
      <c r="K627" s="14">
        <f t="shared" si="36"/>
        <v>22</v>
      </c>
      <c r="L627" s="14">
        <f t="shared" si="37"/>
        <v>16</v>
      </c>
      <c r="M627" s="14">
        <f t="shared" si="38"/>
        <v>38</v>
      </c>
      <c r="N627" s="12">
        <f t="shared" si="39"/>
        <v>0.72727272727272729</v>
      </c>
      <c r="O627" s="23">
        <f>IF(VLOOKUP(Cocina[[#This Row],[Número de Orden]],Sala[[Número de Orden]:[Orden cobrada (Sin tiempo espera)]],12,FALSE)="Si",Cocina[[#This Row],[Ganancia Neta]],-Cocina[[#This Row],[Total del Pedido]])</f>
        <v>16</v>
      </c>
    </row>
    <row r="628" spans="1:15" x14ac:dyDescent="0.3">
      <c r="A628" s="9">
        <v>245</v>
      </c>
      <c r="B628" s="9">
        <v>11</v>
      </c>
      <c r="C628" s="13" t="s">
        <v>117</v>
      </c>
      <c r="D628" s="13" t="s">
        <v>1156</v>
      </c>
      <c r="E628" s="14">
        <v>10</v>
      </c>
      <c r="F628" s="14">
        <v>18</v>
      </c>
      <c r="G628" s="9">
        <v>3</v>
      </c>
      <c r="H628" s="9">
        <v>45</v>
      </c>
      <c r="I628" s="13" t="s">
        <v>1128</v>
      </c>
      <c r="K628" s="14">
        <f t="shared" si="36"/>
        <v>30</v>
      </c>
      <c r="L628" s="14">
        <f t="shared" si="37"/>
        <v>24</v>
      </c>
      <c r="M628" s="14">
        <f t="shared" si="38"/>
        <v>54</v>
      </c>
      <c r="N628" s="12">
        <f t="shared" si="39"/>
        <v>0.8</v>
      </c>
      <c r="O628" s="23">
        <f>IF(VLOOKUP(Cocina[[#This Row],[Número de Orden]],Sala[[Número de Orden]:[Orden cobrada (Sin tiempo espera)]],12,FALSE)="Si",Cocina[[#This Row],[Ganancia Neta]],-Cocina[[#This Row],[Total del Pedido]])</f>
        <v>24</v>
      </c>
    </row>
    <row r="629" spans="1:15" x14ac:dyDescent="0.3">
      <c r="A629" s="9">
        <v>245</v>
      </c>
      <c r="B629" s="9">
        <v>11</v>
      </c>
      <c r="C629" s="13" t="s">
        <v>186</v>
      </c>
      <c r="D629" s="13" t="s">
        <v>1141</v>
      </c>
      <c r="E629" s="14">
        <v>19</v>
      </c>
      <c r="F629" s="14">
        <v>31</v>
      </c>
      <c r="G629" s="9">
        <v>1</v>
      </c>
      <c r="H629" s="9">
        <v>23</v>
      </c>
      <c r="I629" s="13" t="s">
        <v>1127</v>
      </c>
      <c r="K629" s="14">
        <f t="shared" si="36"/>
        <v>19</v>
      </c>
      <c r="L629" s="14">
        <f t="shared" si="37"/>
        <v>12</v>
      </c>
      <c r="M629" s="14">
        <f t="shared" si="38"/>
        <v>31</v>
      </c>
      <c r="N629" s="12">
        <f t="shared" si="39"/>
        <v>0.63157894736842102</v>
      </c>
      <c r="O629" s="23">
        <f>IF(VLOOKUP(Cocina[[#This Row],[Número de Orden]],Sala[[Número de Orden]:[Orden cobrada (Sin tiempo espera)]],12,FALSE)="Si",Cocina[[#This Row],[Ganancia Neta]],-Cocina[[#This Row],[Total del Pedido]])</f>
        <v>12</v>
      </c>
    </row>
    <row r="630" spans="1:15" x14ac:dyDescent="0.3">
      <c r="A630" s="9">
        <v>245</v>
      </c>
      <c r="B630" s="9">
        <v>11</v>
      </c>
      <c r="C630" s="13" t="s">
        <v>65</v>
      </c>
      <c r="D630" s="13" t="s">
        <v>1143</v>
      </c>
      <c r="E630" s="14">
        <v>25</v>
      </c>
      <c r="F630" s="14">
        <v>40</v>
      </c>
      <c r="G630" s="9">
        <v>2</v>
      </c>
      <c r="H630" s="9">
        <v>23</v>
      </c>
      <c r="I630" s="13" t="s">
        <v>1127</v>
      </c>
      <c r="K630" s="14">
        <f t="shared" si="36"/>
        <v>50</v>
      </c>
      <c r="L630" s="14">
        <f t="shared" si="37"/>
        <v>30</v>
      </c>
      <c r="M630" s="14">
        <f t="shared" si="38"/>
        <v>80</v>
      </c>
      <c r="N630" s="12">
        <f t="shared" si="39"/>
        <v>0.6</v>
      </c>
      <c r="O630" s="23">
        <f>IF(VLOOKUP(Cocina[[#This Row],[Número de Orden]],Sala[[Número de Orden]:[Orden cobrada (Sin tiempo espera)]],12,FALSE)="Si",Cocina[[#This Row],[Ganancia Neta]],-Cocina[[#This Row],[Total del Pedido]])</f>
        <v>30</v>
      </c>
    </row>
    <row r="631" spans="1:15" x14ac:dyDescent="0.3">
      <c r="A631" s="9">
        <v>245</v>
      </c>
      <c r="B631" s="9">
        <v>11</v>
      </c>
      <c r="C631" s="13" t="s">
        <v>106</v>
      </c>
      <c r="D631" s="13" t="s">
        <v>1144</v>
      </c>
      <c r="E631" s="14">
        <v>22</v>
      </c>
      <c r="F631" s="14">
        <v>36</v>
      </c>
      <c r="G631" s="9">
        <v>3</v>
      </c>
      <c r="H631" s="9">
        <v>25</v>
      </c>
      <c r="I631" s="13" t="s">
        <v>1128</v>
      </c>
      <c r="K631" s="14">
        <f t="shared" si="36"/>
        <v>66</v>
      </c>
      <c r="L631" s="14">
        <f t="shared" si="37"/>
        <v>42</v>
      </c>
      <c r="M631" s="14">
        <f t="shared" si="38"/>
        <v>108</v>
      </c>
      <c r="N631" s="12">
        <f t="shared" si="39"/>
        <v>0.63636363636363635</v>
      </c>
      <c r="O631" s="23">
        <f>IF(VLOOKUP(Cocina[[#This Row],[Número de Orden]],Sala[[Número de Orden]:[Orden cobrada (Sin tiempo espera)]],12,FALSE)="Si",Cocina[[#This Row],[Ganancia Neta]],-Cocina[[#This Row],[Total del Pedido]])</f>
        <v>42</v>
      </c>
    </row>
    <row r="632" spans="1:15" x14ac:dyDescent="0.3">
      <c r="A632" s="9">
        <v>246</v>
      </c>
      <c r="B632" s="9">
        <v>2</v>
      </c>
      <c r="C632" s="13" t="s">
        <v>170</v>
      </c>
      <c r="D632" s="13" t="s">
        <v>1142</v>
      </c>
      <c r="E632" s="14">
        <v>16</v>
      </c>
      <c r="F632" s="14">
        <v>27</v>
      </c>
      <c r="G632" s="9">
        <v>3</v>
      </c>
      <c r="H632" s="9">
        <v>36</v>
      </c>
      <c r="I632" s="13" t="s">
        <v>1128</v>
      </c>
      <c r="K632" s="14">
        <f t="shared" si="36"/>
        <v>48</v>
      </c>
      <c r="L632" s="14">
        <f t="shared" si="37"/>
        <v>33</v>
      </c>
      <c r="M632" s="14">
        <f t="shared" si="38"/>
        <v>81</v>
      </c>
      <c r="N632" s="12">
        <f t="shared" si="39"/>
        <v>0.6875</v>
      </c>
      <c r="O632" s="23">
        <f>IF(VLOOKUP(Cocina[[#This Row],[Número de Orden]],Sala[[Número de Orden]:[Orden cobrada (Sin tiempo espera)]],12,FALSE)="Si",Cocina[[#This Row],[Ganancia Neta]],-Cocina[[#This Row],[Total del Pedido]])</f>
        <v>-48</v>
      </c>
    </row>
    <row r="633" spans="1:15" x14ac:dyDescent="0.3">
      <c r="A633" s="9">
        <v>246</v>
      </c>
      <c r="B633" s="9">
        <v>2</v>
      </c>
      <c r="C633" s="13" t="s">
        <v>259</v>
      </c>
      <c r="D633" s="13" t="s">
        <v>1139</v>
      </c>
      <c r="E633" s="14">
        <v>14</v>
      </c>
      <c r="F633" s="14">
        <v>24</v>
      </c>
      <c r="G633" s="9">
        <v>2</v>
      </c>
      <c r="H633" s="9">
        <v>10</v>
      </c>
      <c r="I633" s="13" t="s">
        <v>1127</v>
      </c>
      <c r="K633" s="14">
        <f t="shared" si="36"/>
        <v>28</v>
      </c>
      <c r="L633" s="14">
        <f t="shared" si="37"/>
        <v>20</v>
      </c>
      <c r="M633" s="14">
        <f t="shared" si="38"/>
        <v>48</v>
      </c>
      <c r="N633" s="12">
        <f t="shared" si="39"/>
        <v>0.7142857142857143</v>
      </c>
      <c r="O633" s="23">
        <f>IF(VLOOKUP(Cocina[[#This Row],[Número de Orden]],Sala[[Número de Orden]:[Orden cobrada (Sin tiempo espera)]],12,FALSE)="Si",Cocina[[#This Row],[Ganancia Neta]],-Cocina[[#This Row],[Total del Pedido]])</f>
        <v>-28</v>
      </c>
    </row>
    <row r="634" spans="1:15" x14ac:dyDescent="0.3">
      <c r="A634" s="9">
        <v>246</v>
      </c>
      <c r="B634" s="9">
        <v>2</v>
      </c>
      <c r="C634" s="13" t="s">
        <v>33</v>
      </c>
      <c r="D634" s="13" t="s">
        <v>1149</v>
      </c>
      <c r="E634" s="14">
        <v>21</v>
      </c>
      <c r="F634" s="14">
        <v>35</v>
      </c>
      <c r="G634" s="9">
        <v>3</v>
      </c>
      <c r="H634" s="9">
        <v>48</v>
      </c>
      <c r="I634" s="13" t="s">
        <v>1127</v>
      </c>
      <c r="K634" s="14">
        <f t="shared" si="36"/>
        <v>63</v>
      </c>
      <c r="L634" s="14">
        <f t="shared" si="37"/>
        <v>42</v>
      </c>
      <c r="M634" s="14">
        <f t="shared" si="38"/>
        <v>105</v>
      </c>
      <c r="N634" s="12">
        <f t="shared" si="39"/>
        <v>0.66666666666666663</v>
      </c>
      <c r="O634" s="23">
        <f>IF(VLOOKUP(Cocina[[#This Row],[Número de Orden]],Sala[[Número de Orden]:[Orden cobrada (Sin tiempo espera)]],12,FALSE)="Si",Cocina[[#This Row],[Ganancia Neta]],-Cocina[[#This Row],[Total del Pedido]])</f>
        <v>-63</v>
      </c>
    </row>
    <row r="635" spans="1:15" x14ac:dyDescent="0.3">
      <c r="A635" s="9">
        <v>246</v>
      </c>
      <c r="B635" s="9">
        <v>2</v>
      </c>
      <c r="C635" s="13" t="s">
        <v>186</v>
      </c>
      <c r="D635" s="13" t="s">
        <v>1141</v>
      </c>
      <c r="E635" s="14">
        <v>19</v>
      </c>
      <c r="F635" s="14">
        <v>31</v>
      </c>
      <c r="G635" s="9">
        <v>3</v>
      </c>
      <c r="H635" s="9">
        <v>52</v>
      </c>
      <c r="I635" s="13" t="s">
        <v>1127</v>
      </c>
      <c r="K635" s="14">
        <f t="shared" si="36"/>
        <v>57</v>
      </c>
      <c r="L635" s="14">
        <f t="shared" si="37"/>
        <v>36</v>
      </c>
      <c r="M635" s="14">
        <f t="shared" si="38"/>
        <v>93</v>
      </c>
      <c r="N635" s="12">
        <f t="shared" si="39"/>
        <v>0.63157894736842102</v>
      </c>
      <c r="O635" s="23">
        <f>IF(VLOOKUP(Cocina[[#This Row],[Número de Orden]],Sala[[Número de Orden]:[Orden cobrada (Sin tiempo espera)]],12,FALSE)="Si",Cocina[[#This Row],[Ganancia Neta]],-Cocina[[#This Row],[Total del Pedido]])</f>
        <v>-57</v>
      </c>
    </row>
    <row r="636" spans="1:15" x14ac:dyDescent="0.3">
      <c r="A636" s="9">
        <v>247</v>
      </c>
      <c r="B636" s="9">
        <v>11</v>
      </c>
      <c r="C636" s="13" t="s">
        <v>439</v>
      </c>
      <c r="D636" s="13" t="s">
        <v>1146</v>
      </c>
      <c r="E636" s="14">
        <v>20</v>
      </c>
      <c r="F636" s="14">
        <v>33</v>
      </c>
      <c r="G636" s="9">
        <v>2</v>
      </c>
      <c r="H636" s="9">
        <v>59</v>
      </c>
      <c r="I636" s="13" t="s">
        <v>1128</v>
      </c>
      <c r="K636" s="14">
        <f t="shared" si="36"/>
        <v>40</v>
      </c>
      <c r="L636" s="14">
        <f t="shared" si="37"/>
        <v>26</v>
      </c>
      <c r="M636" s="14">
        <f t="shared" si="38"/>
        <v>66</v>
      </c>
      <c r="N636" s="12">
        <f t="shared" si="39"/>
        <v>0.65</v>
      </c>
      <c r="O636" s="23">
        <f>IF(VLOOKUP(Cocina[[#This Row],[Número de Orden]],Sala[[Número de Orden]:[Orden cobrada (Sin tiempo espera)]],12,FALSE)="Si",Cocina[[#This Row],[Ganancia Neta]],-Cocina[[#This Row],[Total del Pedido]])</f>
        <v>26</v>
      </c>
    </row>
    <row r="637" spans="1:15" x14ac:dyDescent="0.3">
      <c r="A637" s="9">
        <v>248</v>
      </c>
      <c r="B637" s="9">
        <v>12</v>
      </c>
      <c r="C637" s="13" t="s">
        <v>77</v>
      </c>
      <c r="D637" s="13" t="s">
        <v>1152</v>
      </c>
      <c r="E637" s="14">
        <v>20</v>
      </c>
      <c r="F637" s="14">
        <v>34</v>
      </c>
      <c r="G637" s="9">
        <v>1</v>
      </c>
      <c r="H637" s="9">
        <v>32</v>
      </c>
      <c r="I637" s="13" t="s">
        <v>1128</v>
      </c>
      <c r="K637" s="14">
        <f t="shared" si="36"/>
        <v>20</v>
      </c>
      <c r="L637" s="14">
        <f t="shared" si="37"/>
        <v>14</v>
      </c>
      <c r="M637" s="14">
        <f t="shared" si="38"/>
        <v>34</v>
      </c>
      <c r="N637" s="12">
        <f t="shared" si="39"/>
        <v>0.7</v>
      </c>
      <c r="O637" s="23">
        <f>IF(VLOOKUP(Cocina[[#This Row],[Número de Orden]],Sala[[Número de Orden]:[Orden cobrada (Sin tiempo espera)]],12,FALSE)="Si",Cocina[[#This Row],[Ganancia Neta]],-Cocina[[#This Row],[Total del Pedido]])</f>
        <v>-20</v>
      </c>
    </row>
    <row r="638" spans="1:15" x14ac:dyDescent="0.3">
      <c r="A638" s="9">
        <v>248</v>
      </c>
      <c r="B638" s="9">
        <v>12</v>
      </c>
      <c r="C638" s="13" t="s">
        <v>51</v>
      </c>
      <c r="D638" s="13" t="s">
        <v>1145</v>
      </c>
      <c r="E638" s="14">
        <v>17</v>
      </c>
      <c r="F638" s="14">
        <v>29</v>
      </c>
      <c r="G638" s="9">
        <v>3</v>
      </c>
      <c r="H638" s="9">
        <v>51</v>
      </c>
      <c r="I638" s="13" t="s">
        <v>1128</v>
      </c>
      <c r="K638" s="14">
        <f t="shared" si="36"/>
        <v>51</v>
      </c>
      <c r="L638" s="14">
        <f t="shared" si="37"/>
        <v>36</v>
      </c>
      <c r="M638" s="14">
        <f t="shared" si="38"/>
        <v>87</v>
      </c>
      <c r="N638" s="12">
        <f t="shared" si="39"/>
        <v>0.70588235294117652</v>
      </c>
      <c r="O638" s="23">
        <f>IF(VLOOKUP(Cocina[[#This Row],[Número de Orden]],Sala[[Número de Orden]:[Orden cobrada (Sin tiempo espera)]],12,FALSE)="Si",Cocina[[#This Row],[Ganancia Neta]],-Cocina[[#This Row],[Total del Pedido]])</f>
        <v>-51</v>
      </c>
    </row>
    <row r="639" spans="1:15" x14ac:dyDescent="0.3">
      <c r="A639" s="9">
        <v>248</v>
      </c>
      <c r="B639" s="9">
        <v>12</v>
      </c>
      <c r="C639" s="13" t="s">
        <v>170</v>
      </c>
      <c r="D639" s="13" t="s">
        <v>1142</v>
      </c>
      <c r="E639" s="14">
        <v>16</v>
      </c>
      <c r="F639" s="14">
        <v>27</v>
      </c>
      <c r="G639" s="9">
        <v>2</v>
      </c>
      <c r="H639" s="9">
        <v>6</v>
      </c>
      <c r="I639" s="13" t="s">
        <v>1128</v>
      </c>
      <c r="K639" s="14">
        <f t="shared" si="36"/>
        <v>32</v>
      </c>
      <c r="L639" s="14">
        <f t="shared" si="37"/>
        <v>22</v>
      </c>
      <c r="M639" s="14">
        <f t="shared" si="38"/>
        <v>54</v>
      </c>
      <c r="N639" s="12">
        <f t="shared" si="39"/>
        <v>0.6875</v>
      </c>
      <c r="O639" s="23">
        <f>IF(VLOOKUP(Cocina[[#This Row],[Número de Orden]],Sala[[Número de Orden]:[Orden cobrada (Sin tiempo espera)]],12,FALSE)="Si",Cocina[[#This Row],[Ganancia Neta]],-Cocina[[#This Row],[Total del Pedido]])</f>
        <v>-32</v>
      </c>
    </row>
    <row r="640" spans="1:15" x14ac:dyDescent="0.3">
      <c r="A640" s="9">
        <v>248</v>
      </c>
      <c r="B640" s="9">
        <v>12</v>
      </c>
      <c r="C640" s="13" t="s">
        <v>195</v>
      </c>
      <c r="D640" s="13" t="s">
        <v>1158</v>
      </c>
      <c r="E640" s="14">
        <v>15</v>
      </c>
      <c r="F640" s="14">
        <v>25</v>
      </c>
      <c r="G640" s="9">
        <v>2</v>
      </c>
      <c r="H640" s="9">
        <v>31</v>
      </c>
      <c r="I640" s="13" t="s">
        <v>1127</v>
      </c>
      <c r="K640" s="14">
        <f t="shared" si="36"/>
        <v>30</v>
      </c>
      <c r="L640" s="14">
        <f t="shared" si="37"/>
        <v>20</v>
      </c>
      <c r="M640" s="14">
        <f t="shared" si="38"/>
        <v>50</v>
      </c>
      <c r="N640" s="12">
        <f t="shared" si="39"/>
        <v>0.66666666666666663</v>
      </c>
      <c r="O640" s="23">
        <f>IF(VLOOKUP(Cocina[[#This Row],[Número de Orden]],Sala[[Número de Orden]:[Orden cobrada (Sin tiempo espera)]],12,FALSE)="Si",Cocina[[#This Row],[Ganancia Neta]],-Cocina[[#This Row],[Total del Pedido]])</f>
        <v>-30</v>
      </c>
    </row>
    <row r="641" spans="1:15" x14ac:dyDescent="0.3">
      <c r="A641" s="9">
        <v>249</v>
      </c>
      <c r="B641" s="9">
        <v>8</v>
      </c>
      <c r="C641" s="13" t="s">
        <v>335</v>
      </c>
      <c r="D641" s="13" t="s">
        <v>1151</v>
      </c>
      <c r="E641" s="14">
        <v>13</v>
      </c>
      <c r="F641" s="14">
        <v>22</v>
      </c>
      <c r="G641" s="9">
        <v>2</v>
      </c>
      <c r="H641" s="9">
        <v>51</v>
      </c>
      <c r="I641" s="13" t="s">
        <v>1128</v>
      </c>
      <c r="K641" s="14">
        <f t="shared" si="36"/>
        <v>26</v>
      </c>
      <c r="L641" s="14">
        <f t="shared" si="37"/>
        <v>18</v>
      </c>
      <c r="M641" s="14">
        <f t="shared" si="38"/>
        <v>44</v>
      </c>
      <c r="N641" s="12">
        <f t="shared" si="39"/>
        <v>0.69230769230769229</v>
      </c>
      <c r="O641" s="23">
        <f>IF(VLOOKUP(Cocina[[#This Row],[Número de Orden]],Sala[[Número de Orden]:[Orden cobrada (Sin tiempo espera)]],12,FALSE)="Si",Cocina[[#This Row],[Ganancia Neta]],-Cocina[[#This Row],[Total del Pedido]])</f>
        <v>18</v>
      </c>
    </row>
    <row r="642" spans="1:15" x14ac:dyDescent="0.3">
      <c r="A642" s="9">
        <v>249</v>
      </c>
      <c r="B642" s="9">
        <v>8</v>
      </c>
      <c r="C642" s="13" t="s">
        <v>117</v>
      </c>
      <c r="D642" s="13" t="s">
        <v>1156</v>
      </c>
      <c r="E642" s="14">
        <v>10</v>
      </c>
      <c r="F642" s="14">
        <v>18</v>
      </c>
      <c r="G642" s="9">
        <v>2</v>
      </c>
      <c r="H642" s="9">
        <v>58</v>
      </c>
      <c r="I642" s="13" t="s">
        <v>1127</v>
      </c>
      <c r="K642" s="14">
        <f t="shared" si="36"/>
        <v>20</v>
      </c>
      <c r="L642" s="14">
        <f t="shared" si="37"/>
        <v>16</v>
      </c>
      <c r="M642" s="14">
        <f t="shared" si="38"/>
        <v>36</v>
      </c>
      <c r="N642" s="12">
        <f t="shared" si="39"/>
        <v>0.8</v>
      </c>
      <c r="O642" s="23">
        <f>IF(VLOOKUP(Cocina[[#This Row],[Número de Orden]],Sala[[Número de Orden]:[Orden cobrada (Sin tiempo espera)]],12,FALSE)="Si",Cocina[[#This Row],[Ganancia Neta]],-Cocina[[#This Row],[Total del Pedido]])</f>
        <v>16</v>
      </c>
    </row>
    <row r="643" spans="1:15" x14ac:dyDescent="0.3">
      <c r="A643" s="9">
        <v>250</v>
      </c>
      <c r="B643" s="9">
        <v>8</v>
      </c>
      <c r="C643" s="13" t="s">
        <v>241</v>
      </c>
      <c r="D643" s="13" t="s">
        <v>1153</v>
      </c>
      <c r="E643" s="14">
        <v>12</v>
      </c>
      <c r="F643" s="14">
        <v>20</v>
      </c>
      <c r="G643" s="9">
        <v>1</v>
      </c>
      <c r="H643" s="9">
        <v>29</v>
      </c>
      <c r="I643" s="13" t="s">
        <v>1128</v>
      </c>
      <c r="K643" s="14">
        <f t="shared" ref="K643:K706" si="40">E643*G643</f>
        <v>12</v>
      </c>
      <c r="L643" s="14">
        <f t="shared" ref="L643:L706" si="41">(F643-E643)*G643</f>
        <v>8</v>
      </c>
      <c r="M643" s="14">
        <f t="shared" ref="M643:M706" si="42">F643*G643</f>
        <v>20</v>
      </c>
      <c r="N643" s="12">
        <f t="shared" ref="N643:N706" si="43">(M643-K643)/K643</f>
        <v>0.66666666666666663</v>
      </c>
      <c r="O643" s="23">
        <f>IF(VLOOKUP(Cocina[[#This Row],[Número de Orden]],Sala[[Número de Orden]:[Orden cobrada (Sin tiempo espera)]],12,FALSE)="Si",Cocina[[#This Row],[Ganancia Neta]],-Cocina[[#This Row],[Total del Pedido]])</f>
        <v>8</v>
      </c>
    </row>
    <row r="644" spans="1:15" x14ac:dyDescent="0.3">
      <c r="A644" s="9">
        <v>251</v>
      </c>
      <c r="B644" s="9">
        <v>12</v>
      </c>
      <c r="C644" s="13" t="s">
        <v>256</v>
      </c>
      <c r="D644" s="13" t="s">
        <v>1157</v>
      </c>
      <c r="E644" s="14">
        <v>15</v>
      </c>
      <c r="F644" s="14">
        <v>26</v>
      </c>
      <c r="G644" s="9">
        <v>1</v>
      </c>
      <c r="H644" s="9">
        <v>25</v>
      </c>
      <c r="I644" s="13" t="s">
        <v>1128</v>
      </c>
      <c r="K644" s="14">
        <f t="shared" si="40"/>
        <v>15</v>
      </c>
      <c r="L644" s="14">
        <f t="shared" si="41"/>
        <v>11</v>
      </c>
      <c r="M644" s="14">
        <f t="shared" si="42"/>
        <v>26</v>
      </c>
      <c r="N644" s="12">
        <f t="shared" si="43"/>
        <v>0.73333333333333328</v>
      </c>
      <c r="O644" s="23">
        <f>IF(VLOOKUP(Cocina[[#This Row],[Número de Orden]],Sala[[Número de Orden]:[Orden cobrada (Sin tiempo espera)]],12,FALSE)="Si",Cocina[[#This Row],[Ganancia Neta]],-Cocina[[#This Row],[Total del Pedido]])</f>
        <v>11</v>
      </c>
    </row>
    <row r="645" spans="1:15" x14ac:dyDescent="0.3">
      <c r="A645" s="9">
        <v>251</v>
      </c>
      <c r="B645" s="9">
        <v>12</v>
      </c>
      <c r="C645" s="13" t="s">
        <v>335</v>
      </c>
      <c r="D645" s="13" t="s">
        <v>1151</v>
      </c>
      <c r="E645" s="14">
        <v>13</v>
      </c>
      <c r="F645" s="14">
        <v>22</v>
      </c>
      <c r="G645" s="9">
        <v>1</v>
      </c>
      <c r="H645" s="9">
        <v>34</v>
      </c>
      <c r="I645" s="13" t="s">
        <v>1127</v>
      </c>
      <c r="K645" s="14">
        <f t="shared" si="40"/>
        <v>13</v>
      </c>
      <c r="L645" s="14">
        <f t="shared" si="41"/>
        <v>9</v>
      </c>
      <c r="M645" s="14">
        <f t="shared" si="42"/>
        <v>22</v>
      </c>
      <c r="N645" s="12">
        <f t="shared" si="43"/>
        <v>0.69230769230769229</v>
      </c>
      <c r="O645" s="23">
        <f>IF(VLOOKUP(Cocina[[#This Row],[Número de Orden]],Sala[[Número de Orden]:[Orden cobrada (Sin tiempo espera)]],12,FALSE)="Si",Cocina[[#This Row],[Ganancia Neta]],-Cocina[[#This Row],[Total del Pedido]])</f>
        <v>9</v>
      </c>
    </row>
    <row r="646" spans="1:15" x14ac:dyDescent="0.3">
      <c r="A646" s="9">
        <v>251</v>
      </c>
      <c r="B646" s="9">
        <v>12</v>
      </c>
      <c r="C646" s="13" t="s">
        <v>331</v>
      </c>
      <c r="D646" s="13" t="s">
        <v>1154</v>
      </c>
      <c r="E646" s="14">
        <v>14</v>
      </c>
      <c r="F646" s="14">
        <v>23</v>
      </c>
      <c r="G646" s="9">
        <v>1</v>
      </c>
      <c r="H646" s="9">
        <v>23</v>
      </c>
      <c r="I646" s="13" t="s">
        <v>1128</v>
      </c>
      <c r="K646" s="14">
        <f t="shared" si="40"/>
        <v>14</v>
      </c>
      <c r="L646" s="14">
        <f t="shared" si="41"/>
        <v>9</v>
      </c>
      <c r="M646" s="14">
        <f t="shared" si="42"/>
        <v>23</v>
      </c>
      <c r="N646" s="12">
        <f t="shared" si="43"/>
        <v>0.6428571428571429</v>
      </c>
      <c r="O646" s="23">
        <f>IF(VLOOKUP(Cocina[[#This Row],[Número de Orden]],Sala[[Número de Orden]:[Orden cobrada (Sin tiempo espera)]],12,FALSE)="Si",Cocina[[#This Row],[Ganancia Neta]],-Cocina[[#This Row],[Total del Pedido]])</f>
        <v>9</v>
      </c>
    </row>
    <row r="647" spans="1:15" x14ac:dyDescent="0.3">
      <c r="A647" s="9">
        <v>251</v>
      </c>
      <c r="B647" s="9">
        <v>12</v>
      </c>
      <c r="C647" s="13" t="s">
        <v>180</v>
      </c>
      <c r="D647" s="13" t="s">
        <v>1148</v>
      </c>
      <c r="E647" s="14">
        <v>11</v>
      </c>
      <c r="F647" s="14">
        <v>19</v>
      </c>
      <c r="G647" s="9">
        <v>2</v>
      </c>
      <c r="H647" s="9">
        <v>40</v>
      </c>
      <c r="I647" s="13" t="s">
        <v>1128</v>
      </c>
      <c r="K647" s="14">
        <f t="shared" si="40"/>
        <v>22</v>
      </c>
      <c r="L647" s="14">
        <f t="shared" si="41"/>
        <v>16</v>
      </c>
      <c r="M647" s="14">
        <f t="shared" si="42"/>
        <v>38</v>
      </c>
      <c r="N647" s="12">
        <f t="shared" si="43"/>
        <v>0.72727272727272729</v>
      </c>
      <c r="O647" s="23">
        <f>IF(VLOOKUP(Cocina[[#This Row],[Número de Orden]],Sala[[Número de Orden]:[Orden cobrada (Sin tiempo espera)]],12,FALSE)="Si",Cocina[[#This Row],[Ganancia Neta]],-Cocina[[#This Row],[Total del Pedido]])</f>
        <v>16</v>
      </c>
    </row>
    <row r="648" spans="1:15" x14ac:dyDescent="0.3">
      <c r="A648" s="9">
        <v>252</v>
      </c>
      <c r="B648" s="9">
        <v>4</v>
      </c>
      <c r="C648" s="13" t="s">
        <v>195</v>
      </c>
      <c r="D648" s="13" t="s">
        <v>1158</v>
      </c>
      <c r="E648" s="14">
        <v>15</v>
      </c>
      <c r="F648" s="14">
        <v>25</v>
      </c>
      <c r="G648" s="9">
        <v>2</v>
      </c>
      <c r="H648" s="9">
        <v>53</v>
      </c>
      <c r="I648" s="13" t="s">
        <v>1128</v>
      </c>
      <c r="K648" s="14">
        <f t="shared" si="40"/>
        <v>30</v>
      </c>
      <c r="L648" s="14">
        <f t="shared" si="41"/>
        <v>20</v>
      </c>
      <c r="M648" s="14">
        <f t="shared" si="42"/>
        <v>50</v>
      </c>
      <c r="N648" s="12">
        <f t="shared" si="43"/>
        <v>0.66666666666666663</v>
      </c>
      <c r="O648" s="23">
        <f>IF(VLOOKUP(Cocina[[#This Row],[Número de Orden]],Sala[[Número de Orden]:[Orden cobrada (Sin tiempo espera)]],12,FALSE)="Si",Cocina[[#This Row],[Ganancia Neta]],-Cocina[[#This Row],[Total del Pedido]])</f>
        <v>20</v>
      </c>
    </row>
    <row r="649" spans="1:15" x14ac:dyDescent="0.3">
      <c r="A649" s="9">
        <v>252</v>
      </c>
      <c r="B649" s="9">
        <v>4</v>
      </c>
      <c r="C649" s="13" t="s">
        <v>256</v>
      </c>
      <c r="D649" s="13" t="s">
        <v>1157</v>
      </c>
      <c r="E649" s="14">
        <v>15</v>
      </c>
      <c r="F649" s="14">
        <v>26</v>
      </c>
      <c r="G649" s="9">
        <v>2</v>
      </c>
      <c r="H649" s="9">
        <v>31</v>
      </c>
      <c r="I649" s="13" t="s">
        <v>1127</v>
      </c>
      <c r="K649" s="14">
        <f t="shared" si="40"/>
        <v>30</v>
      </c>
      <c r="L649" s="14">
        <f t="shared" si="41"/>
        <v>22</v>
      </c>
      <c r="M649" s="14">
        <f t="shared" si="42"/>
        <v>52</v>
      </c>
      <c r="N649" s="12">
        <f t="shared" si="43"/>
        <v>0.73333333333333328</v>
      </c>
      <c r="O649" s="23">
        <f>IF(VLOOKUP(Cocina[[#This Row],[Número de Orden]],Sala[[Número de Orden]:[Orden cobrada (Sin tiempo espera)]],12,FALSE)="Si",Cocina[[#This Row],[Ganancia Neta]],-Cocina[[#This Row],[Total del Pedido]])</f>
        <v>22</v>
      </c>
    </row>
    <row r="650" spans="1:15" x14ac:dyDescent="0.3">
      <c r="A650" s="9">
        <v>253</v>
      </c>
      <c r="B650" s="9">
        <v>8</v>
      </c>
      <c r="C650" s="13" t="s">
        <v>195</v>
      </c>
      <c r="D650" s="13" t="s">
        <v>1158</v>
      </c>
      <c r="E650" s="14">
        <v>15</v>
      </c>
      <c r="F650" s="14">
        <v>25</v>
      </c>
      <c r="G650" s="9">
        <v>1</v>
      </c>
      <c r="H650" s="9">
        <v>18</v>
      </c>
      <c r="I650" s="13" t="s">
        <v>1127</v>
      </c>
      <c r="K650" s="14">
        <f t="shared" si="40"/>
        <v>15</v>
      </c>
      <c r="L650" s="14">
        <f t="shared" si="41"/>
        <v>10</v>
      </c>
      <c r="M650" s="14">
        <f t="shared" si="42"/>
        <v>25</v>
      </c>
      <c r="N650" s="12">
        <f t="shared" si="43"/>
        <v>0.66666666666666663</v>
      </c>
      <c r="O650" s="23">
        <f>IF(VLOOKUP(Cocina[[#This Row],[Número de Orden]],Sala[[Número de Orden]:[Orden cobrada (Sin tiempo espera)]],12,FALSE)="Si",Cocina[[#This Row],[Ganancia Neta]],-Cocina[[#This Row],[Total del Pedido]])</f>
        <v>10</v>
      </c>
    </row>
    <row r="651" spans="1:15" x14ac:dyDescent="0.3">
      <c r="A651" s="9">
        <v>253</v>
      </c>
      <c r="B651" s="9">
        <v>8</v>
      </c>
      <c r="C651" s="13" t="s">
        <v>102</v>
      </c>
      <c r="D651" s="13" t="s">
        <v>1155</v>
      </c>
      <c r="E651" s="14">
        <v>13</v>
      </c>
      <c r="F651" s="14">
        <v>21</v>
      </c>
      <c r="G651" s="9">
        <v>2</v>
      </c>
      <c r="H651" s="9">
        <v>8</v>
      </c>
      <c r="I651" s="13" t="s">
        <v>1127</v>
      </c>
      <c r="K651" s="14">
        <f t="shared" si="40"/>
        <v>26</v>
      </c>
      <c r="L651" s="14">
        <f t="shared" si="41"/>
        <v>16</v>
      </c>
      <c r="M651" s="14">
        <f t="shared" si="42"/>
        <v>42</v>
      </c>
      <c r="N651" s="12">
        <f t="shared" si="43"/>
        <v>0.61538461538461542</v>
      </c>
      <c r="O651" s="23">
        <f>IF(VLOOKUP(Cocina[[#This Row],[Número de Orden]],Sala[[Número de Orden]:[Orden cobrada (Sin tiempo espera)]],12,FALSE)="Si",Cocina[[#This Row],[Ganancia Neta]],-Cocina[[#This Row],[Total del Pedido]])</f>
        <v>16</v>
      </c>
    </row>
    <row r="652" spans="1:15" x14ac:dyDescent="0.3">
      <c r="A652" s="9">
        <v>253</v>
      </c>
      <c r="B652" s="9">
        <v>8</v>
      </c>
      <c r="C652" s="13" t="s">
        <v>51</v>
      </c>
      <c r="D652" s="13" t="s">
        <v>1145</v>
      </c>
      <c r="E652" s="14">
        <v>17</v>
      </c>
      <c r="F652" s="14">
        <v>29</v>
      </c>
      <c r="G652" s="9">
        <v>3</v>
      </c>
      <c r="H652" s="9">
        <v>29</v>
      </c>
      <c r="I652" s="13" t="s">
        <v>1128</v>
      </c>
      <c r="K652" s="14">
        <f t="shared" si="40"/>
        <v>51</v>
      </c>
      <c r="L652" s="14">
        <f t="shared" si="41"/>
        <v>36</v>
      </c>
      <c r="M652" s="14">
        <f t="shared" si="42"/>
        <v>87</v>
      </c>
      <c r="N652" s="12">
        <f t="shared" si="43"/>
        <v>0.70588235294117652</v>
      </c>
      <c r="O652" s="23">
        <f>IF(VLOOKUP(Cocina[[#This Row],[Número de Orden]],Sala[[Número de Orden]:[Orden cobrada (Sin tiempo espera)]],12,FALSE)="Si",Cocina[[#This Row],[Ganancia Neta]],-Cocina[[#This Row],[Total del Pedido]])</f>
        <v>36</v>
      </c>
    </row>
    <row r="653" spans="1:15" x14ac:dyDescent="0.3">
      <c r="A653" s="9">
        <v>254</v>
      </c>
      <c r="B653" s="9">
        <v>10</v>
      </c>
      <c r="C653" s="13" t="s">
        <v>186</v>
      </c>
      <c r="D653" s="13" t="s">
        <v>1141</v>
      </c>
      <c r="E653" s="14">
        <v>19</v>
      </c>
      <c r="F653" s="14">
        <v>31</v>
      </c>
      <c r="G653" s="9">
        <v>3</v>
      </c>
      <c r="H653" s="9">
        <v>33</v>
      </c>
      <c r="I653" s="13" t="s">
        <v>1127</v>
      </c>
      <c r="K653" s="14">
        <f t="shared" si="40"/>
        <v>57</v>
      </c>
      <c r="L653" s="14">
        <f t="shared" si="41"/>
        <v>36</v>
      </c>
      <c r="M653" s="14">
        <f t="shared" si="42"/>
        <v>93</v>
      </c>
      <c r="N653" s="12">
        <f t="shared" si="43"/>
        <v>0.63157894736842102</v>
      </c>
      <c r="O653" s="23">
        <f>IF(VLOOKUP(Cocina[[#This Row],[Número de Orden]],Sala[[Número de Orden]:[Orden cobrada (Sin tiempo espera)]],12,FALSE)="Si",Cocina[[#This Row],[Ganancia Neta]],-Cocina[[#This Row],[Total del Pedido]])</f>
        <v>36</v>
      </c>
    </row>
    <row r="654" spans="1:15" x14ac:dyDescent="0.3">
      <c r="A654" s="9">
        <v>254</v>
      </c>
      <c r="B654" s="9">
        <v>10</v>
      </c>
      <c r="C654" s="13" t="s">
        <v>256</v>
      </c>
      <c r="D654" s="13" t="s">
        <v>1157</v>
      </c>
      <c r="E654" s="14">
        <v>15</v>
      </c>
      <c r="F654" s="14">
        <v>26</v>
      </c>
      <c r="G654" s="9">
        <v>2</v>
      </c>
      <c r="H654" s="9">
        <v>10</v>
      </c>
      <c r="I654" s="13" t="s">
        <v>1128</v>
      </c>
      <c r="K654" s="14">
        <f t="shared" si="40"/>
        <v>30</v>
      </c>
      <c r="L654" s="14">
        <f t="shared" si="41"/>
        <v>22</v>
      </c>
      <c r="M654" s="14">
        <f t="shared" si="42"/>
        <v>52</v>
      </c>
      <c r="N654" s="12">
        <f t="shared" si="43"/>
        <v>0.73333333333333328</v>
      </c>
      <c r="O654" s="23">
        <f>IF(VLOOKUP(Cocina[[#This Row],[Número de Orden]],Sala[[Número de Orden]:[Orden cobrada (Sin tiempo espera)]],12,FALSE)="Si",Cocina[[#This Row],[Ganancia Neta]],-Cocina[[#This Row],[Total del Pedido]])</f>
        <v>22</v>
      </c>
    </row>
    <row r="655" spans="1:15" x14ac:dyDescent="0.3">
      <c r="A655" s="9">
        <v>254</v>
      </c>
      <c r="B655" s="9">
        <v>10</v>
      </c>
      <c r="C655" s="13" t="s">
        <v>77</v>
      </c>
      <c r="D655" s="13" t="s">
        <v>1152</v>
      </c>
      <c r="E655" s="14">
        <v>20</v>
      </c>
      <c r="F655" s="14">
        <v>34</v>
      </c>
      <c r="G655" s="9">
        <v>2</v>
      </c>
      <c r="H655" s="9">
        <v>56</v>
      </c>
      <c r="I655" s="13" t="s">
        <v>1127</v>
      </c>
      <c r="K655" s="14">
        <f t="shared" si="40"/>
        <v>40</v>
      </c>
      <c r="L655" s="14">
        <f t="shared" si="41"/>
        <v>28</v>
      </c>
      <c r="M655" s="14">
        <f t="shared" si="42"/>
        <v>68</v>
      </c>
      <c r="N655" s="12">
        <f t="shared" si="43"/>
        <v>0.7</v>
      </c>
      <c r="O655" s="23">
        <f>IF(VLOOKUP(Cocina[[#This Row],[Número de Orden]],Sala[[Número de Orden]:[Orden cobrada (Sin tiempo espera)]],12,FALSE)="Si",Cocina[[#This Row],[Ganancia Neta]],-Cocina[[#This Row],[Total del Pedido]])</f>
        <v>28</v>
      </c>
    </row>
    <row r="656" spans="1:15" x14ac:dyDescent="0.3">
      <c r="A656" s="9">
        <v>254</v>
      </c>
      <c r="B656" s="9">
        <v>10</v>
      </c>
      <c r="C656" s="13" t="s">
        <v>57</v>
      </c>
      <c r="D656" s="13" t="s">
        <v>1147</v>
      </c>
      <c r="E656" s="14">
        <v>16</v>
      </c>
      <c r="F656" s="14">
        <v>28</v>
      </c>
      <c r="G656" s="9">
        <v>3</v>
      </c>
      <c r="H656" s="9">
        <v>42</v>
      </c>
      <c r="I656" s="13" t="s">
        <v>1128</v>
      </c>
      <c r="K656" s="14">
        <f t="shared" si="40"/>
        <v>48</v>
      </c>
      <c r="L656" s="14">
        <f t="shared" si="41"/>
        <v>36</v>
      </c>
      <c r="M656" s="14">
        <f t="shared" si="42"/>
        <v>84</v>
      </c>
      <c r="N656" s="12">
        <f t="shared" si="43"/>
        <v>0.75</v>
      </c>
      <c r="O656" s="23">
        <f>IF(VLOOKUP(Cocina[[#This Row],[Número de Orden]],Sala[[Número de Orden]:[Orden cobrada (Sin tiempo espera)]],12,FALSE)="Si",Cocina[[#This Row],[Ganancia Neta]],-Cocina[[#This Row],[Total del Pedido]])</f>
        <v>36</v>
      </c>
    </row>
    <row r="657" spans="1:15" x14ac:dyDescent="0.3">
      <c r="A657" s="9">
        <v>255</v>
      </c>
      <c r="B657" s="9">
        <v>8</v>
      </c>
      <c r="C657" s="13" t="s">
        <v>195</v>
      </c>
      <c r="D657" s="13" t="s">
        <v>1158</v>
      </c>
      <c r="E657" s="14">
        <v>15</v>
      </c>
      <c r="F657" s="14">
        <v>25</v>
      </c>
      <c r="G657" s="9">
        <v>1</v>
      </c>
      <c r="H657" s="9">
        <v>37</v>
      </c>
      <c r="I657" s="13" t="s">
        <v>1127</v>
      </c>
      <c r="K657" s="14">
        <f t="shared" si="40"/>
        <v>15</v>
      </c>
      <c r="L657" s="14">
        <f t="shared" si="41"/>
        <v>10</v>
      </c>
      <c r="M657" s="14">
        <f t="shared" si="42"/>
        <v>25</v>
      </c>
      <c r="N657" s="12">
        <f t="shared" si="43"/>
        <v>0.66666666666666663</v>
      </c>
      <c r="O657" s="23">
        <f>IF(VLOOKUP(Cocina[[#This Row],[Número de Orden]],Sala[[Número de Orden]:[Orden cobrada (Sin tiempo espera)]],12,FALSE)="Si",Cocina[[#This Row],[Ganancia Neta]],-Cocina[[#This Row],[Total del Pedido]])</f>
        <v>10</v>
      </c>
    </row>
    <row r="658" spans="1:15" x14ac:dyDescent="0.3">
      <c r="A658" s="9">
        <v>256</v>
      </c>
      <c r="B658" s="9">
        <v>5</v>
      </c>
      <c r="C658" s="13" t="s">
        <v>102</v>
      </c>
      <c r="D658" s="13" t="s">
        <v>1155</v>
      </c>
      <c r="E658" s="14">
        <v>13</v>
      </c>
      <c r="F658" s="14">
        <v>21</v>
      </c>
      <c r="G658" s="9">
        <v>1</v>
      </c>
      <c r="H658" s="9">
        <v>16</v>
      </c>
      <c r="I658" s="13" t="s">
        <v>1127</v>
      </c>
      <c r="K658" s="14">
        <f t="shared" si="40"/>
        <v>13</v>
      </c>
      <c r="L658" s="14">
        <f t="shared" si="41"/>
        <v>8</v>
      </c>
      <c r="M658" s="14">
        <f t="shared" si="42"/>
        <v>21</v>
      </c>
      <c r="N658" s="12">
        <f t="shared" si="43"/>
        <v>0.61538461538461542</v>
      </c>
      <c r="O658" s="23">
        <f>IF(VLOOKUP(Cocina[[#This Row],[Número de Orden]],Sala[[Número de Orden]:[Orden cobrada (Sin tiempo espera)]],12,FALSE)="Si",Cocina[[#This Row],[Ganancia Neta]],-Cocina[[#This Row],[Total del Pedido]])</f>
        <v>8</v>
      </c>
    </row>
    <row r="659" spans="1:15" x14ac:dyDescent="0.3">
      <c r="A659" s="9">
        <v>257</v>
      </c>
      <c r="B659" s="9">
        <v>12</v>
      </c>
      <c r="C659" s="13" t="s">
        <v>331</v>
      </c>
      <c r="D659" s="13" t="s">
        <v>1154</v>
      </c>
      <c r="E659" s="14">
        <v>14</v>
      </c>
      <c r="F659" s="14">
        <v>23</v>
      </c>
      <c r="G659" s="9">
        <v>2</v>
      </c>
      <c r="H659" s="9">
        <v>28</v>
      </c>
      <c r="I659" s="13" t="s">
        <v>1128</v>
      </c>
      <c r="K659" s="14">
        <f t="shared" si="40"/>
        <v>28</v>
      </c>
      <c r="L659" s="14">
        <f t="shared" si="41"/>
        <v>18</v>
      </c>
      <c r="M659" s="14">
        <f t="shared" si="42"/>
        <v>46</v>
      </c>
      <c r="N659" s="12">
        <f t="shared" si="43"/>
        <v>0.6428571428571429</v>
      </c>
      <c r="O659" s="23">
        <f>IF(VLOOKUP(Cocina[[#This Row],[Número de Orden]],Sala[[Número de Orden]:[Orden cobrada (Sin tiempo espera)]],12,FALSE)="Si",Cocina[[#This Row],[Ganancia Neta]],-Cocina[[#This Row],[Total del Pedido]])</f>
        <v>18</v>
      </c>
    </row>
    <row r="660" spans="1:15" x14ac:dyDescent="0.3">
      <c r="A660" s="9">
        <v>258</v>
      </c>
      <c r="B660" s="9">
        <v>12</v>
      </c>
      <c r="C660" s="13" t="s">
        <v>195</v>
      </c>
      <c r="D660" s="13" t="s">
        <v>1158</v>
      </c>
      <c r="E660" s="14">
        <v>15</v>
      </c>
      <c r="F660" s="14">
        <v>25</v>
      </c>
      <c r="G660" s="9">
        <v>1</v>
      </c>
      <c r="H660" s="9">
        <v>59</v>
      </c>
      <c r="I660" s="13" t="s">
        <v>1127</v>
      </c>
      <c r="K660" s="14">
        <f t="shared" si="40"/>
        <v>15</v>
      </c>
      <c r="L660" s="14">
        <f t="shared" si="41"/>
        <v>10</v>
      </c>
      <c r="M660" s="14">
        <f t="shared" si="42"/>
        <v>25</v>
      </c>
      <c r="N660" s="12">
        <f t="shared" si="43"/>
        <v>0.66666666666666663</v>
      </c>
      <c r="O660" s="23">
        <f>IF(VLOOKUP(Cocina[[#This Row],[Número de Orden]],Sala[[Número de Orden]:[Orden cobrada (Sin tiempo espera)]],12,FALSE)="Si",Cocina[[#This Row],[Ganancia Neta]],-Cocina[[#This Row],[Total del Pedido]])</f>
        <v>10</v>
      </c>
    </row>
    <row r="661" spans="1:15" x14ac:dyDescent="0.3">
      <c r="A661" s="9">
        <v>258</v>
      </c>
      <c r="B661" s="9">
        <v>12</v>
      </c>
      <c r="C661" s="13" t="s">
        <v>241</v>
      </c>
      <c r="D661" s="13" t="s">
        <v>1153</v>
      </c>
      <c r="E661" s="14">
        <v>12</v>
      </c>
      <c r="F661" s="14">
        <v>20</v>
      </c>
      <c r="G661" s="9">
        <v>1</v>
      </c>
      <c r="H661" s="9">
        <v>31</v>
      </c>
      <c r="I661" s="13" t="s">
        <v>1127</v>
      </c>
      <c r="K661" s="14">
        <f t="shared" si="40"/>
        <v>12</v>
      </c>
      <c r="L661" s="14">
        <f t="shared" si="41"/>
        <v>8</v>
      </c>
      <c r="M661" s="14">
        <f t="shared" si="42"/>
        <v>20</v>
      </c>
      <c r="N661" s="12">
        <f t="shared" si="43"/>
        <v>0.66666666666666663</v>
      </c>
      <c r="O661" s="23">
        <f>IF(VLOOKUP(Cocina[[#This Row],[Número de Orden]],Sala[[Número de Orden]:[Orden cobrada (Sin tiempo espera)]],12,FALSE)="Si",Cocina[[#This Row],[Ganancia Neta]],-Cocina[[#This Row],[Total del Pedido]])</f>
        <v>8</v>
      </c>
    </row>
    <row r="662" spans="1:15" x14ac:dyDescent="0.3">
      <c r="A662" s="9">
        <v>258</v>
      </c>
      <c r="B662" s="9">
        <v>12</v>
      </c>
      <c r="C662" s="13" t="s">
        <v>414</v>
      </c>
      <c r="D662" s="13" t="s">
        <v>1150</v>
      </c>
      <c r="E662" s="14">
        <v>19</v>
      </c>
      <c r="F662" s="14">
        <v>32</v>
      </c>
      <c r="G662" s="9">
        <v>1</v>
      </c>
      <c r="H662" s="9">
        <v>5</v>
      </c>
      <c r="I662" s="13" t="s">
        <v>1127</v>
      </c>
      <c r="K662" s="14">
        <f t="shared" si="40"/>
        <v>19</v>
      </c>
      <c r="L662" s="14">
        <f t="shared" si="41"/>
        <v>13</v>
      </c>
      <c r="M662" s="14">
        <f t="shared" si="42"/>
        <v>32</v>
      </c>
      <c r="N662" s="12">
        <f t="shared" si="43"/>
        <v>0.68421052631578949</v>
      </c>
      <c r="O662" s="23">
        <f>IF(VLOOKUP(Cocina[[#This Row],[Número de Orden]],Sala[[Número de Orden]:[Orden cobrada (Sin tiempo espera)]],12,FALSE)="Si",Cocina[[#This Row],[Ganancia Neta]],-Cocina[[#This Row],[Total del Pedido]])</f>
        <v>13</v>
      </c>
    </row>
    <row r="663" spans="1:15" x14ac:dyDescent="0.3">
      <c r="A663" s="9">
        <v>258</v>
      </c>
      <c r="B663" s="9">
        <v>12</v>
      </c>
      <c r="C663" s="13" t="s">
        <v>65</v>
      </c>
      <c r="D663" s="13" t="s">
        <v>1143</v>
      </c>
      <c r="E663" s="14">
        <v>25</v>
      </c>
      <c r="F663" s="14">
        <v>40</v>
      </c>
      <c r="G663" s="9">
        <v>1</v>
      </c>
      <c r="H663" s="9">
        <v>10</v>
      </c>
      <c r="I663" s="13" t="s">
        <v>1127</v>
      </c>
      <c r="K663" s="14">
        <f t="shared" si="40"/>
        <v>25</v>
      </c>
      <c r="L663" s="14">
        <f t="shared" si="41"/>
        <v>15</v>
      </c>
      <c r="M663" s="14">
        <f t="shared" si="42"/>
        <v>40</v>
      </c>
      <c r="N663" s="12">
        <f t="shared" si="43"/>
        <v>0.6</v>
      </c>
      <c r="O663" s="23">
        <f>IF(VLOOKUP(Cocina[[#This Row],[Número de Orden]],Sala[[Número de Orden]:[Orden cobrada (Sin tiempo espera)]],12,FALSE)="Si",Cocina[[#This Row],[Ganancia Neta]],-Cocina[[#This Row],[Total del Pedido]])</f>
        <v>15</v>
      </c>
    </row>
    <row r="664" spans="1:15" x14ac:dyDescent="0.3">
      <c r="A664" s="9">
        <v>259</v>
      </c>
      <c r="B664" s="9">
        <v>10</v>
      </c>
      <c r="C664" s="13" t="s">
        <v>170</v>
      </c>
      <c r="D664" s="13" t="s">
        <v>1142</v>
      </c>
      <c r="E664" s="14">
        <v>16</v>
      </c>
      <c r="F664" s="14">
        <v>27</v>
      </c>
      <c r="G664" s="9">
        <v>3</v>
      </c>
      <c r="H664" s="9">
        <v>11</v>
      </c>
      <c r="I664" s="13" t="s">
        <v>1128</v>
      </c>
      <c r="K664" s="14">
        <f t="shared" si="40"/>
        <v>48</v>
      </c>
      <c r="L664" s="14">
        <f t="shared" si="41"/>
        <v>33</v>
      </c>
      <c r="M664" s="14">
        <f t="shared" si="42"/>
        <v>81</v>
      </c>
      <c r="N664" s="12">
        <f t="shared" si="43"/>
        <v>0.6875</v>
      </c>
      <c r="O664" s="23">
        <f>IF(VLOOKUP(Cocina[[#This Row],[Número de Orden]],Sala[[Número de Orden]:[Orden cobrada (Sin tiempo espera)]],12,FALSE)="Si",Cocina[[#This Row],[Ganancia Neta]],-Cocina[[#This Row],[Total del Pedido]])</f>
        <v>33</v>
      </c>
    </row>
    <row r="665" spans="1:15" x14ac:dyDescent="0.3">
      <c r="A665" s="9">
        <v>260</v>
      </c>
      <c r="B665" s="9">
        <v>20</v>
      </c>
      <c r="C665" s="13" t="s">
        <v>331</v>
      </c>
      <c r="D665" s="13" t="s">
        <v>1154</v>
      </c>
      <c r="E665" s="14">
        <v>14</v>
      </c>
      <c r="F665" s="14">
        <v>23</v>
      </c>
      <c r="G665" s="9">
        <v>3</v>
      </c>
      <c r="H665" s="9">
        <v>49</v>
      </c>
      <c r="I665" s="13" t="s">
        <v>1128</v>
      </c>
      <c r="K665" s="14">
        <f t="shared" si="40"/>
        <v>42</v>
      </c>
      <c r="L665" s="14">
        <f t="shared" si="41"/>
        <v>27</v>
      </c>
      <c r="M665" s="14">
        <f t="shared" si="42"/>
        <v>69</v>
      </c>
      <c r="N665" s="12">
        <f t="shared" si="43"/>
        <v>0.6428571428571429</v>
      </c>
      <c r="O665" s="23">
        <f>IF(VLOOKUP(Cocina[[#This Row],[Número de Orden]],Sala[[Número de Orden]:[Orden cobrada (Sin tiempo espera)]],12,FALSE)="Si",Cocina[[#This Row],[Ganancia Neta]],-Cocina[[#This Row],[Total del Pedido]])</f>
        <v>27</v>
      </c>
    </row>
    <row r="666" spans="1:15" x14ac:dyDescent="0.3">
      <c r="A666" s="9">
        <v>261</v>
      </c>
      <c r="B666" s="9">
        <v>8</v>
      </c>
      <c r="C666" s="13" t="s">
        <v>414</v>
      </c>
      <c r="D666" s="13" t="s">
        <v>1150</v>
      </c>
      <c r="E666" s="14">
        <v>19</v>
      </c>
      <c r="F666" s="14">
        <v>32</v>
      </c>
      <c r="G666" s="9">
        <v>3</v>
      </c>
      <c r="H666" s="9">
        <v>19</v>
      </c>
      <c r="I666" s="13" t="s">
        <v>1128</v>
      </c>
      <c r="K666" s="14">
        <f t="shared" si="40"/>
        <v>57</v>
      </c>
      <c r="L666" s="14">
        <f t="shared" si="41"/>
        <v>39</v>
      </c>
      <c r="M666" s="14">
        <f t="shared" si="42"/>
        <v>96</v>
      </c>
      <c r="N666" s="12">
        <f t="shared" si="43"/>
        <v>0.68421052631578949</v>
      </c>
      <c r="O666" s="23">
        <f>IF(VLOOKUP(Cocina[[#This Row],[Número de Orden]],Sala[[Número de Orden]:[Orden cobrada (Sin tiempo espera)]],12,FALSE)="Si",Cocina[[#This Row],[Ganancia Neta]],-Cocina[[#This Row],[Total del Pedido]])</f>
        <v>39</v>
      </c>
    </row>
    <row r="667" spans="1:15" x14ac:dyDescent="0.3">
      <c r="A667" s="9">
        <v>261</v>
      </c>
      <c r="B667" s="9">
        <v>8</v>
      </c>
      <c r="C667" s="13" t="s">
        <v>51</v>
      </c>
      <c r="D667" s="13" t="s">
        <v>1145</v>
      </c>
      <c r="E667" s="14">
        <v>17</v>
      </c>
      <c r="F667" s="14">
        <v>29</v>
      </c>
      <c r="G667" s="9">
        <v>2</v>
      </c>
      <c r="H667" s="9">
        <v>36</v>
      </c>
      <c r="I667" s="13" t="s">
        <v>1128</v>
      </c>
      <c r="K667" s="14">
        <f t="shared" si="40"/>
        <v>34</v>
      </c>
      <c r="L667" s="14">
        <f t="shared" si="41"/>
        <v>24</v>
      </c>
      <c r="M667" s="14">
        <f t="shared" si="42"/>
        <v>58</v>
      </c>
      <c r="N667" s="12">
        <f t="shared" si="43"/>
        <v>0.70588235294117652</v>
      </c>
      <c r="O667" s="23">
        <f>IF(VLOOKUP(Cocina[[#This Row],[Número de Orden]],Sala[[Número de Orden]:[Orden cobrada (Sin tiempo espera)]],12,FALSE)="Si",Cocina[[#This Row],[Ganancia Neta]],-Cocina[[#This Row],[Total del Pedido]])</f>
        <v>24</v>
      </c>
    </row>
    <row r="668" spans="1:15" x14ac:dyDescent="0.3">
      <c r="A668" s="9">
        <v>262</v>
      </c>
      <c r="B668" s="9">
        <v>18</v>
      </c>
      <c r="C668" s="13" t="s">
        <v>335</v>
      </c>
      <c r="D668" s="13" t="s">
        <v>1151</v>
      </c>
      <c r="E668" s="14">
        <v>13</v>
      </c>
      <c r="F668" s="14">
        <v>22</v>
      </c>
      <c r="G668" s="9">
        <v>1</v>
      </c>
      <c r="H668" s="9">
        <v>28</v>
      </c>
      <c r="I668" s="13" t="s">
        <v>1128</v>
      </c>
      <c r="K668" s="14">
        <f t="shared" si="40"/>
        <v>13</v>
      </c>
      <c r="L668" s="14">
        <f t="shared" si="41"/>
        <v>9</v>
      </c>
      <c r="M668" s="14">
        <f t="shared" si="42"/>
        <v>22</v>
      </c>
      <c r="N668" s="12">
        <f t="shared" si="43"/>
        <v>0.69230769230769229</v>
      </c>
      <c r="O668" s="23">
        <f>IF(VLOOKUP(Cocina[[#This Row],[Número de Orden]],Sala[[Número de Orden]:[Orden cobrada (Sin tiempo espera)]],12,FALSE)="Si",Cocina[[#This Row],[Ganancia Neta]],-Cocina[[#This Row],[Total del Pedido]])</f>
        <v>9</v>
      </c>
    </row>
    <row r="669" spans="1:15" x14ac:dyDescent="0.3">
      <c r="A669" s="9">
        <v>262</v>
      </c>
      <c r="B669" s="9">
        <v>18</v>
      </c>
      <c r="C669" s="13" t="s">
        <v>186</v>
      </c>
      <c r="D669" s="13" t="s">
        <v>1141</v>
      </c>
      <c r="E669" s="14">
        <v>19</v>
      </c>
      <c r="F669" s="14">
        <v>31</v>
      </c>
      <c r="G669" s="9">
        <v>3</v>
      </c>
      <c r="H669" s="9">
        <v>20</v>
      </c>
      <c r="I669" s="13" t="s">
        <v>1128</v>
      </c>
      <c r="K669" s="14">
        <f t="shared" si="40"/>
        <v>57</v>
      </c>
      <c r="L669" s="14">
        <f t="shared" si="41"/>
        <v>36</v>
      </c>
      <c r="M669" s="14">
        <f t="shared" si="42"/>
        <v>93</v>
      </c>
      <c r="N669" s="12">
        <f t="shared" si="43"/>
        <v>0.63157894736842102</v>
      </c>
      <c r="O669" s="23">
        <f>IF(VLOOKUP(Cocina[[#This Row],[Número de Orden]],Sala[[Número de Orden]:[Orden cobrada (Sin tiempo espera)]],12,FALSE)="Si",Cocina[[#This Row],[Ganancia Neta]],-Cocina[[#This Row],[Total del Pedido]])</f>
        <v>36</v>
      </c>
    </row>
    <row r="670" spans="1:15" x14ac:dyDescent="0.3">
      <c r="A670" s="9">
        <v>263</v>
      </c>
      <c r="B670" s="9">
        <v>5</v>
      </c>
      <c r="C670" s="13" t="s">
        <v>414</v>
      </c>
      <c r="D670" s="13" t="s">
        <v>1150</v>
      </c>
      <c r="E670" s="14">
        <v>19</v>
      </c>
      <c r="F670" s="14">
        <v>32</v>
      </c>
      <c r="G670" s="9">
        <v>1</v>
      </c>
      <c r="H670" s="9">
        <v>37</v>
      </c>
      <c r="I670" s="13" t="s">
        <v>1128</v>
      </c>
      <c r="K670" s="14">
        <f t="shared" si="40"/>
        <v>19</v>
      </c>
      <c r="L670" s="14">
        <f t="shared" si="41"/>
        <v>13</v>
      </c>
      <c r="M670" s="14">
        <f t="shared" si="42"/>
        <v>32</v>
      </c>
      <c r="N670" s="12">
        <f t="shared" si="43"/>
        <v>0.68421052631578949</v>
      </c>
      <c r="O670" s="23">
        <f>IF(VLOOKUP(Cocina[[#This Row],[Número de Orden]],Sala[[Número de Orden]:[Orden cobrada (Sin tiempo espera)]],12,FALSE)="Si",Cocina[[#This Row],[Ganancia Neta]],-Cocina[[#This Row],[Total del Pedido]])</f>
        <v>13</v>
      </c>
    </row>
    <row r="671" spans="1:15" x14ac:dyDescent="0.3">
      <c r="A671" s="9">
        <v>263</v>
      </c>
      <c r="B671" s="9">
        <v>5</v>
      </c>
      <c r="C671" s="13" t="s">
        <v>33</v>
      </c>
      <c r="D671" s="13" t="s">
        <v>1149</v>
      </c>
      <c r="E671" s="14">
        <v>21</v>
      </c>
      <c r="F671" s="14">
        <v>35</v>
      </c>
      <c r="G671" s="9">
        <v>1</v>
      </c>
      <c r="H671" s="9">
        <v>30</v>
      </c>
      <c r="I671" s="13" t="s">
        <v>1128</v>
      </c>
      <c r="K671" s="14">
        <f t="shared" si="40"/>
        <v>21</v>
      </c>
      <c r="L671" s="14">
        <f t="shared" si="41"/>
        <v>14</v>
      </c>
      <c r="M671" s="14">
        <f t="shared" si="42"/>
        <v>35</v>
      </c>
      <c r="N671" s="12">
        <f t="shared" si="43"/>
        <v>0.66666666666666663</v>
      </c>
      <c r="O671" s="23">
        <f>IF(VLOOKUP(Cocina[[#This Row],[Número de Orden]],Sala[[Número de Orden]:[Orden cobrada (Sin tiempo espera)]],12,FALSE)="Si",Cocina[[#This Row],[Ganancia Neta]],-Cocina[[#This Row],[Total del Pedido]])</f>
        <v>14</v>
      </c>
    </row>
    <row r="672" spans="1:15" x14ac:dyDescent="0.3">
      <c r="A672" s="9">
        <v>263</v>
      </c>
      <c r="B672" s="9">
        <v>5</v>
      </c>
      <c r="C672" s="13" t="s">
        <v>100</v>
      </c>
      <c r="D672" s="13" t="s">
        <v>1140</v>
      </c>
      <c r="E672" s="14">
        <v>18</v>
      </c>
      <c r="F672" s="14">
        <v>30</v>
      </c>
      <c r="G672" s="9">
        <v>1</v>
      </c>
      <c r="H672" s="9">
        <v>42</v>
      </c>
      <c r="I672" s="13" t="s">
        <v>1127</v>
      </c>
      <c r="K672" s="14">
        <f t="shared" si="40"/>
        <v>18</v>
      </c>
      <c r="L672" s="14">
        <f t="shared" si="41"/>
        <v>12</v>
      </c>
      <c r="M672" s="14">
        <f t="shared" si="42"/>
        <v>30</v>
      </c>
      <c r="N672" s="12">
        <f t="shared" si="43"/>
        <v>0.66666666666666663</v>
      </c>
      <c r="O672" s="23">
        <f>IF(VLOOKUP(Cocina[[#This Row],[Número de Orden]],Sala[[Número de Orden]:[Orden cobrada (Sin tiempo espera)]],12,FALSE)="Si",Cocina[[#This Row],[Ganancia Neta]],-Cocina[[#This Row],[Total del Pedido]])</f>
        <v>12</v>
      </c>
    </row>
    <row r="673" spans="1:15" x14ac:dyDescent="0.3">
      <c r="A673" s="9">
        <v>263</v>
      </c>
      <c r="B673" s="9">
        <v>5</v>
      </c>
      <c r="C673" s="13" t="s">
        <v>259</v>
      </c>
      <c r="D673" s="13" t="s">
        <v>1139</v>
      </c>
      <c r="E673" s="14">
        <v>14</v>
      </c>
      <c r="F673" s="14">
        <v>24</v>
      </c>
      <c r="G673" s="9">
        <v>1</v>
      </c>
      <c r="H673" s="9">
        <v>40</v>
      </c>
      <c r="I673" s="13" t="s">
        <v>1128</v>
      </c>
      <c r="K673" s="14">
        <f t="shared" si="40"/>
        <v>14</v>
      </c>
      <c r="L673" s="14">
        <f t="shared" si="41"/>
        <v>10</v>
      </c>
      <c r="M673" s="14">
        <f t="shared" si="42"/>
        <v>24</v>
      </c>
      <c r="N673" s="12">
        <f t="shared" si="43"/>
        <v>0.7142857142857143</v>
      </c>
      <c r="O673" s="23">
        <f>IF(VLOOKUP(Cocina[[#This Row],[Número de Orden]],Sala[[Número de Orden]:[Orden cobrada (Sin tiempo espera)]],12,FALSE)="Si",Cocina[[#This Row],[Ganancia Neta]],-Cocina[[#This Row],[Total del Pedido]])</f>
        <v>10</v>
      </c>
    </row>
    <row r="674" spans="1:15" x14ac:dyDescent="0.3">
      <c r="A674" s="9">
        <v>264</v>
      </c>
      <c r="B674" s="9">
        <v>2</v>
      </c>
      <c r="C674" s="13" t="s">
        <v>33</v>
      </c>
      <c r="D674" s="13" t="s">
        <v>1149</v>
      </c>
      <c r="E674" s="14">
        <v>21</v>
      </c>
      <c r="F674" s="14">
        <v>35</v>
      </c>
      <c r="G674" s="9">
        <v>2</v>
      </c>
      <c r="H674" s="9">
        <v>39</v>
      </c>
      <c r="I674" s="13" t="s">
        <v>1128</v>
      </c>
      <c r="K674" s="14">
        <f t="shared" si="40"/>
        <v>42</v>
      </c>
      <c r="L674" s="14">
        <f t="shared" si="41"/>
        <v>28</v>
      </c>
      <c r="M674" s="14">
        <f t="shared" si="42"/>
        <v>70</v>
      </c>
      <c r="N674" s="12">
        <f t="shared" si="43"/>
        <v>0.66666666666666663</v>
      </c>
      <c r="O674" s="23">
        <f>IF(VLOOKUP(Cocina[[#This Row],[Número de Orden]],Sala[[Número de Orden]:[Orden cobrada (Sin tiempo espera)]],12,FALSE)="Si",Cocina[[#This Row],[Ganancia Neta]],-Cocina[[#This Row],[Total del Pedido]])</f>
        <v>-42</v>
      </c>
    </row>
    <row r="675" spans="1:15" x14ac:dyDescent="0.3">
      <c r="A675" s="9">
        <v>264</v>
      </c>
      <c r="B675" s="9">
        <v>2</v>
      </c>
      <c r="C675" s="13" t="s">
        <v>414</v>
      </c>
      <c r="D675" s="13" t="s">
        <v>1150</v>
      </c>
      <c r="E675" s="14">
        <v>19</v>
      </c>
      <c r="F675" s="14">
        <v>32</v>
      </c>
      <c r="G675" s="9">
        <v>1</v>
      </c>
      <c r="H675" s="9">
        <v>27</v>
      </c>
      <c r="I675" s="13" t="s">
        <v>1128</v>
      </c>
      <c r="K675" s="14">
        <f t="shared" si="40"/>
        <v>19</v>
      </c>
      <c r="L675" s="14">
        <f t="shared" si="41"/>
        <v>13</v>
      </c>
      <c r="M675" s="14">
        <f t="shared" si="42"/>
        <v>32</v>
      </c>
      <c r="N675" s="12">
        <f t="shared" si="43"/>
        <v>0.68421052631578949</v>
      </c>
      <c r="O675" s="23">
        <f>IF(VLOOKUP(Cocina[[#This Row],[Número de Orden]],Sala[[Número de Orden]:[Orden cobrada (Sin tiempo espera)]],12,FALSE)="Si",Cocina[[#This Row],[Ganancia Neta]],-Cocina[[#This Row],[Total del Pedido]])</f>
        <v>-19</v>
      </c>
    </row>
    <row r="676" spans="1:15" x14ac:dyDescent="0.3">
      <c r="A676" s="9">
        <v>264</v>
      </c>
      <c r="B676" s="9">
        <v>2</v>
      </c>
      <c r="C676" s="13" t="s">
        <v>100</v>
      </c>
      <c r="D676" s="13" t="s">
        <v>1140</v>
      </c>
      <c r="E676" s="14">
        <v>18</v>
      </c>
      <c r="F676" s="14">
        <v>30</v>
      </c>
      <c r="G676" s="9">
        <v>1</v>
      </c>
      <c r="H676" s="9">
        <v>37</v>
      </c>
      <c r="I676" s="13" t="s">
        <v>1127</v>
      </c>
      <c r="K676" s="14">
        <f t="shared" si="40"/>
        <v>18</v>
      </c>
      <c r="L676" s="14">
        <f t="shared" si="41"/>
        <v>12</v>
      </c>
      <c r="M676" s="14">
        <f t="shared" si="42"/>
        <v>30</v>
      </c>
      <c r="N676" s="12">
        <f t="shared" si="43"/>
        <v>0.66666666666666663</v>
      </c>
      <c r="O676" s="23">
        <f>IF(VLOOKUP(Cocina[[#This Row],[Número de Orden]],Sala[[Número de Orden]:[Orden cobrada (Sin tiempo espera)]],12,FALSE)="Si",Cocina[[#This Row],[Ganancia Neta]],-Cocina[[#This Row],[Total del Pedido]])</f>
        <v>-18</v>
      </c>
    </row>
    <row r="677" spans="1:15" x14ac:dyDescent="0.3">
      <c r="A677" s="9">
        <v>264</v>
      </c>
      <c r="B677" s="9">
        <v>2</v>
      </c>
      <c r="C677" s="13" t="s">
        <v>195</v>
      </c>
      <c r="D677" s="13" t="s">
        <v>1158</v>
      </c>
      <c r="E677" s="14">
        <v>15</v>
      </c>
      <c r="F677" s="14">
        <v>25</v>
      </c>
      <c r="G677" s="9">
        <v>2</v>
      </c>
      <c r="H677" s="9">
        <v>14</v>
      </c>
      <c r="I677" s="13" t="s">
        <v>1127</v>
      </c>
      <c r="K677" s="14">
        <f t="shared" si="40"/>
        <v>30</v>
      </c>
      <c r="L677" s="14">
        <f t="shared" si="41"/>
        <v>20</v>
      </c>
      <c r="M677" s="14">
        <f t="shared" si="42"/>
        <v>50</v>
      </c>
      <c r="N677" s="12">
        <f t="shared" si="43"/>
        <v>0.66666666666666663</v>
      </c>
      <c r="O677" s="23">
        <f>IF(VLOOKUP(Cocina[[#This Row],[Número de Orden]],Sala[[Número de Orden]:[Orden cobrada (Sin tiempo espera)]],12,FALSE)="Si",Cocina[[#This Row],[Ganancia Neta]],-Cocina[[#This Row],[Total del Pedido]])</f>
        <v>-30</v>
      </c>
    </row>
    <row r="678" spans="1:15" x14ac:dyDescent="0.3">
      <c r="A678" s="9">
        <v>265</v>
      </c>
      <c r="B678" s="9">
        <v>6</v>
      </c>
      <c r="C678" s="13" t="s">
        <v>331</v>
      </c>
      <c r="D678" s="13" t="s">
        <v>1154</v>
      </c>
      <c r="E678" s="14">
        <v>14</v>
      </c>
      <c r="F678" s="14">
        <v>23</v>
      </c>
      <c r="G678" s="9">
        <v>1</v>
      </c>
      <c r="H678" s="9">
        <v>12</v>
      </c>
      <c r="I678" s="13" t="s">
        <v>1127</v>
      </c>
      <c r="K678" s="14">
        <f t="shared" si="40"/>
        <v>14</v>
      </c>
      <c r="L678" s="14">
        <f t="shared" si="41"/>
        <v>9</v>
      </c>
      <c r="M678" s="14">
        <f t="shared" si="42"/>
        <v>23</v>
      </c>
      <c r="N678" s="12">
        <f t="shared" si="43"/>
        <v>0.6428571428571429</v>
      </c>
      <c r="O678" s="23">
        <f>IF(VLOOKUP(Cocina[[#This Row],[Número de Orden]],Sala[[Número de Orden]:[Orden cobrada (Sin tiempo espera)]],12,FALSE)="Si",Cocina[[#This Row],[Ganancia Neta]],-Cocina[[#This Row],[Total del Pedido]])</f>
        <v>9</v>
      </c>
    </row>
    <row r="679" spans="1:15" x14ac:dyDescent="0.3">
      <c r="A679" s="9">
        <v>265</v>
      </c>
      <c r="B679" s="9">
        <v>6</v>
      </c>
      <c r="C679" s="13" t="s">
        <v>186</v>
      </c>
      <c r="D679" s="13" t="s">
        <v>1141</v>
      </c>
      <c r="E679" s="14">
        <v>19</v>
      </c>
      <c r="F679" s="14">
        <v>31</v>
      </c>
      <c r="G679" s="9">
        <v>1</v>
      </c>
      <c r="H679" s="9">
        <v>17</v>
      </c>
      <c r="I679" s="13" t="s">
        <v>1128</v>
      </c>
      <c r="K679" s="14">
        <f t="shared" si="40"/>
        <v>19</v>
      </c>
      <c r="L679" s="14">
        <f t="shared" si="41"/>
        <v>12</v>
      </c>
      <c r="M679" s="14">
        <f t="shared" si="42"/>
        <v>31</v>
      </c>
      <c r="N679" s="12">
        <f t="shared" si="43"/>
        <v>0.63157894736842102</v>
      </c>
      <c r="O679" s="23">
        <f>IF(VLOOKUP(Cocina[[#This Row],[Número de Orden]],Sala[[Número de Orden]:[Orden cobrada (Sin tiempo espera)]],12,FALSE)="Si",Cocina[[#This Row],[Ganancia Neta]],-Cocina[[#This Row],[Total del Pedido]])</f>
        <v>12</v>
      </c>
    </row>
    <row r="680" spans="1:15" x14ac:dyDescent="0.3">
      <c r="A680" s="9">
        <v>265</v>
      </c>
      <c r="B680" s="9">
        <v>6</v>
      </c>
      <c r="C680" s="13" t="s">
        <v>170</v>
      </c>
      <c r="D680" s="13" t="s">
        <v>1142</v>
      </c>
      <c r="E680" s="14">
        <v>16</v>
      </c>
      <c r="F680" s="14">
        <v>27</v>
      </c>
      <c r="G680" s="9">
        <v>1</v>
      </c>
      <c r="H680" s="9">
        <v>56</v>
      </c>
      <c r="I680" s="13" t="s">
        <v>1127</v>
      </c>
      <c r="K680" s="14">
        <f t="shared" si="40"/>
        <v>16</v>
      </c>
      <c r="L680" s="14">
        <f t="shared" si="41"/>
        <v>11</v>
      </c>
      <c r="M680" s="14">
        <f t="shared" si="42"/>
        <v>27</v>
      </c>
      <c r="N680" s="12">
        <f t="shared" si="43"/>
        <v>0.6875</v>
      </c>
      <c r="O680" s="23">
        <f>IF(VLOOKUP(Cocina[[#This Row],[Número de Orden]],Sala[[Número de Orden]:[Orden cobrada (Sin tiempo espera)]],12,FALSE)="Si",Cocina[[#This Row],[Ganancia Neta]],-Cocina[[#This Row],[Total del Pedido]])</f>
        <v>11</v>
      </c>
    </row>
    <row r="681" spans="1:15" x14ac:dyDescent="0.3">
      <c r="A681" s="9">
        <v>265</v>
      </c>
      <c r="B681" s="9">
        <v>6</v>
      </c>
      <c r="C681" s="13" t="s">
        <v>100</v>
      </c>
      <c r="D681" s="13" t="s">
        <v>1140</v>
      </c>
      <c r="E681" s="14">
        <v>18</v>
      </c>
      <c r="F681" s="14">
        <v>30</v>
      </c>
      <c r="G681" s="9">
        <v>3</v>
      </c>
      <c r="H681" s="9">
        <v>50</v>
      </c>
      <c r="I681" s="13" t="s">
        <v>1128</v>
      </c>
      <c r="K681" s="14">
        <f t="shared" si="40"/>
        <v>54</v>
      </c>
      <c r="L681" s="14">
        <f t="shared" si="41"/>
        <v>36</v>
      </c>
      <c r="M681" s="14">
        <f t="shared" si="42"/>
        <v>90</v>
      </c>
      <c r="N681" s="12">
        <f t="shared" si="43"/>
        <v>0.66666666666666663</v>
      </c>
      <c r="O681" s="23">
        <f>IF(VLOOKUP(Cocina[[#This Row],[Número de Orden]],Sala[[Número de Orden]:[Orden cobrada (Sin tiempo espera)]],12,FALSE)="Si",Cocina[[#This Row],[Ganancia Neta]],-Cocina[[#This Row],[Total del Pedido]])</f>
        <v>36</v>
      </c>
    </row>
    <row r="682" spans="1:15" x14ac:dyDescent="0.3">
      <c r="A682" s="9">
        <v>266</v>
      </c>
      <c r="B682" s="9">
        <v>4</v>
      </c>
      <c r="C682" s="13" t="s">
        <v>259</v>
      </c>
      <c r="D682" s="13" t="s">
        <v>1139</v>
      </c>
      <c r="E682" s="14">
        <v>14</v>
      </c>
      <c r="F682" s="14">
        <v>24</v>
      </c>
      <c r="G682" s="9">
        <v>1</v>
      </c>
      <c r="H682" s="9">
        <v>53</v>
      </c>
      <c r="I682" s="13" t="s">
        <v>1127</v>
      </c>
      <c r="K682" s="14">
        <f t="shared" si="40"/>
        <v>14</v>
      </c>
      <c r="L682" s="14">
        <f t="shared" si="41"/>
        <v>10</v>
      </c>
      <c r="M682" s="14">
        <f t="shared" si="42"/>
        <v>24</v>
      </c>
      <c r="N682" s="12">
        <f t="shared" si="43"/>
        <v>0.7142857142857143</v>
      </c>
      <c r="O682" s="23">
        <f>IF(VLOOKUP(Cocina[[#This Row],[Número de Orden]],Sala[[Número de Orden]:[Orden cobrada (Sin tiempo espera)]],12,FALSE)="Si",Cocina[[#This Row],[Ganancia Neta]],-Cocina[[#This Row],[Total del Pedido]])</f>
        <v>-14</v>
      </c>
    </row>
    <row r="683" spans="1:15" x14ac:dyDescent="0.3">
      <c r="A683" s="9">
        <v>266</v>
      </c>
      <c r="B683" s="9">
        <v>4</v>
      </c>
      <c r="C683" s="13" t="s">
        <v>195</v>
      </c>
      <c r="D683" s="13" t="s">
        <v>1158</v>
      </c>
      <c r="E683" s="14">
        <v>15</v>
      </c>
      <c r="F683" s="14">
        <v>25</v>
      </c>
      <c r="G683" s="9">
        <v>3</v>
      </c>
      <c r="H683" s="9">
        <v>53</v>
      </c>
      <c r="I683" s="13" t="s">
        <v>1127</v>
      </c>
      <c r="K683" s="14">
        <f t="shared" si="40"/>
        <v>45</v>
      </c>
      <c r="L683" s="14">
        <f t="shared" si="41"/>
        <v>30</v>
      </c>
      <c r="M683" s="14">
        <f t="shared" si="42"/>
        <v>75</v>
      </c>
      <c r="N683" s="12">
        <f t="shared" si="43"/>
        <v>0.66666666666666663</v>
      </c>
      <c r="O683" s="23">
        <f>IF(VLOOKUP(Cocina[[#This Row],[Número de Orden]],Sala[[Número de Orden]:[Orden cobrada (Sin tiempo espera)]],12,FALSE)="Si",Cocina[[#This Row],[Ganancia Neta]],-Cocina[[#This Row],[Total del Pedido]])</f>
        <v>-45</v>
      </c>
    </row>
    <row r="684" spans="1:15" x14ac:dyDescent="0.3">
      <c r="A684" s="9">
        <v>267</v>
      </c>
      <c r="B684" s="9">
        <v>7</v>
      </c>
      <c r="C684" s="13" t="s">
        <v>414</v>
      </c>
      <c r="D684" s="13" t="s">
        <v>1150</v>
      </c>
      <c r="E684" s="14">
        <v>19</v>
      </c>
      <c r="F684" s="14">
        <v>32</v>
      </c>
      <c r="G684" s="9">
        <v>1</v>
      </c>
      <c r="H684" s="9">
        <v>45</v>
      </c>
      <c r="I684" s="13" t="s">
        <v>1128</v>
      </c>
      <c r="K684" s="14">
        <f t="shared" si="40"/>
        <v>19</v>
      </c>
      <c r="L684" s="14">
        <f t="shared" si="41"/>
        <v>13</v>
      </c>
      <c r="M684" s="14">
        <f t="shared" si="42"/>
        <v>32</v>
      </c>
      <c r="N684" s="12">
        <f t="shared" si="43"/>
        <v>0.68421052631578949</v>
      </c>
      <c r="O684" s="23">
        <f>IF(VLOOKUP(Cocina[[#This Row],[Número de Orden]],Sala[[Número de Orden]:[Orden cobrada (Sin tiempo espera)]],12,FALSE)="Si",Cocina[[#This Row],[Ganancia Neta]],-Cocina[[#This Row],[Total del Pedido]])</f>
        <v>13</v>
      </c>
    </row>
    <row r="685" spans="1:15" x14ac:dyDescent="0.3">
      <c r="A685" s="9">
        <v>267</v>
      </c>
      <c r="B685" s="9">
        <v>7</v>
      </c>
      <c r="C685" s="13" t="s">
        <v>57</v>
      </c>
      <c r="D685" s="13" t="s">
        <v>1147</v>
      </c>
      <c r="E685" s="14">
        <v>16</v>
      </c>
      <c r="F685" s="14">
        <v>28</v>
      </c>
      <c r="G685" s="9">
        <v>2</v>
      </c>
      <c r="H685" s="9">
        <v>23</v>
      </c>
      <c r="I685" s="13" t="s">
        <v>1127</v>
      </c>
      <c r="K685" s="14">
        <f t="shared" si="40"/>
        <v>32</v>
      </c>
      <c r="L685" s="14">
        <f t="shared" si="41"/>
        <v>24</v>
      </c>
      <c r="M685" s="14">
        <f t="shared" si="42"/>
        <v>56</v>
      </c>
      <c r="N685" s="12">
        <f t="shared" si="43"/>
        <v>0.75</v>
      </c>
      <c r="O685" s="23">
        <f>IF(VLOOKUP(Cocina[[#This Row],[Número de Orden]],Sala[[Número de Orden]:[Orden cobrada (Sin tiempo espera)]],12,FALSE)="Si",Cocina[[#This Row],[Ganancia Neta]],-Cocina[[#This Row],[Total del Pedido]])</f>
        <v>24</v>
      </c>
    </row>
    <row r="686" spans="1:15" x14ac:dyDescent="0.3">
      <c r="A686" s="9">
        <v>267</v>
      </c>
      <c r="B686" s="9">
        <v>7</v>
      </c>
      <c r="C686" s="13" t="s">
        <v>100</v>
      </c>
      <c r="D686" s="13" t="s">
        <v>1140</v>
      </c>
      <c r="E686" s="14">
        <v>18</v>
      </c>
      <c r="F686" s="14">
        <v>30</v>
      </c>
      <c r="G686" s="9">
        <v>1</v>
      </c>
      <c r="H686" s="9">
        <v>28</v>
      </c>
      <c r="I686" s="13" t="s">
        <v>1128</v>
      </c>
      <c r="K686" s="14">
        <f t="shared" si="40"/>
        <v>18</v>
      </c>
      <c r="L686" s="14">
        <f t="shared" si="41"/>
        <v>12</v>
      </c>
      <c r="M686" s="14">
        <f t="shared" si="42"/>
        <v>30</v>
      </c>
      <c r="N686" s="12">
        <f t="shared" si="43"/>
        <v>0.66666666666666663</v>
      </c>
      <c r="O686" s="23">
        <f>IF(VLOOKUP(Cocina[[#This Row],[Número de Orden]],Sala[[Número de Orden]:[Orden cobrada (Sin tiempo espera)]],12,FALSE)="Si",Cocina[[#This Row],[Ganancia Neta]],-Cocina[[#This Row],[Total del Pedido]])</f>
        <v>12</v>
      </c>
    </row>
    <row r="687" spans="1:15" x14ac:dyDescent="0.3">
      <c r="A687" s="9">
        <v>268</v>
      </c>
      <c r="B687" s="9">
        <v>14</v>
      </c>
      <c r="C687" s="13" t="s">
        <v>259</v>
      </c>
      <c r="D687" s="13" t="s">
        <v>1139</v>
      </c>
      <c r="E687" s="14">
        <v>14</v>
      </c>
      <c r="F687" s="14">
        <v>24</v>
      </c>
      <c r="G687" s="9">
        <v>1</v>
      </c>
      <c r="H687" s="9">
        <v>39</v>
      </c>
      <c r="I687" s="13" t="s">
        <v>1128</v>
      </c>
      <c r="K687" s="14">
        <f t="shared" si="40"/>
        <v>14</v>
      </c>
      <c r="L687" s="14">
        <f t="shared" si="41"/>
        <v>10</v>
      </c>
      <c r="M687" s="14">
        <f t="shared" si="42"/>
        <v>24</v>
      </c>
      <c r="N687" s="12">
        <f t="shared" si="43"/>
        <v>0.7142857142857143</v>
      </c>
      <c r="O687" s="23">
        <f>IF(VLOOKUP(Cocina[[#This Row],[Número de Orden]],Sala[[Número de Orden]:[Orden cobrada (Sin tiempo espera)]],12,FALSE)="Si",Cocina[[#This Row],[Ganancia Neta]],-Cocina[[#This Row],[Total del Pedido]])</f>
        <v>10</v>
      </c>
    </row>
    <row r="688" spans="1:15" x14ac:dyDescent="0.3">
      <c r="A688" s="9">
        <v>268</v>
      </c>
      <c r="B688" s="9">
        <v>14</v>
      </c>
      <c r="C688" s="13" t="s">
        <v>335</v>
      </c>
      <c r="D688" s="13" t="s">
        <v>1151</v>
      </c>
      <c r="E688" s="14">
        <v>13</v>
      </c>
      <c r="F688" s="14">
        <v>22</v>
      </c>
      <c r="G688" s="9">
        <v>2</v>
      </c>
      <c r="H688" s="9">
        <v>44</v>
      </c>
      <c r="I688" s="13" t="s">
        <v>1128</v>
      </c>
      <c r="K688" s="14">
        <f t="shared" si="40"/>
        <v>26</v>
      </c>
      <c r="L688" s="14">
        <f t="shared" si="41"/>
        <v>18</v>
      </c>
      <c r="M688" s="14">
        <f t="shared" si="42"/>
        <v>44</v>
      </c>
      <c r="N688" s="12">
        <f t="shared" si="43"/>
        <v>0.69230769230769229</v>
      </c>
      <c r="O688" s="23">
        <f>IF(VLOOKUP(Cocina[[#This Row],[Número de Orden]],Sala[[Número de Orden]:[Orden cobrada (Sin tiempo espera)]],12,FALSE)="Si",Cocina[[#This Row],[Ganancia Neta]],-Cocina[[#This Row],[Total del Pedido]])</f>
        <v>18</v>
      </c>
    </row>
    <row r="689" spans="1:15" x14ac:dyDescent="0.3">
      <c r="A689" s="9">
        <v>269</v>
      </c>
      <c r="B689" s="9">
        <v>11</v>
      </c>
      <c r="C689" s="13" t="s">
        <v>106</v>
      </c>
      <c r="D689" s="13" t="s">
        <v>1144</v>
      </c>
      <c r="E689" s="14">
        <v>22</v>
      </c>
      <c r="F689" s="14">
        <v>36</v>
      </c>
      <c r="G689" s="9">
        <v>3</v>
      </c>
      <c r="H689" s="9">
        <v>13</v>
      </c>
      <c r="I689" s="13" t="s">
        <v>1127</v>
      </c>
      <c r="K689" s="14">
        <f t="shared" si="40"/>
        <v>66</v>
      </c>
      <c r="L689" s="14">
        <f t="shared" si="41"/>
        <v>42</v>
      </c>
      <c r="M689" s="14">
        <f t="shared" si="42"/>
        <v>108</v>
      </c>
      <c r="N689" s="12">
        <f t="shared" si="43"/>
        <v>0.63636363636363635</v>
      </c>
      <c r="O689" s="23">
        <f>IF(VLOOKUP(Cocina[[#This Row],[Número de Orden]],Sala[[Número de Orden]:[Orden cobrada (Sin tiempo espera)]],12,FALSE)="Si",Cocina[[#This Row],[Ganancia Neta]],-Cocina[[#This Row],[Total del Pedido]])</f>
        <v>-66</v>
      </c>
    </row>
    <row r="690" spans="1:15" x14ac:dyDescent="0.3">
      <c r="A690" s="9">
        <v>269</v>
      </c>
      <c r="B690" s="9">
        <v>11</v>
      </c>
      <c r="C690" s="13" t="s">
        <v>65</v>
      </c>
      <c r="D690" s="13" t="s">
        <v>1143</v>
      </c>
      <c r="E690" s="14">
        <v>25</v>
      </c>
      <c r="F690" s="14">
        <v>40</v>
      </c>
      <c r="G690" s="9">
        <v>1</v>
      </c>
      <c r="H690" s="9">
        <v>58</v>
      </c>
      <c r="I690" s="13" t="s">
        <v>1128</v>
      </c>
      <c r="K690" s="14">
        <f t="shared" si="40"/>
        <v>25</v>
      </c>
      <c r="L690" s="14">
        <f t="shared" si="41"/>
        <v>15</v>
      </c>
      <c r="M690" s="14">
        <f t="shared" si="42"/>
        <v>40</v>
      </c>
      <c r="N690" s="12">
        <f t="shared" si="43"/>
        <v>0.6</v>
      </c>
      <c r="O690" s="23">
        <f>IF(VLOOKUP(Cocina[[#This Row],[Número de Orden]],Sala[[Número de Orden]:[Orden cobrada (Sin tiempo espera)]],12,FALSE)="Si",Cocina[[#This Row],[Ganancia Neta]],-Cocina[[#This Row],[Total del Pedido]])</f>
        <v>-25</v>
      </c>
    </row>
    <row r="691" spans="1:15" x14ac:dyDescent="0.3">
      <c r="A691" s="9">
        <v>269</v>
      </c>
      <c r="B691" s="9">
        <v>11</v>
      </c>
      <c r="C691" s="13" t="s">
        <v>77</v>
      </c>
      <c r="D691" s="13" t="s">
        <v>1152</v>
      </c>
      <c r="E691" s="14">
        <v>20</v>
      </c>
      <c r="F691" s="14">
        <v>34</v>
      </c>
      <c r="G691" s="9">
        <v>3</v>
      </c>
      <c r="H691" s="9">
        <v>30</v>
      </c>
      <c r="I691" s="13" t="s">
        <v>1128</v>
      </c>
      <c r="K691" s="14">
        <f t="shared" si="40"/>
        <v>60</v>
      </c>
      <c r="L691" s="14">
        <f t="shared" si="41"/>
        <v>42</v>
      </c>
      <c r="M691" s="14">
        <f t="shared" si="42"/>
        <v>102</v>
      </c>
      <c r="N691" s="12">
        <f t="shared" si="43"/>
        <v>0.7</v>
      </c>
      <c r="O691" s="23">
        <f>IF(VLOOKUP(Cocina[[#This Row],[Número de Orden]],Sala[[Número de Orden]:[Orden cobrada (Sin tiempo espera)]],12,FALSE)="Si",Cocina[[#This Row],[Ganancia Neta]],-Cocina[[#This Row],[Total del Pedido]])</f>
        <v>-60</v>
      </c>
    </row>
    <row r="692" spans="1:15" x14ac:dyDescent="0.3">
      <c r="A692" s="9">
        <v>270</v>
      </c>
      <c r="B692" s="9">
        <v>10</v>
      </c>
      <c r="C692" s="13" t="s">
        <v>77</v>
      </c>
      <c r="D692" s="13" t="s">
        <v>1152</v>
      </c>
      <c r="E692" s="14">
        <v>20</v>
      </c>
      <c r="F692" s="14">
        <v>34</v>
      </c>
      <c r="G692" s="9">
        <v>3</v>
      </c>
      <c r="H692" s="9">
        <v>26</v>
      </c>
      <c r="I692" s="13" t="s">
        <v>1127</v>
      </c>
      <c r="K692" s="14">
        <f t="shared" si="40"/>
        <v>60</v>
      </c>
      <c r="L692" s="14">
        <f t="shared" si="41"/>
        <v>42</v>
      </c>
      <c r="M692" s="14">
        <f t="shared" si="42"/>
        <v>102</v>
      </c>
      <c r="N692" s="12">
        <f t="shared" si="43"/>
        <v>0.7</v>
      </c>
      <c r="O692" s="23">
        <f>IF(VLOOKUP(Cocina[[#This Row],[Número de Orden]],Sala[[Número de Orden]:[Orden cobrada (Sin tiempo espera)]],12,FALSE)="Si",Cocina[[#This Row],[Ganancia Neta]],-Cocina[[#This Row],[Total del Pedido]])</f>
        <v>42</v>
      </c>
    </row>
    <row r="693" spans="1:15" x14ac:dyDescent="0.3">
      <c r="A693" s="9">
        <v>271</v>
      </c>
      <c r="B693" s="9">
        <v>3</v>
      </c>
      <c r="C693" s="13" t="s">
        <v>335</v>
      </c>
      <c r="D693" s="13" t="s">
        <v>1151</v>
      </c>
      <c r="E693" s="14">
        <v>13</v>
      </c>
      <c r="F693" s="14">
        <v>22</v>
      </c>
      <c r="G693" s="9">
        <v>2</v>
      </c>
      <c r="H693" s="9">
        <v>55</v>
      </c>
      <c r="I693" s="13" t="s">
        <v>1128</v>
      </c>
      <c r="K693" s="14">
        <f t="shared" si="40"/>
        <v>26</v>
      </c>
      <c r="L693" s="14">
        <f t="shared" si="41"/>
        <v>18</v>
      </c>
      <c r="M693" s="14">
        <f t="shared" si="42"/>
        <v>44</v>
      </c>
      <c r="N693" s="12">
        <f t="shared" si="43"/>
        <v>0.69230769230769229</v>
      </c>
      <c r="O693" s="23">
        <f>IF(VLOOKUP(Cocina[[#This Row],[Número de Orden]],Sala[[Número de Orden]:[Orden cobrada (Sin tiempo espera)]],12,FALSE)="Si",Cocina[[#This Row],[Ganancia Neta]],-Cocina[[#This Row],[Total del Pedido]])</f>
        <v>18</v>
      </c>
    </row>
    <row r="694" spans="1:15" x14ac:dyDescent="0.3">
      <c r="A694" s="9">
        <v>272</v>
      </c>
      <c r="B694" s="9">
        <v>7</v>
      </c>
      <c r="C694" s="13" t="s">
        <v>259</v>
      </c>
      <c r="D694" s="13" t="s">
        <v>1139</v>
      </c>
      <c r="E694" s="14">
        <v>14</v>
      </c>
      <c r="F694" s="14">
        <v>24</v>
      </c>
      <c r="G694" s="9">
        <v>2</v>
      </c>
      <c r="H694" s="9">
        <v>36</v>
      </c>
      <c r="I694" s="13" t="s">
        <v>1127</v>
      </c>
      <c r="K694" s="14">
        <f t="shared" si="40"/>
        <v>28</v>
      </c>
      <c r="L694" s="14">
        <f t="shared" si="41"/>
        <v>20</v>
      </c>
      <c r="M694" s="14">
        <f t="shared" si="42"/>
        <v>48</v>
      </c>
      <c r="N694" s="12">
        <f t="shared" si="43"/>
        <v>0.7142857142857143</v>
      </c>
      <c r="O694" s="23">
        <f>IF(VLOOKUP(Cocina[[#This Row],[Número de Orden]],Sala[[Número de Orden]:[Orden cobrada (Sin tiempo espera)]],12,FALSE)="Si",Cocina[[#This Row],[Ganancia Neta]],-Cocina[[#This Row],[Total del Pedido]])</f>
        <v>20</v>
      </c>
    </row>
    <row r="695" spans="1:15" x14ac:dyDescent="0.3">
      <c r="A695" s="9">
        <v>272</v>
      </c>
      <c r="B695" s="9">
        <v>7</v>
      </c>
      <c r="C695" s="13" t="s">
        <v>33</v>
      </c>
      <c r="D695" s="13" t="s">
        <v>1149</v>
      </c>
      <c r="E695" s="14">
        <v>21</v>
      </c>
      <c r="F695" s="14">
        <v>35</v>
      </c>
      <c r="G695" s="9">
        <v>1</v>
      </c>
      <c r="H695" s="9">
        <v>47</v>
      </c>
      <c r="I695" s="13" t="s">
        <v>1128</v>
      </c>
      <c r="K695" s="14">
        <f t="shared" si="40"/>
        <v>21</v>
      </c>
      <c r="L695" s="14">
        <f t="shared" si="41"/>
        <v>14</v>
      </c>
      <c r="M695" s="14">
        <f t="shared" si="42"/>
        <v>35</v>
      </c>
      <c r="N695" s="12">
        <f t="shared" si="43"/>
        <v>0.66666666666666663</v>
      </c>
      <c r="O695" s="23">
        <f>IF(VLOOKUP(Cocina[[#This Row],[Número de Orden]],Sala[[Número de Orden]:[Orden cobrada (Sin tiempo espera)]],12,FALSE)="Si",Cocina[[#This Row],[Ganancia Neta]],-Cocina[[#This Row],[Total del Pedido]])</f>
        <v>14</v>
      </c>
    </row>
    <row r="696" spans="1:15" x14ac:dyDescent="0.3">
      <c r="A696" s="9">
        <v>273</v>
      </c>
      <c r="B696" s="9">
        <v>20</v>
      </c>
      <c r="C696" s="13" t="s">
        <v>414</v>
      </c>
      <c r="D696" s="13" t="s">
        <v>1150</v>
      </c>
      <c r="E696" s="14">
        <v>19</v>
      </c>
      <c r="F696" s="14">
        <v>32</v>
      </c>
      <c r="G696" s="9">
        <v>1</v>
      </c>
      <c r="H696" s="9">
        <v>22</v>
      </c>
      <c r="I696" s="13" t="s">
        <v>1128</v>
      </c>
      <c r="K696" s="14">
        <f t="shared" si="40"/>
        <v>19</v>
      </c>
      <c r="L696" s="14">
        <f t="shared" si="41"/>
        <v>13</v>
      </c>
      <c r="M696" s="14">
        <f t="shared" si="42"/>
        <v>32</v>
      </c>
      <c r="N696" s="12">
        <f t="shared" si="43"/>
        <v>0.68421052631578949</v>
      </c>
      <c r="O696" s="23">
        <f>IF(VLOOKUP(Cocina[[#This Row],[Número de Orden]],Sala[[Número de Orden]:[Orden cobrada (Sin tiempo espera)]],12,FALSE)="Si",Cocina[[#This Row],[Ganancia Neta]],-Cocina[[#This Row],[Total del Pedido]])</f>
        <v>13</v>
      </c>
    </row>
    <row r="697" spans="1:15" x14ac:dyDescent="0.3">
      <c r="A697" s="9">
        <v>273</v>
      </c>
      <c r="B697" s="9">
        <v>20</v>
      </c>
      <c r="C697" s="13" t="s">
        <v>335</v>
      </c>
      <c r="D697" s="13" t="s">
        <v>1151</v>
      </c>
      <c r="E697" s="14">
        <v>13</v>
      </c>
      <c r="F697" s="14">
        <v>22</v>
      </c>
      <c r="G697" s="9">
        <v>3</v>
      </c>
      <c r="H697" s="9">
        <v>40</v>
      </c>
      <c r="I697" s="13" t="s">
        <v>1127</v>
      </c>
      <c r="K697" s="14">
        <f t="shared" si="40"/>
        <v>39</v>
      </c>
      <c r="L697" s="14">
        <f t="shared" si="41"/>
        <v>27</v>
      </c>
      <c r="M697" s="14">
        <f t="shared" si="42"/>
        <v>66</v>
      </c>
      <c r="N697" s="12">
        <f t="shared" si="43"/>
        <v>0.69230769230769229</v>
      </c>
      <c r="O697" s="23">
        <f>IF(VLOOKUP(Cocina[[#This Row],[Número de Orden]],Sala[[Número de Orden]:[Orden cobrada (Sin tiempo espera)]],12,FALSE)="Si",Cocina[[#This Row],[Ganancia Neta]],-Cocina[[#This Row],[Total del Pedido]])</f>
        <v>27</v>
      </c>
    </row>
    <row r="698" spans="1:15" x14ac:dyDescent="0.3">
      <c r="A698" s="9">
        <v>273</v>
      </c>
      <c r="B698" s="9">
        <v>20</v>
      </c>
      <c r="C698" s="13" t="s">
        <v>195</v>
      </c>
      <c r="D698" s="13" t="s">
        <v>1158</v>
      </c>
      <c r="E698" s="14">
        <v>15</v>
      </c>
      <c r="F698" s="14">
        <v>25</v>
      </c>
      <c r="G698" s="9">
        <v>1</v>
      </c>
      <c r="H698" s="9">
        <v>5</v>
      </c>
      <c r="I698" s="13" t="s">
        <v>1128</v>
      </c>
      <c r="K698" s="14">
        <f t="shared" si="40"/>
        <v>15</v>
      </c>
      <c r="L698" s="14">
        <f t="shared" si="41"/>
        <v>10</v>
      </c>
      <c r="M698" s="14">
        <f t="shared" si="42"/>
        <v>25</v>
      </c>
      <c r="N698" s="12">
        <f t="shared" si="43"/>
        <v>0.66666666666666663</v>
      </c>
      <c r="O698" s="23">
        <f>IF(VLOOKUP(Cocina[[#This Row],[Número de Orden]],Sala[[Número de Orden]:[Orden cobrada (Sin tiempo espera)]],12,FALSE)="Si",Cocina[[#This Row],[Ganancia Neta]],-Cocina[[#This Row],[Total del Pedido]])</f>
        <v>10</v>
      </c>
    </row>
    <row r="699" spans="1:15" x14ac:dyDescent="0.3">
      <c r="A699" s="9">
        <v>274</v>
      </c>
      <c r="B699" s="9">
        <v>7</v>
      </c>
      <c r="C699" s="13" t="s">
        <v>256</v>
      </c>
      <c r="D699" s="13" t="s">
        <v>1157</v>
      </c>
      <c r="E699" s="14">
        <v>15</v>
      </c>
      <c r="F699" s="14">
        <v>26</v>
      </c>
      <c r="G699" s="9">
        <v>3</v>
      </c>
      <c r="H699" s="9">
        <v>33</v>
      </c>
      <c r="I699" s="13" t="s">
        <v>1127</v>
      </c>
      <c r="K699" s="14">
        <f t="shared" si="40"/>
        <v>45</v>
      </c>
      <c r="L699" s="14">
        <f t="shared" si="41"/>
        <v>33</v>
      </c>
      <c r="M699" s="14">
        <f t="shared" si="42"/>
        <v>78</v>
      </c>
      <c r="N699" s="12">
        <f t="shared" si="43"/>
        <v>0.73333333333333328</v>
      </c>
      <c r="O699" s="23">
        <f>IF(VLOOKUP(Cocina[[#This Row],[Número de Orden]],Sala[[Número de Orden]:[Orden cobrada (Sin tiempo espera)]],12,FALSE)="Si",Cocina[[#This Row],[Ganancia Neta]],-Cocina[[#This Row],[Total del Pedido]])</f>
        <v>33</v>
      </c>
    </row>
    <row r="700" spans="1:15" x14ac:dyDescent="0.3">
      <c r="A700" s="9">
        <v>274</v>
      </c>
      <c r="B700" s="9">
        <v>7</v>
      </c>
      <c r="C700" s="13" t="s">
        <v>180</v>
      </c>
      <c r="D700" s="13" t="s">
        <v>1148</v>
      </c>
      <c r="E700" s="14">
        <v>11</v>
      </c>
      <c r="F700" s="14">
        <v>19</v>
      </c>
      <c r="G700" s="9">
        <v>2</v>
      </c>
      <c r="H700" s="9">
        <v>42</v>
      </c>
      <c r="I700" s="13" t="s">
        <v>1128</v>
      </c>
      <c r="K700" s="14">
        <f t="shared" si="40"/>
        <v>22</v>
      </c>
      <c r="L700" s="14">
        <f t="shared" si="41"/>
        <v>16</v>
      </c>
      <c r="M700" s="14">
        <f t="shared" si="42"/>
        <v>38</v>
      </c>
      <c r="N700" s="12">
        <f t="shared" si="43"/>
        <v>0.72727272727272729</v>
      </c>
      <c r="O700" s="23">
        <f>IF(VLOOKUP(Cocina[[#This Row],[Número de Orden]],Sala[[Número de Orden]:[Orden cobrada (Sin tiempo espera)]],12,FALSE)="Si",Cocina[[#This Row],[Ganancia Neta]],-Cocina[[#This Row],[Total del Pedido]])</f>
        <v>16</v>
      </c>
    </row>
    <row r="701" spans="1:15" x14ac:dyDescent="0.3">
      <c r="A701" s="9">
        <v>275</v>
      </c>
      <c r="B701" s="9">
        <v>5</v>
      </c>
      <c r="C701" s="13" t="s">
        <v>439</v>
      </c>
      <c r="D701" s="13" t="s">
        <v>1146</v>
      </c>
      <c r="E701" s="14">
        <v>20</v>
      </c>
      <c r="F701" s="14">
        <v>33</v>
      </c>
      <c r="G701" s="9">
        <v>1</v>
      </c>
      <c r="H701" s="9">
        <v>32</v>
      </c>
      <c r="I701" s="13" t="s">
        <v>1128</v>
      </c>
      <c r="K701" s="14">
        <f t="shared" si="40"/>
        <v>20</v>
      </c>
      <c r="L701" s="14">
        <f t="shared" si="41"/>
        <v>13</v>
      </c>
      <c r="M701" s="14">
        <f t="shared" si="42"/>
        <v>33</v>
      </c>
      <c r="N701" s="12">
        <f t="shared" si="43"/>
        <v>0.65</v>
      </c>
      <c r="O701" s="23">
        <f>IF(VLOOKUP(Cocina[[#This Row],[Número de Orden]],Sala[[Número de Orden]:[Orden cobrada (Sin tiempo espera)]],12,FALSE)="Si",Cocina[[#This Row],[Ganancia Neta]],-Cocina[[#This Row],[Total del Pedido]])</f>
        <v>13</v>
      </c>
    </row>
    <row r="702" spans="1:15" x14ac:dyDescent="0.3">
      <c r="A702" s="9">
        <v>275</v>
      </c>
      <c r="B702" s="9">
        <v>5</v>
      </c>
      <c r="C702" s="13" t="s">
        <v>186</v>
      </c>
      <c r="D702" s="13" t="s">
        <v>1141</v>
      </c>
      <c r="E702" s="14">
        <v>19</v>
      </c>
      <c r="F702" s="14">
        <v>31</v>
      </c>
      <c r="G702" s="9">
        <v>2</v>
      </c>
      <c r="H702" s="9">
        <v>32</v>
      </c>
      <c r="I702" s="13" t="s">
        <v>1127</v>
      </c>
      <c r="K702" s="14">
        <f t="shared" si="40"/>
        <v>38</v>
      </c>
      <c r="L702" s="14">
        <f t="shared" si="41"/>
        <v>24</v>
      </c>
      <c r="M702" s="14">
        <f t="shared" si="42"/>
        <v>62</v>
      </c>
      <c r="N702" s="12">
        <f t="shared" si="43"/>
        <v>0.63157894736842102</v>
      </c>
      <c r="O702" s="23">
        <f>IF(VLOOKUP(Cocina[[#This Row],[Número de Orden]],Sala[[Número de Orden]:[Orden cobrada (Sin tiempo espera)]],12,FALSE)="Si",Cocina[[#This Row],[Ganancia Neta]],-Cocina[[#This Row],[Total del Pedido]])</f>
        <v>24</v>
      </c>
    </row>
    <row r="703" spans="1:15" x14ac:dyDescent="0.3">
      <c r="A703" s="9">
        <v>275</v>
      </c>
      <c r="B703" s="9">
        <v>5</v>
      </c>
      <c r="C703" s="13" t="s">
        <v>256</v>
      </c>
      <c r="D703" s="13" t="s">
        <v>1157</v>
      </c>
      <c r="E703" s="14">
        <v>15</v>
      </c>
      <c r="F703" s="14">
        <v>26</v>
      </c>
      <c r="G703" s="9">
        <v>1</v>
      </c>
      <c r="H703" s="9">
        <v>58</v>
      </c>
      <c r="I703" s="13" t="s">
        <v>1127</v>
      </c>
      <c r="K703" s="14">
        <f t="shared" si="40"/>
        <v>15</v>
      </c>
      <c r="L703" s="14">
        <f t="shared" si="41"/>
        <v>11</v>
      </c>
      <c r="M703" s="14">
        <f t="shared" si="42"/>
        <v>26</v>
      </c>
      <c r="N703" s="12">
        <f t="shared" si="43"/>
        <v>0.73333333333333328</v>
      </c>
      <c r="O703" s="23">
        <f>IF(VLOOKUP(Cocina[[#This Row],[Número de Orden]],Sala[[Número de Orden]:[Orden cobrada (Sin tiempo espera)]],12,FALSE)="Si",Cocina[[#This Row],[Ganancia Neta]],-Cocina[[#This Row],[Total del Pedido]])</f>
        <v>11</v>
      </c>
    </row>
    <row r="704" spans="1:15" x14ac:dyDescent="0.3">
      <c r="A704" s="9">
        <v>276</v>
      </c>
      <c r="B704" s="9">
        <v>15</v>
      </c>
      <c r="C704" s="13" t="s">
        <v>335</v>
      </c>
      <c r="D704" s="13" t="s">
        <v>1151</v>
      </c>
      <c r="E704" s="14">
        <v>13</v>
      </c>
      <c r="F704" s="14">
        <v>22</v>
      </c>
      <c r="G704" s="9">
        <v>2</v>
      </c>
      <c r="H704" s="9">
        <v>49</v>
      </c>
      <c r="I704" s="13" t="s">
        <v>1127</v>
      </c>
      <c r="K704" s="14">
        <f t="shared" si="40"/>
        <v>26</v>
      </c>
      <c r="L704" s="14">
        <f t="shared" si="41"/>
        <v>18</v>
      </c>
      <c r="M704" s="14">
        <f t="shared" si="42"/>
        <v>44</v>
      </c>
      <c r="N704" s="12">
        <f t="shared" si="43"/>
        <v>0.69230769230769229</v>
      </c>
      <c r="O704" s="23">
        <f>IF(VLOOKUP(Cocina[[#This Row],[Número de Orden]],Sala[[Número de Orden]:[Orden cobrada (Sin tiempo espera)]],12,FALSE)="Si",Cocina[[#This Row],[Ganancia Neta]],-Cocina[[#This Row],[Total del Pedido]])</f>
        <v>18</v>
      </c>
    </row>
    <row r="705" spans="1:15" x14ac:dyDescent="0.3">
      <c r="A705" s="9">
        <v>276</v>
      </c>
      <c r="B705" s="9">
        <v>15</v>
      </c>
      <c r="C705" s="13" t="s">
        <v>256</v>
      </c>
      <c r="D705" s="13" t="s">
        <v>1157</v>
      </c>
      <c r="E705" s="14">
        <v>15</v>
      </c>
      <c r="F705" s="14">
        <v>26</v>
      </c>
      <c r="G705" s="9">
        <v>1</v>
      </c>
      <c r="H705" s="9">
        <v>36</v>
      </c>
      <c r="I705" s="13" t="s">
        <v>1128</v>
      </c>
      <c r="K705" s="14">
        <f t="shared" si="40"/>
        <v>15</v>
      </c>
      <c r="L705" s="14">
        <f t="shared" si="41"/>
        <v>11</v>
      </c>
      <c r="M705" s="14">
        <f t="shared" si="42"/>
        <v>26</v>
      </c>
      <c r="N705" s="12">
        <f t="shared" si="43"/>
        <v>0.73333333333333328</v>
      </c>
      <c r="O705" s="23">
        <f>IF(VLOOKUP(Cocina[[#This Row],[Número de Orden]],Sala[[Número de Orden]:[Orden cobrada (Sin tiempo espera)]],12,FALSE)="Si",Cocina[[#This Row],[Ganancia Neta]],-Cocina[[#This Row],[Total del Pedido]])</f>
        <v>11</v>
      </c>
    </row>
    <row r="706" spans="1:15" x14ac:dyDescent="0.3">
      <c r="A706" s="9">
        <v>277</v>
      </c>
      <c r="B706" s="9">
        <v>4</v>
      </c>
      <c r="C706" s="13" t="s">
        <v>186</v>
      </c>
      <c r="D706" s="13" t="s">
        <v>1141</v>
      </c>
      <c r="E706" s="14">
        <v>19</v>
      </c>
      <c r="F706" s="14">
        <v>31</v>
      </c>
      <c r="G706" s="9">
        <v>3</v>
      </c>
      <c r="H706" s="9">
        <v>29</v>
      </c>
      <c r="I706" s="13" t="s">
        <v>1127</v>
      </c>
      <c r="K706" s="14">
        <f t="shared" si="40"/>
        <v>57</v>
      </c>
      <c r="L706" s="14">
        <f t="shared" si="41"/>
        <v>36</v>
      </c>
      <c r="M706" s="14">
        <f t="shared" si="42"/>
        <v>93</v>
      </c>
      <c r="N706" s="12">
        <f t="shared" si="43"/>
        <v>0.63157894736842102</v>
      </c>
      <c r="O706" s="23">
        <f>IF(VLOOKUP(Cocina[[#This Row],[Número de Orden]],Sala[[Número de Orden]:[Orden cobrada (Sin tiempo espera)]],12,FALSE)="Si",Cocina[[#This Row],[Ganancia Neta]],-Cocina[[#This Row],[Total del Pedido]])</f>
        <v>36</v>
      </c>
    </row>
    <row r="707" spans="1:15" x14ac:dyDescent="0.3">
      <c r="A707" s="9">
        <v>278</v>
      </c>
      <c r="B707" s="9">
        <v>5</v>
      </c>
      <c r="C707" s="13" t="s">
        <v>186</v>
      </c>
      <c r="D707" s="13" t="s">
        <v>1141</v>
      </c>
      <c r="E707" s="14">
        <v>19</v>
      </c>
      <c r="F707" s="14">
        <v>31</v>
      </c>
      <c r="G707" s="9">
        <v>3</v>
      </c>
      <c r="H707" s="9">
        <v>33</v>
      </c>
      <c r="I707" s="13" t="s">
        <v>1127</v>
      </c>
      <c r="K707" s="14">
        <f t="shared" ref="K707:K770" si="44">E707*G707</f>
        <v>57</v>
      </c>
      <c r="L707" s="14">
        <f t="shared" ref="L707:L770" si="45">(F707-E707)*G707</f>
        <v>36</v>
      </c>
      <c r="M707" s="14">
        <f t="shared" ref="M707:M770" si="46">F707*G707</f>
        <v>93</v>
      </c>
      <c r="N707" s="12">
        <f t="shared" ref="N707:N770" si="47">(M707-K707)/K707</f>
        <v>0.63157894736842102</v>
      </c>
      <c r="O707" s="23">
        <f>IF(VLOOKUP(Cocina[[#This Row],[Número de Orden]],Sala[[Número de Orden]:[Orden cobrada (Sin tiempo espera)]],12,FALSE)="Si",Cocina[[#This Row],[Ganancia Neta]],-Cocina[[#This Row],[Total del Pedido]])</f>
        <v>36</v>
      </c>
    </row>
    <row r="708" spans="1:15" x14ac:dyDescent="0.3">
      <c r="A708" s="9">
        <v>278</v>
      </c>
      <c r="B708" s="9">
        <v>5</v>
      </c>
      <c r="C708" s="13" t="s">
        <v>259</v>
      </c>
      <c r="D708" s="13" t="s">
        <v>1139</v>
      </c>
      <c r="E708" s="14">
        <v>14</v>
      </c>
      <c r="F708" s="14">
        <v>24</v>
      </c>
      <c r="G708" s="9">
        <v>2</v>
      </c>
      <c r="H708" s="9">
        <v>28</v>
      </c>
      <c r="I708" s="13" t="s">
        <v>1128</v>
      </c>
      <c r="K708" s="14">
        <f t="shared" si="44"/>
        <v>28</v>
      </c>
      <c r="L708" s="14">
        <f t="shared" si="45"/>
        <v>20</v>
      </c>
      <c r="M708" s="14">
        <f t="shared" si="46"/>
        <v>48</v>
      </c>
      <c r="N708" s="12">
        <f t="shared" si="47"/>
        <v>0.7142857142857143</v>
      </c>
      <c r="O708" s="23">
        <f>IF(VLOOKUP(Cocina[[#This Row],[Número de Orden]],Sala[[Número de Orden]:[Orden cobrada (Sin tiempo espera)]],12,FALSE)="Si",Cocina[[#This Row],[Ganancia Neta]],-Cocina[[#This Row],[Total del Pedido]])</f>
        <v>20</v>
      </c>
    </row>
    <row r="709" spans="1:15" x14ac:dyDescent="0.3">
      <c r="A709" s="9">
        <v>279</v>
      </c>
      <c r="B709" s="9">
        <v>11</v>
      </c>
      <c r="C709" s="13" t="s">
        <v>65</v>
      </c>
      <c r="D709" s="13" t="s">
        <v>1143</v>
      </c>
      <c r="E709" s="14">
        <v>25</v>
      </c>
      <c r="F709" s="14">
        <v>40</v>
      </c>
      <c r="G709" s="9">
        <v>3</v>
      </c>
      <c r="H709" s="9">
        <v>48</v>
      </c>
      <c r="I709" s="13" t="s">
        <v>1128</v>
      </c>
      <c r="K709" s="14">
        <f t="shared" si="44"/>
        <v>75</v>
      </c>
      <c r="L709" s="14">
        <f t="shared" si="45"/>
        <v>45</v>
      </c>
      <c r="M709" s="14">
        <f t="shared" si="46"/>
        <v>120</v>
      </c>
      <c r="N709" s="12">
        <f t="shared" si="47"/>
        <v>0.6</v>
      </c>
      <c r="O709" s="23">
        <f>IF(VLOOKUP(Cocina[[#This Row],[Número de Orden]],Sala[[Número de Orden]:[Orden cobrada (Sin tiempo espera)]],12,FALSE)="Si",Cocina[[#This Row],[Ganancia Neta]],-Cocina[[#This Row],[Total del Pedido]])</f>
        <v>-75</v>
      </c>
    </row>
    <row r="710" spans="1:15" x14ac:dyDescent="0.3">
      <c r="A710" s="9">
        <v>279</v>
      </c>
      <c r="B710" s="9">
        <v>11</v>
      </c>
      <c r="C710" s="13" t="s">
        <v>33</v>
      </c>
      <c r="D710" s="13" t="s">
        <v>1149</v>
      </c>
      <c r="E710" s="14">
        <v>21</v>
      </c>
      <c r="F710" s="14">
        <v>35</v>
      </c>
      <c r="G710" s="9">
        <v>1</v>
      </c>
      <c r="H710" s="9">
        <v>28</v>
      </c>
      <c r="I710" s="13" t="s">
        <v>1127</v>
      </c>
      <c r="K710" s="14">
        <f t="shared" si="44"/>
        <v>21</v>
      </c>
      <c r="L710" s="14">
        <f t="shared" si="45"/>
        <v>14</v>
      </c>
      <c r="M710" s="14">
        <f t="shared" si="46"/>
        <v>35</v>
      </c>
      <c r="N710" s="12">
        <f t="shared" si="47"/>
        <v>0.66666666666666663</v>
      </c>
      <c r="O710" s="23">
        <f>IF(VLOOKUP(Cocina[[#This Row],[Número de Orden]],Sala[[Número de Orden]:[Orden cobrada (Sin tiempo espera)]],12,FALSE)="Si",Cocina[[#This Row],[Ganancia Neta]],-Cocina[[#This Row],[Total del Pedido]])</f>
        <v>-21</v>
      </c>
    </row>
    <row r="711" spans="1:15" x14ac:dyDescent="0.3">
      <c r="A711" s="9">
        <v>279</v>
      </c>
      <c r="B711" s="9">
        <v>11</v>
      </c>
      <c r="C711" s="13" t="s">
        <v>117</v>
      </c>
      <c r="D711" s="13" t="s">
        <v>1156</v>
      </c>
      <c r="E711" s="14">
        <v>10</v>
      </c>
      <c r="F711" s="14">
        <v>18</v>
      </c>
      <c r="G711" s="9">
        <v>1</v>
      </c>
      <c r="H711" s="9">
        <v>58</v>
      </c>
      <c r="I711" s="13" t="s">
        <v>1127</v>
      </c>
      <c r="K711" s="14">
        <f t="shared" si="44"/>
        <v>10</v>
      </c>
      <c r="L711" s="14">
        <f t="shared" si="45"/>
        <v>8</v>
      </c>
      <c r="M711" s="14">
        <f t="shared" si="46"/>
        <v>18</v>
      </c>
      <c r="N711" s="12">
        <f t="shared" si="47"/>
        <v>0.8</v>
      </c>
      <c r="O711" s="23">
        <f>IF(VLOOKUP(Cocina[[#This Row],[Número de Orden]],Sala[[Número de Orden]:[Orden cobrada (Sin tiempo espera)]],12,FALSE)="Si",Cocina[[#This Row],[Ganancia Neta]],-Cocina[[#This Row],[Total del Pedido]])</f>
        <v>-10</v>
      </c>
    </row>
    <row r="712" spans="1:15" x14ac:dyDescent="0.3">
      <c r="A712" s="9">
        <v>279</v>
      </c>
      <c r="B712" s="9">
        <v>11</v>
      </c>
      <c r="C712" s="13" t="s">
        <v>57</v>
      </c>
      <c r="D712" s="13" t="s">
        <v>1147</v>
      </c>
      <c r="E712" s="14">
        <v>16</v>
      </c>
      <c r="F712" s="14">
        <v>28</v>
      </c>
      <c r="G712" s="9">
        <v>1</v>
      </c>
      <c r="H712" s="9">
        <v>8</v>
      </c>
      <c r="I712" s="13" t="s">
        <v>1127</v>
      </c>
      <c r="K712" s="14">
        <f t="shared" si="44"/>
        <v>16</v>
      </c>
      <c r="L712" s="14">
        <f t="shared" si="45"/>
        <v>12</v>
      </c>
      <c r="M712" s="14">
        <f t="shared" si="46"/>
        <v>28</v>
      </c>
      <c r="N712" s="12">
        <f t="shared" si="47"/>
        <v>0.75</v>
      </c>
      <c r="O712" s="23">
        <f>IF(VLOOKUP(Cocina[[#This Row],[Número de Orden]],Sala[[Número de Orden]:[Orden cobrada (Sin tiempo espera)]],12,FALSE)="Si",Cocina[[#This Row],[Ganancia Neta]],-Cocina[[#This Row],[Total del Pedido]])</f>
        <v>-16</v>
      </c>
    </row>
    <row r="713" spans="1:15" x14ac:dyDescent="0.3">
      <c r="A713" s="9">
        <v>280</v>
      </c>
      <c r="B713" s="9">
        <v>14</v>
      </c>
      <c r="C713" s="13" t="s">
        <v>259</v>
      </c>
      <c r="D713" s="13" t="s">
        <v>1139</v>
      </c>
      <c r="E713" s="14">
        <v>14</v>
      </c>
      <c r="F713" s="14">
        <v>24</v>
      </c>
      <c r="G713" s="9">
        <v>2</v>
      </c>
      <c r="H713" s="9">
        <v>52</v>
      </c>
      <c r="I713" s="13" t="s">
        <v>1127</v>
      </c>
      <c r="K713" s="14">
        <f t="shared" si="44"/>
        <v>28</v>
      </c>
      <c r="L713" s="14">
        <f t="shared" si="45"/>
        <v>20</v>
      </c>
      <c r="M713" s="14">
        <f t="shared" si="46"/>
        <v>48</v>
      </c>
      <c r="N713" s="12">
        <f t="shared" si="47"/>
        <v>0.7142857142857143</v>
      </c>
      <c r="O713" s="23">
        <f>IF(VLOOKUP(Cocina[[#This Row],[Número de Orden]],Sala[[Número de Orden]:[Orden cobrada (Sin tiempo espera)]],12,FALSE)="Si",Cocina[[#This Row],[Ganancia Neta]],-Cocina[[#This Row],[Total del Pedido]])</f>
        <v>20</v>
      </c>
    </row>
    <row r="714" spans="1:15" x14ac:dyDescent="0.3">
      <c r="A714" s="9">
        <v>280</v>
      </c>
      <c r="B714" s="9">
        <v>14</v>
      </c>
      <c r="C714" s="13" t="s">
        <v>331</v>
      </c>
      <c r="D714" s="13" t="s">
        <v>1154</v>
      </c>
      <c r="E714" s="14">
        <v>14</v>
      </c>
      <c r="F714" s="14">
        <v>23</v>
      </c>
      <c r="G714" s="9">
        <v>3</v>
      </c>
      <c r="H714" s="9">
        <v>34</v>
      </c>
      <c r="I714" s="13" t="s">
        <v>1127</v>
      </c>
      <c r="K714" s="14">
        <f t="shared" si="44"/>
        <v>42</v>
      </c>
      <c r="L714" s="14">
        <f t="shared" si="45"/>
        <v>27</v>
      </c>
      <c r="M714" s="14">
        <f t="shared" si="46"/>
        <v>69</v>
      </c>
      <c r="N714" s="12">
        <f t="shared" si="47"/>
        <v>0.6428571428571429</v>
      </c>
      <c r="O714" s="23">
        <f>IF(VLOOKUP(Cocina[[#This Row],[Número de Orden]],Sala[[Número de Orden]:[Orden cobrada (Sin tiempo espera)]],12,FALSE)="Si",Cocina[[#This Row],[Ganancia Neta]],-Cocina[[#This Row],[Total del Pedido]])</f>
        <v>27</v>
      </c>
    </row>
    <row r="715" spans="1:15" x14ac:dyDescent="0.3">
      <c r="A715" s="9">
        <v>281</v>
      </c>
      <c r="B715" s="9">
        <v>18</v>
      </c>
      <c r="C715" s="13" t="s">
        <v>439</v>
      </c>
      <c r="D715" s="13" t="s">
        <v>1146</v>
      </c>
      <c r="E715" s="14">
        <v>20</v>
      </c>
      <c r="F715" s="14">
        <v>33</v>
      </c>
      <c r="G715" s="9">
        <v>2</v>
      </c>
      <c r="H715" s="9">
        <v>9</v>
      </c>
      <c r="I715" s="13" t="s">
        <v>1128</v>
      </c>
      <c r="K715" s="14">
        <f t="shared" si="44"/>
        <v>40</v>
      </c>
      <c r="L715" s="14">
        <f t="shared" si="45"/>
        <v>26</v>
      </c>
      <c r="M715" s="14">
        <f t="shared" si="46"/>
        <v>66</v>
      </c>
      <c r="N715" s="12">
        <f t="shared" si="47"/>
        <v>0.65</v>
      </c>
      <c r="O715" s="23">
        <f>IF(VLOOKUP(Cocina[[#This Row],[Número de Orden]],Sala[[Número de Orden]:[Orden cobrada (Sin tiempo espera)]],12,FALSE)="Si",Cocina[[#This Row],[Ganancia Neta]],-Cocina[[#This Row],[Total del Pedido]])</f>
        <v>26</v>
      </c>
    </row>
    <row r="716" spans="1:15" x14ac:dyDescent="0.3">
      <c r="A716" s="9">
        <v>282</v>
      </c>
      <c r="B716" s="9">
        <v>6</v>
      </c>
      <c r="C716" s="13" t="s">
        <v>117</v>
      </c>
      <c r="D716" s="13" t="s">
        <v>1156</v>
      </c>
      <c r="E716" s="14">
        <v>10</v>
      </c>
      <c r="F716" s="14">
        <v>18</v>
      </c>
      <c r="G716" s="9">
        <v>3</v>
      </c>
      <c r="H716" s="9">
        <v>57</v>
      </c>
      <c r="I716" s="13" t="s">
        <v>1128</v>
      </c>
      <c r="K716" s="14">
        <f t="shared" si="44"/>
        <v>30</v>
      </c>
      <c r="L716" s="14">
        <f t="shared" si="45"/>
        <v>24</v>
      </c>
      <c r="M716" s="14">
        <f t="shared" si="46"/>
        <v>54</v>
      </c>
      <c r="N716" s="12">
        <f t="shared" si="47"/>
        <v>0.8</v>
      </c>
      <c r="O716" s="23">
        <f>IF(VLOOKUP(Cocina[[#This Row],[Número de Orden]],Sala[[Número de Orden]:[Orden cobrada (Sin tiempo espera)]],12,FALSE)="Si",Cocina[[#This Row],[Ganancia Neta]],-Cocina[[#This Row],[Total del Pedido]])</f>
        <v>24</v>
      </c>
    </row>
    <row r="717" spans="1:15" x14ac:dyDescent="0.3">
      <c r="A717" s="9">
        <v>282</v>
      </c>
      <c r="B717" s="9">
        <v>6</v>
      </c>
      <c r="C717" s="13" t="s">
        <v>241</v>
      </c>
      <c r="D717" s="13" t="s">
        <v>1153</v>
      </c>
      <c r="E717" s="14">
        <v>12</v>
      </c>
      <c r="F717" s="14">
        <v>20</v>
      </c>
      <c r="G717" s="9">
        <v>1</v>
      </c>
      <c r="H717" s="9">
        <v>57</v>
      </c>
      <c r="I717" s="13" t="s">
        <v>1128</v>
      </c>
      <c r="K717" s="14">
        <f t="shared" si="44"/>
        <v>12</v>
      </c>
      <c r="L717" s="14">
        <f t="shared" si="45"/>
        <v>8</v>
      </c>
      <c r="M717" s="14">
        <f t="shared" si="46"/>
        <v>20</v>
      </c>
      <c r="N717" s="12">
        <f t="shared" si="47"/>
        <v>0.66666666666666663</v>
      </c>
      <c r="O717" s="23">
        <f>IF(VLOOKUP(Cocina[[#This Row],[Número de Orden]],Sala[[Número de Orden]:[Orden cobrada (Sin tiempo espera)]],12,FALSE)="Si",Cocina[[#This Row],[Ganancia Neta]],-Cocina[[#This Row],[Total del Pedido]])</f>
        <v>8</v>
      </c>
    </row>
    <row r="718" spans="1:15" x14ac:dyDescent="0.3">
      <c r="A718" s="9">
        <v>283</v>
      </c>
      <c r="B718" s="9">
        <v>19</v>
      </c>
      <c r="C718" s="13" t="s">
        <v>256</v>
      </c>
      <c r="D718" s="13" t="s">
        <v>1157</v>
      </c>
      <c r="E718" s="14">
        <v>15</v>
      </c>
      <c r="F718" s="14">
        <v>26</v>
      </c>
      <c r="G718" s="9">
        <v>3</v>
      </c>
      <c r="H718" s="9">
        <v>6</v>
      </c>
      <c r="I718" s="13" t="s">
        <v>1127</v>
      </c>
      <c r="K718" s="14">
        <f t="shared" si="44"/>
        <v>45</v>
      </c>
      <c r="L718" s="14">
        <f t="shared" si="45"/>
        <v>33</v>
      </c>
      <c r="M718" s="14">
        <f t="shared" si="46"/>
        <v>78</v>
      </c>
      <c r="N718" s="12">
        <f t="shared" si="47"/>
        <v>0.73333333333333328</v>
      </c>
      <c r="O718" s="23">
        <f>IF(VLOOKUP(Cocina[[#This Row],[Número de Orden]],Sala[[Número de Orden]:[Orden cobrada (Sin tiempo espera)]],12,FALSE)="Si",Cocina[[#This Row],[Ganancia Neta]],-Cocina[[#This Row],[Total del Pedido]])</f>
        <v>33</v>
      </c>
    </row>
    <row r="719" spans="1:15" x14ac:dyDescent="0.3">
      <c r="A719" s="9">
        <v>284</v>
      </c>
      <c r="B719" s="9">
        <v>11</v>
      </c>
      <c r="C719" s="13" t="s">
        <v>241</v>
      </c>
      <c r="D719" s="13" t="s">
        <v>1153</v>
      </c>
      <c r="E719" s="14">
        <v>12</v>
      </c>
      <c r="F719" s="14">
        <v>20</v>
      </c>
      <c r="G719" s="9">
        <v>3</v>
      </c>
      <c r="H719" s="9">
        <v>45</v>
      </c>
      <c r="I719" s="13" t="s">
        <v>1127</v>
      </c>
      <c r="K719" s="14">
        <f t="shared" si="44"/>
        <v>36</v>
      </c>
      <c r="L719" s="14">
        <f t="shared" si="45"/>
        <v>24</v>
      </c>
      <c r="M719" s="14">
        <f t="shared" si="46"/>
        <v>60</v>
      </c>
      <c r="N719" s="12">
        <f t="shared" si="47"/>
        <v>0.66666666666666663</v>
      </c>
      <c r="O719" s="23">
        <f>IF(VLOOKUP(Cocina[[#This Row],[Número de Orden]],Sala[[Número de Orden]:[Orden cobrada (Sin tiempo espera)]],12,FALSE)="Si",Cocina[[#This Row],[Ganancia Neta]],-Cocina[[#This Row],[Total del Pedido]])</f>
        <v>-36</v>
      </c>
    </row>
    <row r="720" spans="1:15" x14ac:dyDescent="0.3">
      <c r="A720" s="9">
        <v>284</v>
      </c>
      <c r="B720" s="9">
        <v>11</v>
      </c>
      <c r="C720" s="13" t="s">
        <v>170</v>
      </c>
      <c r="D720" s="13" t="s">
        <v>1142</v>
      </c>
      <c r="E720" s="14">
        <v>16</v>
      </c>
      <c r="F720" s="14">
        <v>27</v>
      </c>
      <c r="G720" s="9">
        <v>1</v>
      </c>
      <c r="H720" s="9">
        <v>59</v>
      </c>
      <c r="I720" s="13" t="s">
        <v>1127</v>
      </c>
      <c r="K720" s="14">
        <f t="shared" si="44"/>
        <v>16</v>
      </c>
      <c r="L720" s="14">
        <f t="shared" si="45"/>
        <v>11</v>
      </c>
      <c r="M720" s="14">
        <f t="shared" si="46"/>
        <v>27</v>
      </c>
      <c r="N720" s="12">
        <f t="shared" si="47"/>
        <v>0.6875</v>
      </c>
      <c r="O720" s="23">
        <f>IF(VLOOKUP(Cocina[[#This Row],[Número de Orden]],Sala[[Número de Orden]:[Orden cobrada (Sin tiempo espera)]],12,FALSE)="Si",Cocina[[#This Row],[Ganancia Neta]],-Cocina[[#This Row],[Total del Pedido]])</f>
        <v>-16</v>
      </c>
    </row>
    <row r="721" spans="1:15" x14ac:dyDescent="0.3">
      <c r="A721" s="9">
        <v>284</v>
      </c>
      <c r="B721" s="9">
        <v>11</v>
      </c>
      <c r="C721" s="13" t="s">
        <v>180</v>
      </c>
      <c r="D721" s="13" t="s">
        <v>1148</v>
      </c>
      <c r="E721" s="14">
        <v>11</v>
      </c>
      <c r="F721" s="14">
        <v>19</v>
      </c>
      <c r="G721" s="9">
        <v>2</v>
      </c>
      <c r="H721" s="9">
        <v>41</v>
      </c>
      <c r="I721" s="13" t="s">
        <v>1127</v>
      </c>
      <c r="K721" s="14">
        <f t="shared" si="44"/>
        <v>22</v>
      </c>
      <c r="L721" s="14">
        <f t="shared" si="45"/>
        <v>16</v>
      </c>
      <c r="M721" s="14">
        <f t="shared" si="46"/>
        <v>38</v>
      </c>
      <c r="N721" s="12">
        <f t="shared" si="47"/>
        <v>0.72727272727272729</v>
      </c>
      <c r="O721" s="23">
        <f>IF(VLOOKUP(Cocina[[#This Row],[Número de Orden]],Sala[[Número de Orden]:[Orden cobrada (Sin tiempo espera)]],12,FALSE)="Si",Cocina[[#This Row],[Ganancia Neta]],-Cocina[[#This Row],[Total del Pedido]])</f>
        <v>-22</v>
      </c>
    </row>
    <row r="722" spans="1:15" x14ac:dyDescent="0.3">
      <c r="A722" s="9">
        <v>284</v>
      </c>
      <c r="B722" s="9">
        <v>11</v>
      </c>
      <c r="C722" s="13" t="s">
        <v>439</v>
      </c>
      <c r="D722" s="13" t="s">
        <v>1146</v>
      </c>
      <c r="E722" s="14">
        <v>20</v>
      </c>
      <c r="F722" s="14">
        <v>33</v>
      </c>
      <c r="G722" s="9">
        <v>1</v>
      </c>
      <c r="H722" s="9">
        <v>50</v>
      </c>
      <c r="I722" s="13" t="s">
        <v>1128</v>
      </c>
      <c r="K722" s="14">
        <f t="shared" si="44"/>
        <v>20</v>
      </c>
      <c r="L722" s="14">
        <f t="shared" si="45"/>
        <v>13</v>
      </c>
      <c r="M722" s="14">
        <f t="shared" si="46"/>
        <v>33</v>
      </c>
      <c r="N722" s="12">
        <f t="shared" si="47"/>
        <v>0.65</v>
      </c>
      <c r="O722" s="23">
        <f>IF(VLOOKUP(Cocina[[#This Row],[Número de Orden]],Sala[[Número de Orden]:[Orden cobrada (Sin tiempo espera)]],12,FALSE)="Si",Cocina[[#This Row],[Ganancia Neta]],-Cocina[[#This Row],[Total del Pedido]])</f>
        <v>-20</v>
      </c>
    </row>
    <row r="723" spans="1:15" x14ac:dyDescent="0.3">
      <c r="A723" s="9">
        <v>285</v>
      </c>
      <c r="B723" s="9">
        <v>18</v>
      </c>
      <c r="C723" s="13" t="s">
        <v>102</v>
      </c>
      <c r="D723" s="13" t="s">
        <v>1155</v>
      </c>
      <c r="E723" s="14">
        <v>13</v>
      </c>
      <c r="F723" s="14">
        <v>21</v>
      </c>
      <c r="G723" s="9">
        <v>2</v>
      </c>
      <c r="H723" s="9">
        <v>12</v>
      </c>
      <c r="I723" s="13" t="s">
        <v>1128</v>
      </c>
      <c r="K723" s="14">
        <f t="shared" si="44"/>
        <v>26</v>
      </c>
      <c r="L723" s="14">
        <f t="shared" si="45"/>
        <v>16</v>
      </c>
      <c r="M723" s="14">
        <f t="shared" si="46"/>
        <v>42</v>
      </c>
      <c r="N723" s="12">
        <f t="shared" si="47"/>
        <v>0.61538461538461542</v>
      </c>
      <c r="O723" s="23">
        <f>IF(VLOOKUP(Cocina[[#This Row],[Número de Orden]],Sala[[Número de Orden]:[Orden cobrada (Sin tiempo espera)]],12,FALSE)="Si",Cocina[[#This Row],[Ganancia Neta]],-Cocina[[#This Row],[Total del Pedido]])</f>
        <v>16</v>
      </c>
    </row>
    <row r="724" spans="1:15" x14ac:dyDescent="0.3">
      <c r="A724" s="9">
        <v>286</v>
      </c>
      <c r="B724" s="9">
        <v>15</v>
      </c>
      <c r="C724" s="13" t="s">
        <v>77</v>
      </c>
      <c r="D724" s="13" t="s">
        <v>1152</v>
      </c>
      <c r="E724" s="14">
        <v>20</v>
      </c>
      <c r="F724" s="14">
        <v>34</v>
      </c>
      <c r="G724" s="9">
        <v>2</v>
      </c>
      <c r="H724" s="9">
        <v>25</v>
      </c>
      <c r="I724" s="13" t="s">
        <v>1127</v>
      </c>
      <c r="K724" s="14">
        <f t="shared" si="44"/>
        <v>40</v>
      </c>
      <c r="L724" s="14">
        <f t="shared" si="45"/>
        <v>28</v>
      </c>
      <c r="M724" s="14">
        <f t="shared" si="46"/>
        <v>68</v>
      </c>
      <c r="N724" s="12">
        <f t="shared" si="47"/>
        <v>0.7</v>
      </c>
      <c r="O724" s="23">
        <f>IF(VLOOKUP(Cocina[[#This Row],[Número de Orden]],Sala[[Número de Orden]:[Orden cobrada (Sin tiempo espera)]],12,FALSE)="Si",Cocina[[#This Row],[Ganancia Neta]],-Cocina[[#This Row],[Total del Pedido]])</f>
        <v>28</v>
      </c>
    </row>
    <row r="725" spans="1:15" x14ac:dyDescent="0.3">
      <c r="A725" s="9">
        <v>287</v>
      </c>
      <c r="B725" s="9">
        <v>20</v>
      </c>
      <c r="C725" s="13" t="s">
        <v>414</v>
      </c>
      <c r="D725" s="13" t="s">
        <v>1150</v>
      </c>
      <c r="E725" s="14">
        <v>19</v>
      </c>
      <c r="F725" s="14">
        <v>32</v>
      </c>
      <c r="G725" s="9">
        <v>3</v>
      </c>
      <c r="H725" s="9">
        <v>46</v>
      </c>
      <c r="I725" s="13" t="s">
        <v>1127</v>
      </c>
      <c r="K725" s="14">
        <f t="shared" si="44"/>
        <v>57</v>
      </c>
      <c r="L725" s="14">
        <f t="shared" si="45"/>
        <v>39</v>
      </c>
      <c r="M725" s="14">
        <f t="shared" si="46"/>
        <v>96</v>
      </c>
      <c r="N725" s="12">
        <f t="shared" si="47"/>
        <v>0.68421052631578949</v>
      </c>
      <c r="O725" s="23">
        <f>IF(VLOOKUP(Cocina[[#This Row],[Número de Orden]],Sala[[Número de Orden]:[Orden cobrada (Sin tiempo espera)]],12,FALSE)="Si",Cocina[[#This Row],[Ganancia Neta]],-Cocina[[#This Row],[Total del Pedido]])</f>
        <v>-57</v>
      </c>
    </row>
    <row r="726" spans="1:15" x14ac:dyDescent="0.3">
      <c r="A726" s="9">
        <v>287</v>
      </c>
      <c r="B726" s="9">
        <v>20</v>
      </c>
      <c r="C726" s="13" t="s">
        <v>331</v>
      </c>
      <c r="D726" s="13" t="s">
        <v>1154</v>
      </c>
      <c r="E726" s="14">
        <v>14</v>
      </c>
      <c r="F726" s="14">
        <v>23</v>
      </c>
      <c r="G726" s="9">
        <v>2</v>
      </c>
      <c r="H726" s="9">
        <v>58</v>
      </c>
      <c r="I726" s="13" t="s">
        <v>1127</v>
      </c>
      <c r="K726" s="14">
        <f t="shared" si="44"/>
        <v>28</v>
      </c>
      <c r="L726" s="14">
        <f t="shared" si="45"/>
        <v>18</v>
      </c>
      <c r="M726" s="14">
        <f t="shared" si="46"/>
        <v>46</v>
      </c>
      <c r="N726" s="12">
        <f t="shared" si="47"/>
        <v>0.6428571428571429</v>
      </c>
      <c r="O726" s="23">
        <f>IF(VLOOKUP(Cocina[[#This Row],[Número de Orden]],Sala[[Número de Orden]:[Orden cobrada (Sin tiempo espera)]],12,FALSE)="Si",Cocina[[#This Row],[Ganancia Neta]],-Cocina[[#This Row],[Total del Pedido]])</f>
        <v>-28</v>
      </c>
    </row>
    <row r="727" spans="1:15" x14ac:dyDescent="0.3">
      <c r="A727" s="9">
        <v>287</v>
      </c>
      <c r="B727" s="9">
        <v>20</v>
      </c>
      <c r="C727" s="13" t="s">
        <v>100</v>
      </c>
      <c r="D727" s="13" t="s">
        <v>1140</v>
      </c>
      <c r="E727" s="14">
        <v>18</v>
      </c>
      <c r="F727" s="14">
        <v>30</v>
      </c>
      <c r="G727" s="9">
        <v>2</v>
      </c>
      <c r="H727" s="9">
        <v>17</v>
      </c>
      <c r="I727" s="13" t="s">
        <v>1128</v>
      </c>
      <c r="K727" s="14">
        <f t="shared" si="44"/>
        <v>36</v>
      </c>
      <c r="L727" s="14">
        <f t="shared" si="45"/>
        <v>24</v>
      </c>
      <c r="M727" s="14">
        <f t="shared" si="46"/>
        <v>60</v>
      </c>
      <c r="N727" s="12">
        <f t="shared" si="47"/>
        <v>0.66666666666666663</v>
      </c>
      <c r="O727" s="23">
        <f>IF(VLOOKUP(Cocina[[#This Row],[Número de Orden]],Sala[[Número de Orden]:[Orden cobrada (Sin tiempo espera)]],12,FALSE)="Si",Cocina[[#This Row],[Ganancia Neta]],-Cocina[[#This Row],[Total del Pedido]])</f>
        <v>-36</v>
      </c>
    </row>
    <row r="728" spans="1:15" x14ac:dyDescent="0.3">
      <c r="A728" s="9">
        <v>288</v>
      </c>
      <c r="B728" s="9">
        <v>15</v>
      </c>
      <c r="C728" s="13" t="s">
        <v>259</v>
      </c>
      <c r="D728" s="13" t="s">
        <v>1139</v>
      </c>
      <c r="E728" s="14">
        <v>14</v>
      </c>
      <c r="F728" s="14">
        <v>24</v>
      </c>
      <c r="G728" s="9">
        <v>2</v>
      </c>
      <c r="H728" s="9">
        <v>6</v>
      </c>
      <c r="I728" s="13" t="s">
        <v>1128</v>
      </c>
      <c r="K728" s="14">
        <f t="shared" si="44"/>
        <v>28</v>
      </c>
      <c r="L728" s="14">
        <f t="shared" si="45"/>
        <v>20</v>
      </c>
      <c r="M728" s="14">
        <f t="shared" si="46"/>
        <v>48</v>
      </c>
      <c r="N728" s="12">
        <f t="shared" si="47"/>
        <v>0.7142857142857143</v>
      </c>
      <c r="O728" s="23">
        <f>IF(VLOOKUP(Cocina[[#This Row],[Número de Orden]],Sala[[Número de Orden]:[Orden cobrada (Sin tiempo espera)]],12,FALSE)="Si",Cocina[[#This Row],[Ganancia Neta]],-Cocina[[#This Row],[Total del Pedido]])</f>
        <v>20</v>
      </c>
    </row>
    <row r="729" spans="1:15" x14ac:dyDescent="0.3">
      <c r="A729" s="9">
        <v>288</v>
      </c>
      <c r="B729" s="9">
        <v>15</v>
      </c>
      <c r="C729" s="13" t="s">
        <v>180</v>
      </c>
      <c r="D729" s="13" t="s">
        <v>1148</v>
      </c>
      <c r="E729" s="14">
        <v>11</v>
      </c>
      <c r="F729" s="14">
        <v>19</v>
      </c>
      <c r="G729" s="9">
        <v>2</v>
      </c>
      <c r="H729" s="9">
        <v>32</v>
      </c>
      <c r="I729" s="13" t="s">
        <v>1127</v>
      </c>
      <c r="K729" s="14">
        <f t="shared" si="44"/>
        <v>22</v>
      </c>
      <c r="L729" s="14">
        <f t="shared" si="45"/>
        <v>16</v>
      </c>
      <c r="M729" s="14">
        <f t="shared" si="46"/>
        <v>38</v>
      </c>
      <c r="N729" s="12">
        <f t="shared" si="47"/>
        <v>0.72727272727272729</v>
      </c>
      <c r="O729" s="23">
        <f>IF(VLOOKUP(Cocina[[#This Row],[Número de Orden]],Sala[[Número de Orden]:[Orden cobrada (Sin tiempo espera)]],12,FALSE)="Si",Cocina[[#This Row],[Ganancia Neta]],-Cocina[[#This Row],[Total del Pedido]])</f>
        <v>16</v>
      </c>
    </row>
    <row r="730" spans="1:15" x14ac:dyDescent="0.3">
      <c r="A730" s="9">
        <v>289</v>
      </c>
      <c r="B730" s="9">
        <v>15</v>
      </c>
      <c r="C730" s="13" t="s">
        <v>241</v>
      </c>
      <c r="D730" s="13" t="s">
        <v>1153</v>
      </c>
      <c r="E730" s="14">
        <v>12</v>
      </c>
      <c r="F730" s="14">
        <v>20</v>
      </c>
      <c r="G730" s="9">
        <v>3</v>
      </c>
      <c r="H730" s="9">
        <v>20</v>
      </c>
      <c r="I730" s="13" t="s">
        <v>1127</v>
      </c>
      <c r="K730" s="14">
        <f t="shared" si="44"/>
        <v>36</v>
      </c>
      <c r="L730" s="14">
        <f t="shared" si="45"/>
        <v>24</v>
      </c>
      <c r="M730" s="14">
        <f t="shared" si="46"/>
        <v>60</v>
      </c>
      <c r="N730" s="12">
        <f t="shared" si="47"/>
        <v>0.66666666666666663</v>
      </c>
      <c r="O730" s="23">
        <f>IF(VLOOKUP(Cocina[[#This Row],[Número de Orden]],Sala[[Número de Orden]:[Orden cobrada (Sin tiempo espera)]],12,FALSE)="Si",Cocina[[#This Row],[Ganancia Neta]],-Cocina[[#This Row],[Total del Pedido]])</f>
        <v>24</v>
      </c>
    </row>
    <row r="731" spans="1:15" x14ac:dyDescent="0.3">
      <c r="A731" s="9">
        <v>289</v>
      </c>
      <c r="B731" s="9">
        <v>15</v>
      </c>
      <c r="C731" s="13" t="s">
        <v>256</v>
      </c>
      <c r="D731" s="13" t="s">
        <v>1157</v>
      </c>
      <c r="E731" s="14">
        <v>15</v>
      </c>
      <c r="F731" s="14">
        <v>26</v>
      </c>
      <c r="G731" s="9">
        <v>3</v>
      </c>
      <c r="H731" s="9">
        <v>48</v>
      </c>
      <c r="I731" s="13" t="s">
        <v>1128</v>
      </c>
      <c r="K731" s="14">
        <f t="shared" si="44"/>
        <v>45</v>
      </c>
      <c r="L731" s="14">
        <f t="shared" si="45"/>
        <v>33</v>
      </c>
      <c r="M731" s="14">
        <f t="shared" si="46"/>
        <v>78</v>
      </c>
      <c r="N731" s="12">
        <f t="shared" si="47"/>
        <v>0.73333333333333328</v>
      </c>
      <c r="O731" s="23">
        <f>IF(VLOOKUP(Cocina[[#This Row],[Número de Orden]],Sala[[Número de Orden]:[Orden cobrada (Sin tiempo espera)]],12,FALSE)="Si",Cocina[[#This Row],[Ganancia Neta]],-Cocina[[#This Row],[Total del Pedido]])</f>
        <v>33</v>
      </c>
    </row>
    <row r="732" spans="1:15" x14ac:dyDescent="0.3">
      <c r="A732" s="9">
        <v>290</v>
      </c>
      <c r="B732" s="9">
        <v>19</v>
      </c>
      <c r="C732" s="13" t="s">
        <v>65</v>
      </c>
      <c r="D732" s="13" t="s">
        <v>1143</v>
      </c>
      <c r="E732" s="14">
        <v>25</v>
      </c>
      <c r="F732" s="14">
        <v>40</v>
      </c>
      <c r="G732" s="9">
        <v>1</v>
      </c>
      <c r="H732" s="9">
        <v>57</v>
      </c>
      <c r="I732" s="13" t="s">
        <v>1127</v>
      </c>
      <c r="K732" s="14">
        <f t="shared" si="44"/>
        <v>25</v>
      </c>
      <c r="L732" s="14">
        <f t="shared" si="45"/>
        <v>15</v>
      </c>
      <c r="M732" s="14">
        <f t="shared" si="46"/>
        <v>40</v>
      </c>
      <c r="N732" s="12">
        <f t="shared" si="47"/>
        <v>0.6</v>
      </c>
      <c r="O732" s="23">
        <f>IF(VLOOKUP(Cocina[[#This Row],[Número de Orden]],Sala[[Número de Orden]:[Orden cobrada (Sin tiempo espera)]],12,FALSE)="Si",Cocina[[#This Row],[Ganancia Neta]],-Cocina[[#This Row],[Total del Pedido]])</f>
        <v>15</v>
      </c>
    </row>
    <row r="733" spans="1:15" x14ac:dyDescent="0.3">
      <c r="A733" s="9">
        <v>291</v>
      </c>
      <c r="B733" s="9">
        <v>2</v>
      </c>
      <c r="C733" s="13" t="s">
        <v>77</v>
      </c>
      <c r="D733" s="13" t="s">
        <v>1152</v>
      </c>
      <c r="E733" s="14">
        <v>20</v>
      </c>
      <c r="F733" s="14">
        <v>34</v>
      </c>
      <c r="G733" s="9">
        <v>2</v>
      </c>
      <c r="H733" s="9">
        <v>28</v>
      </c>
      <c r="I733" s="13" t="s">
        <v>1128</v>
      </c>
      <c r="K733" s="14">
        <f t="shared" si="44"/>
        <v>40</v>
      </c>
      <c r="L733" s="14">
        <f t="shared" si="45"/>
        <v>28</v>
      </c>
      <c r="M733" s="14">
        <f t="shared" si="46"/>
        <v>68</v>
      </c>
      <c r="N733" s="12">
        <f t="shared" si="47"/>
        <v>0.7</v>
      </c>
      <c r="O733" s="23">
        <f>IF(VLOOKUP(Cocina[[#This Row],[Número de Orden]],Sala[[Número de Orden]:[Orden cobrada (Sin tiempo espera)]],12,FALSE)="Si",Cocina[[#This Row],[Ganancia Neta]],-Cocina[[#This Row],[Total del Pedido]])</f>
        <v>28</v>
      </c>
    </row>
    <row r="734" spans="1:15" x14ac:dyDescent="0.3">
      <c r="A734" s="9">
        <v>291</v>
      </c>
      <c r="B734" s="9">
        <v>2</v>
      </c>
      <c r="C734" s="13" t="s">
        <v>195</v>
      </c>
      <c r="D734" s="13" t="s">
        <v>1158</v>
      </c>
      <c r="E734" s="14">
        <v>15</v>
      </c>
      <c r="F734" s="14">
        <v>25</v>
      </c>
      <c r="G734" s="9">
        <v>1</v>
      </c>
      <c r="H734" s="9">
        <v>41</v>
      </c>
      <c r="I734" s="13" t="s">
        <v>1127</v>
      </c>
      <c r="K734" s="14">
        <f t="shared" si="44"/>
        <v>15</v>
      </c>
      <c r="L734" s="14">
        <f t="shared" si="45"/>
        <v>10</v>
      </c>
      <c r="M734" s="14">
        <f t="shared" si="46"/>
        <v>25</v>
      </c>
      <c r="N734" s="12">
        <f t="shared" si="47"/>
        <v>0.66666666666666663</v>
      </c>
      <c r="O734" s="23">
        <f>IF(VLOOKUP(Cocina[[#This Row],[Número de Orden]],Sala[[Número de Orden]:[Orden cobrada (Sin tiempo espera)]],12,FALSE)="Si",Cocina[[#This Row],[Ganancia Neta]],-Cocina[[#This Row],[Total del Pedido]])</f>
        <v>10</v>
      </c>
    </row>
    <row r="735" spans="1:15" x14ac:dyDescent="0.3">
      <c r="A735" s="9">
        <v>291</v>
      </c>
      <c r="B735" s="9">
        <v>2</v>
      </c>
      <c r="C735" s="13" t="s">
        <v>33</v>
      </c>
      <c r="D735" s="13" t="s">
        <v>1149</v>
      </c>
      <c r="E735" s="14">
        <v>21</v>
      </c>
      <c r="F735" s="14">
        <v>35</v>
      </c>
      <c r="G735" s="9">
        <v>3</v>
      </c>
      <c r="H735" s="9">
        <v>12</v>
      </c>
      <c r="I735" s="13" t="s">
        <v>1128</v>
      </c>
      <c r="K735" s="14">
        <f t="shared" si="44"/>
        <v>63</v>
      </c>
      <c r="L735" s="14">
        <f t="shared" si="45"/>
        <v>42</v>
      </c>
      <c r="M735" s="14">
        <f t="shared" si="46"/>
        <v>105</v>
      </c>
      <c r="N735" s="12">
        <f t="shared" si="47"/>
        <v>0.66666666666666663</v>
      </c>
      <c r="O735" s="23">
        <f>IF(VLOOKUP(Cocina[[#This Row],[Número de Orden]],Sala[[Número de Orden]:[Orden cobrada (Sin tiempo espera)]],12,FALSE)="Si",Cocina[[#This Row],[Ganancia Neta]],-Cocina[[#This Row],[Total del Pedido]])</f>
        <v>42</v>
      </c>
    </row>
    <row r="736" spans="1:15" x14ac:dyDescent="0.3">
      <c r="A736" s="9">
        <v>291</v>
      </c>
      <c r="B736" s="9">
        <v>2</v>
      </c>
      <c r="C736" s="13" t="s">
        <v>186</v>
      </c>
      <c r="D736" s="13" t="s">
        <v>1141</v>
      </c>
      <c r="E736" s="14">
        <v>19</v>
      </c>
      <c r="F736" s="14">
        <v>31</v>
      </c>
      <c r="G736" s="9">
        <v>2</v>
      </c>
      <c r="H736" s="9">
        <v>14</v>
      </c>
      <c r="I736" s="13" t="s">
        <v>1127</v>
      </c>
      <c r="K736" s="14">
        <f t="shared" si="44"/>
        <v>38</v>
      </c>
      <c r="L736" s="14">
        <f t="shared" si="45"/>
        <v>24</v>
      </c>
      <c r="M736" s="14">
        <f t="shared" si="46"/>
        <v>62</v>
      </c>
      <c r="N736" s="12">
        <f t="shared" si="47"/>
        <v>0.63157894736842102</v>
      </c>
      <c r="O736" s="23">
        <f>IF(VLOOKUP(Cocina[[#This Row],[Número de Orden]],Sala[[Número de Orden]:[Orden cobrada (Sin tiempo espera)]],12,FALSE)="Si",Cocina[[#This Row],[Ganancia Neta]],-Cocina[[#This Row],[Total del Pedido]])</f>
        <v>24</v>
      </c>
    </row>
    <row r="737" spans="1:15" x14ac:dyDescent="0.3">
      <c r="A737" s="9">
        <v>292</v>
      </c>
      <c r="B737" s="9">
        <v>10</v>
      </c>
      <c r="C737" s="13" t="s">
        <v>57</v>
      </c>
      <c r="D737" s="13" t="s">
        <v>1147</v>
      </c>
      <c r="E737" s="14">
        <v>16</v>
      </c>
      <c r="F737" s="14">
        <v>28</v>
      </c>
      <c r="G737" s="9">
        <v>3</v>
      </c>
      <c r="H737" s="9">
        <v>23</v>
      </c>
      <c r="I737" s="13" t="s">
        <v>1128</v>
      </c>
      <c r="K737" s="14">
        <f t="shared" si="44"/>
        <v>48</v>
      </c>
      <c r="L737" s="14">
        <f t="shared" si="45"/>
        <v>36</v>
      </c>
      <c r="M737" s="14">
        <f t="shared" si="46"/>
        <v>84</v>
      </c>
      <c r="N737" s="12">
        <f t="shared" si="47"/>
        <v>0.75</v>
      </c>
      <c r="O737" s="23">
        <f>IF(VLOOKUP(Cocina[[#This Row],[Número de Orden]],Sala[[Número de Orden]:[Orden cobrada (Sin tiempo espera)]],12,FALSE)="Si",Cocina[[#This Row],[Ganancia Neta]],-Cocina[[#This Row],[Total del Pedido]])</f>
        <v>36</v>
      </c>
    </row>
    <row r="738" spans="1:15" x14ac:dyDescent="0.3">
      <c r="A738" s="9">
        <v>293</v>
      </c>
      <c r="B738" s="9">
        <v>16</v>
      </c>
      <c r="C738" s="13" t="s">
        <v>57</v>
      </c>
      <c r="D738" s="13" t="s">
        <v>1147</v>
      </c>
      <c r="E738" s="14">
        <v>16</v>
      </c>
      <c r="F738" s="14">
        <v>28</v>
      </c>
      <c r="G738" s="9">
        <v>3</v>
      </c>
      <c r="H738" s="9">
        <v>44</v>
      </c>
      <c r="I738" s="13" t="s">
        <v>1127</v>
      </c>
      <c r="K738" s="14">
        <f t="shared" si="44"/>
        <v>48</v>
      </c>
      <c r="L738" s="14">
        <f t="shared" si="45"/>
        <v>36</v>
      </c>
      <c r="M738" s="14">
        <f t="shared" si="46"/>
        <v>84</v>
      </c>
      <c r="N738" s="12">
        <f t="shared" si="47"/>
        <v>0.75</v>
      </c>
      <c r="O738" s="23">
        <f>IF(VLOOKUP(Cocina[[#This Row],[Número de Orden]],Sala[[Número de Orden]:[Orden cobrada (Sin tiempo espera)]],12,FALSE)="Si",Cocina[[#This Row],[Ganancia Neta]],-Cocina[[#This Row],[Total del Pedido]])</f>
        <v>-48</v>
      </c>
    </row>
    <row r="739" spans="1:15" x14ac:dyDescent="0.3">
      <c r="A739" s="9">
        <v>293</v>
      </c>
      <c r="B739" s="9">
        <v>16</v>
      </c>
      <c r="C739" s="13" t="s">
        <v>100</v>
      </c>
      <c r="D739" s="13" t="s">
        <v>1140</v>
      </c>
      <c r="E739" s="14">
        <v>18</v>
      </c>
      <c r="F739" s="14">
        <v>30</v>
      </c>
      <c r="G739" s="9">
        <v>2</v>
      </c>
      <c r="H739" s="9">
        <v>29</v>
      </c>
      <c r="I739" s="13" t="s">
        <v>1127</v>
      </c>
      <c r="K739" s="14">
        <f t="shared" si="44"/>
        <v>36</v>
      </c>
      <c r="L739" s="14">
        <f t="shared" si="45"/>
        <v>24</v>
      </c>
      <c r="M739" s="14">
        <f t="shared" si="46"/>
        <v>60</v>
      </c>
      <c r="N739" s="12">
        <f t="shared" si="47"/>
        <v>0.66666666666666663</v>
      </c>
      <c r="O739" s="23">
        <f>IF(VLOOKUP(Cocina[[#This Row],[Número de Orden]],Sala[[Número de Orden]:[Orden cobrada (Sin tiempo espera)]],12,FALSE)="Si",Cocina[[#This Row],[Ganancia Neta]],-Cocina[[#This Row],[Total del Pedido]])</f>
        <v>-36</v>
      </c>
    </row>
    <row r="740" spans="1:15" x14ac:dyDescent="0.3">
      <c r="A740" s="9">
        <v>293</v>
      </c>
      <c r="B740" s="9">
        <v>16</v>
      </c>
      <c r="C740" s="13" t="s">
        <v>106</v>
      </c>
      <c r="D740" s="13" t="s">
        <v>1144</v>
      </c>
      <c r="E740" s="14">
        <v>22</v>
      </c>
      <c r="F740" s="14">
        <v>36</v>
      </c>
      <c r="G740" s="9">
        <v>2</v>
      </c>
      <c r="H740" s="9">
        <v>47</v>
      </c>
      <c r="I740" s="13" t="s">
        <v>1127</v>
      </c>
      <c r="K740" s="14">
        <f t="shared" si="44"/>
        <v>44</v>
      </c>
      <c r="L740" s="14">
        <f t="shared" si="45"/>
        <v>28</v>
      </c>
      <c r="M740" s="14">
        <f t="shared" si="46"/>
        <v>72</v>
      </c>
      <c r="N740" s="12">
        <f t="shared" si="47"/>
        <v>0.63636363636363635</v>
      </c>
      <c r="O740" s="23">
        <f>IF(VLOOKUP(Cocina[[#This Row],[Número de Orden]],Sala[[Número de Orden]:[Orden cobrada (Sin tiempo espera)]],12,FALSE)="Si",Cocina[[#This Row],[Ganancia Neta]],-Cocina[[#This Row],[Total del Pedido]])</f>
        <v>-44</v>
      </c>
    </row>
    <row r="741" spans="1:15" x14ac:dyDescent="0.3">
      <c r="A741" s="9">
        <v>294</v>
      </c>
      <c r="B741" s="9">
        <v>17</v>
      </c>
      <c r="C741" s="13" t="s">
        <v>186</v>
      </c>
      <c r="D741" s="13" t="s">
        <v>1141</v>
      </c>
      <c r="E741" s="14">
        <v>19</v>
      </c>
      <c r="F741" s="14">
        <v>31</v>
      </c>
      <c r="G741" s="9">
        <v>2</v>
      </c>
      <c r="H741" s="9">
        <v>31</v>
      </c>
      <c r="I741" s="13" t="s">
        <v>1128</v>
      </c>
      <c r="K741" s="14">
        <f t="shared" si="44"/>
        <v>38</v>
      </c>
      <c r="L741" s="14">
        <f t="shared" si="45"/>
        <v>24</v>
      </c>
      <c r="M741" s="14">
        <f t="shared" si="46"/>
        <v>62</v>
      </c>
      <c r="N741" s="12">
        <f t="shared" si="47"/>
        <v>0.63157894736842102</v>
      </c>
      <c r="O741" s="23">
        <f>IF(VLOOKUP(Cocina[[#This Row],[Número de Orden]],Sala[[Número de Orden]:[Orden cobrada (Sin tiempo espera)]],12,FALSE)="Si",Cocina[[#This Row],[Ganancia Neta]],-Cocina[[#This Row],[Total del Pedido]])</f>
        <v>24</v>
      </c>
    </row>
    <row r="742" spans="1:15" x14ac:dyDescent="0.3">
      <c r="A742" s="9">
        <v>294</v>
      </c>
      <c r="B742" s="9">
        <v>17</v>
      </c>
      <c r="C742" s="13" t="s">
        <v>106</v>
      </c>
      <c r="D742" s="13" t="s">
        <v>1144</v>
      </c>
      <c r="E742" s="14">
        <v>22</v>
      </c>
      <c r="F742" s="14">
        <v>36</v>
      </c>
      <c r="G742" s="9">
        <v>3</v>
      </c>
      <c r="H742" s="9">
        <v>13</v>
      </c>
      <c r="I742" s="13" t="s">
        <v>1127</v>
      </c>
      <c r="K742" s="14">
        <f t="shared" si="44"/>
        <v>66</v>
      </c>
      <c r="L742" s="14">
        <f t="shared" si="45"/>
        <v>42</v>
      </c>
      <c r="M742" s="14">
        <f t="shared" si="46"/>
        <v>108</v>
      </c>
      <c r="N742" s="12">
        <f t="shared" si="47"/>
        <v>0.63636363636363635</v>
      </c>
      <c r="O742" s="23">
        <f>IF(VLOOKUP(Cocina[[#This Row],[Número de Orden]],Sala[[Número de Orden]:[Orden cobrada (Sin tiempo espera)]],12,FALSE)="Si",Cocina[[#This Row],[Ganancia Neta]],-Cocina[[#This Row],[Total del Pedido]])</f>
        <v>42</v>
      </c>
    </row>
    <row r="743" spans="1:15" x14ac:dyDescent="0.3">
      <c r="A743" s="9">
        <v>294</v>
      </c>
      <c r="B743" s="9">
        <v>17</v>
      </c>
      <c r="C743" s="13" t="s">
        <v>117</v>
      </c>
      <c r="D743" s="13" t="s">
        <v>1156</v>
      </c>
      <c r="E743" s="14">
        <v>10</v>
      </c>
      <c r="F743" s="14">
        <v>18</v>
      </c>
      <c r="G743" s="9">
        <v>3</v>
      </c>
      <c r="H743" s="9">
        <v>33</v>
      </c>
      <c r="I743" s="13" t="s">
        <v>1127</v>
      </c>
      <c r="K743" s="14">
        <f t="shared" si="44"/>
        <v>30</v>
      </c>
      <c r="L743" s="14">
        <f t="shared" si="45"/>
        <v>24</v>
      </c>
      <c r="M743" s="14">
        <f t="shared" si="46"/>
        <v>54</v>
      </c>
      <c r="N743" s="12">
        <f t="shared" si="47"/>
        <v>0.8</v>
      </c>
      <c r="O743" s="23">
        <f>IF(VLOOKUP(Cocina[[#This Row],[Número de Orden]],Sala[[Número de Orden]:[Orden cobrada (Sin tiempo espera)]],12,FALSE)="Si",Cocina[[#This Row],[Ganancia Neta]],-Cocina[[#This Row],[Total del Pedido]])</f>
        <v>24</v>
      </c>
    </row>
    <row r="744" spans="1:15" x14ac:dyDescent="0.3">
      <c r="A744" s="9">
        <v>294</v>
      </c>
      <c r="B744" s="9">
        <v>17</v>
      </c>
      <c r="C744" s="13" t="s">
        <v>77</v>
      </c>
      <c r="D744" s="13" t="s">
        <v>1152</v>
      </c>
      <c r="E744" s="14">
        <v>20</v>
      </c>
      <c r="F744" s="14">
        <v>34</v>
      </c>
      <c r="G744" s="9">
        <v>3</v>
      </c>
      <c r="H744" s="9">
        <v>9</v>
      </c>
      <c r="I744" s="13" t="s">
        <v>1128</v>
      </c>
      <c r="K744" s="14">
        <f t="shared" si="44"/>
        <v>60</v>
      </c>
      <c r="L744" s="14">
        <f t="shared" si="45"/>
        <v>42</v>
      </c>
      <c r="M744" s="14">
        <f t="shared" si="46"/>
        <v>102</v>
      </c>
      <c r="N744" s="12">
        <f t="shared" si="47"/>
        <v>0.7</v>
      </c>
      <c r="O744" s="23">
        <f>IF(VLOOKUP(Cocina[[#This Row],[Número de Orden]],Sala[[Número de Orden]:[Orden cobrada (Sin tiempo espera)]],12,FALSE)="Si",Cocina[[#This Row],[Ganancia Neta]],-Cocina[[#This Row],[Total del Pedido]])</f>
        <v>42</v>
      </c>
    </row>
    <row r="745" spans="1:15" x14ac:dyDescent="0.3">
      <c r="A745" s="9">
        <v>295</v>
      </c>
      <c r="B745" s="9">
        <v>3</v>
      </c>
      <c r="C745" s="13" t="s">
        <v>414</v>
      </c>
      <c r="D745" s="13" t="s">
        <v>1150</v>
      </c>
      <c r="E745" s="14">
        <v>19</v>
      </c>
      <c r="F745" s="14">
        <v>32</v>
      </c>
      <c r="G745" s="9">
        <v>1</v>
      </c>
      <c r="H745" s="9">
        <v>44</v>
      </c>
      <c r="I745" s="13" t="s">
        <v>1128</v>
      </c>
      <c r="K745" s="14">
        <f t="shared" si="44"/>
        <v>19</v>
      </c>
      <c r="L745" s="14">
        <f t="shared" si="45"/>
        <v>13</v>
      </c>
      <c r="M745" s="14">
        <f t="shared" si="46"/>
        <v>32</v>
      </c>
      <c r="N745" s="12">
        <f t="shared" si="47"/>
        <v>0.68421052631578949</v>
      </c>
      <c r="O745" s="23">
        <f>IF(VLOOKUP(Cocina[[#This Row],[Número de Orden]],Sala[[Número de Orden]:[Orden cobrada (Sin tiempo espera)]],12,FALSE)="Si",Cocina[[#This Row],[Ganancia Neta]],-Cocina[[#This Row],[Total del Pedido]])</f>
        <v>-19</v>
      </c>
    </row>
    <row r="746" spans="1:15" x14ac:dyDescent="0.3">
      <c r="A746" s="9">
        <v>295</v>
      </c>
      <c r="B746" s="9">
        <v>3</v>
      </c>
      <c r="C746" s="13" t="s">
        <v>100</v>
      </c>
      <c r="D746" s="13" t="s">
        <v>1140</v>
      </c>
      <c r="E746" s="14">
        <v>18</v>
      </c>
      <c r="F746" s="14">
        <v>30</v>
      </c>
      <c r="G746" s="9">
        <v>3</v>
      </c>
      <c r="H746" s="9">
        <v>35</v>
      </c>
      <c r="I746" s="13" t="s">
        <v>1127</v>
      </c>
      <c r="K746" s="14">
        <f t="shared" si="44"/>
        <v>54</v>
      </c>
      <c r="L746" s="14">
        <f t="shared" si="45"/>
        <v>36</v>
      </c>
      <c r="M746" s="14">
        <f t="shared" si="46"/>
        <v>90</v>
      </c>
      <c r="N746" s="12">
        <f t="shared" si="47"/>
        <v>0.66666666666666663</v>
      </c>
      <c r="O746" s="23">
        <f>IF(VLOOKUP(Cocina[[#This Row],[Número de Orden]],Sala[[Número de Orden]:[Orden cobrada (Sin tiempo espera)]],12,FALSE)="Si",Cocina[[#This Row],[Ganancia Neta]],-Cocina[[#This Row],[Total del Pedido]])</f>
        <v>-54</v>
      </c>
    </row>
    <row r="747" spans="1:15" x14ac:dyDescent="0.3">
      <c r="A747" s="9">
        <v>295</v>
      </c>
      <c r="B747" s="9">
        <v>3</v>
      </c>
      <c r="C747" s="13" t="s">
        <v>186</v>
      </c>
      <c r="D747" s="13" t="s">
        <v>1141</v>
      </c>
      <c r="E747" s="14">
        <v>19</v>
      </c>
      <c r="F747" s="14">
        <v>31</v>
      </c>
      <c r="G747" s="9">
        <v>2</v>
      </c>
      <c r="H747" s="9">
        <v>39</v>
      </c>
      <c r="I747" s="13" t="s">
        <v>1128</v>
      </c>
      <c r="K747" s="14">
        <f t="shared" si="44"/>
        <v>38</v>
      </c>
      <c r="L747" s="14">
        <f t="shared" si="45"/>
        <v>24</v>
      </c>
      <c r="M747" s="14">
        <f t="shared" si="46"/>
        <v>62</v>
      </c>
      <c r="N747" s="12">
        <f t="shared" si="47"/>
        <v>0.63157894736842102</v>
      </c>
      <c r="O747" s="23">
        <f>IF(VLOOKUP(Cocina[[#This Row],[Número de Orden]],Sala[[Número de Orden]:[Orden cobrada (Sin tiempo espera)]],12,FALSE)="Si",Cocina[[#This Row],[Ganancia Neta]],-Cocina[[#This Row],[Total del Pedido]])</f>
        <v>-38</v>
      </c>
    </row>
    <row r="748" spans="1:15" x14ac:dyDescent="0.3">
      <c r="A748" s="9">
        <v>295</v>
      </c>
      <c r="B748" s="9">
        <v>3</v>
      </c>
      <c r="C748" s="13" t="s">
        <v>102</v>
      </c>
      <c r="D748" s="13" t="s">
        <v>1155</v>
      </c>
      <c r="E748" s="14">
        <v>13</v>
      </c>
      <c r="F748" s="14">
        <v>21</v>
      </c>
      <c r="G748" s="9">
        <v>3</v>
      </c>
      <c r="H748" s="9">
        <v>59</v>
      </c>
      <c r="I748" s="13" t="s">
        <v>1127</v>
      </c>
      <c r="K748" s="14">
        <f t="shared" si="44"/>
        <v>39</v>
      </c>
      <c r="L748" s="14">
        <f t="shared" si="45"/>
        <v>24</v>
      </c>
      <c r="M748" s="14">
        <f t="shared" si="46"/>
        <v>63</v>
      </c>
      <c r="N748" s="12">
        <f t="shared" si="47"/>
        <v>0.61538461538461542</v>
      </c>
      <c r="O748" s="23">
        <f>IF(VLOOKUP(Cocina[[#This Row],[Número de Orden]],Sala[[Número de Orden]:[Orden cobrada (Sin tiempo espera)]],12,FALSE)="Si",Cocina[[#This Row],[Ganancia Neta]],-Cocina[[#This Row],[Total del Pedido]])</f>
        <v>-39</v>
      </c>
    </row>
    <row r="749" spans="1:15" x14ac:dyDescent="0.3">
      <c r="A749" s="9">
        <v>296</v>
      </c>
      <c r="B749" s="9">
        <v>14</v>
      </c>
      <c r="C749" s="13" t="s">
        <v>331</v>
      </c>
      <c r="D749" s="13" t="s">
        <v>1154</v>
      </c>
      <c r="E749" s="14">
        <v>14</v>
      </c>
      <c r="F749" s="14">
        <v>23</v>
      </c>
      <c r="G749" s="9">
        <v>1</v>
      </c>
      <c r="H749" s="9">
        <v>20</v>
      </c>
      <c r="I749" s="13" t="s">
        <v>1127</v>
      </c>
      <c r="K749" s="14">
        <f t="shared" si="44"/>
        <v>14</v>
      </c>
      <c r="L749" s="14">
        <f t="shared" si="45"/>
        <v>9</v>
      </c>
      <c r="M749" s="14">
        <f t="shared" si="46"/>
        <v>23</v>
      </c>
      <c r="N749" s="12">
        <f t="shared" si="47"/>
        <v>0.6428571428571429</v>
      </c>
      <c r="O749" s="23">
        <f>IF(VLOOKUP(Cocina[[#This Row],[Número de Orden]],Sala[[Número de Orden]:[Orden cobrada (Sin tiempo espera)]],12,FALSE)="Si",Cocina[[#This Row],[Ganancia Neta]],-Cocina[[#This Row],[Total del Pedido]])</f>
        <v>9</v>
      </c>
    </row>
    <row r="750" spans="1:15" x14ac:dyDescent="0.3">
      <c r="A750" s="9">
        <v>296</v>
      </c>
      <c r="B750" s="9">
        <v>14</v>
      </c>
      <c r="C750" s="13" t="s">
        <v>106</v>
      </c>
      <c r="D750" s="13" t="s">
        <v>1144</v>
      </c>
      <c r="E750" s="14">
        <v>22</v>
      </c>
      <c r="F750" s="14">
        <v>36</v>
      </c>
      <c r="G750" s="9">
        <v>1</v>
      </c>
      <c r="H750" s="9">
        <v>26</v>
      </c>
      <c r="I750" s="13" t="s">
        <v>1128</v>
      </c>
      <c r="K750" s="14">
        <f t="shared" si="44"/>
        <v>22</v>
      </c>
      <c r="L750" s="14">
        <f t="shared" si="45"/>
        <v>14</v>
      </c>
      <c r="M750" s="14">
        <f t="shared" si="46"/>
        <v>36</v>
      </c>
      <c r="N750" s="12">
        <f t="shared" si="47"/>
        <v>0.63636363636363635</v>
      </c>
      <c r="O750" s="23">
        <f>IF(VLOOKUP(Cocina[[#This Row],[Número de Orden]],Sala[[Número de Orden]:[Orden cobrada (Sin tiempo espera)]],12,FALSE)="Si",Cocina[[#This Row],[Ganancia Neta]],-Cocina[[#This Row],[Total del Pedido]])</f>
        <v>14</v>
      </c>
    </row>
    <row r="751" spans="1:15" x14ac:dyDescent="0.3">
      <c r="A751" s="9">
        <v>297</v>
      </c>
      <c r="B751" s="9">
        <v>4</v>
      </c>
      <c r="C751" s="13" t="s">
        <v>51</v>
      </c>
      <c r="D751" s="13" t="s">
        <v>1145</v>
      </c>
      <c r="E751" s="14">
        <v>17</v>
      </c>
      <c r="F751" s="14">
        <v>29</v>
      </c>
      <c r="G751" s="9">
        <v>2</v>
      </c>
      <c r="H751" s="9">
        <v>59</v>
      </c>
      <c r="I751" s="13" t="s">
        <v>1128</v>
      </c>
      <c r="K751" s="14">
        <f t="shared" si="44"/>
        <v>34</v>
      </c>
      <c r="L751" s="14">
        <f t="shared" si="45"/>
        <v>24</v>
      </c>
      <c r="M751" s="14">
        <f t="shared" si="46"/>
        <v>58</v>
      </c>
      <c r="N751" s="12">
        <f t="shared" si="47"/>
        <v>0.70588235294117652</v>
      </c>
      <c r="O751" s="23">
        <f>IF(VLOOKUP(Cocina[[#This Row],[Número de Orden]],Sala[[Número de Orden]:[Orden cobrada (Sin tiempo espera)]],12,FALSE)="Si",Cocina[[#This Row],[Ganancia Neta]],-Cocina[[#This Row],[Total del Pedido]])</f>
        <v>24</v>
      </c>
    </row>
    <row r="752" spans="1:15" x14ac:dyDescent="0.3">
      <c r="A752" s="9">
        <v>297</v>
      </c>
      <c r="B752" s="9">
        <v>4</v>
      </c>
      <c r="C752" s="13" t="s">
        <v>117</v>
      </c>
      <c r="D752" s="13" t="s">
        <v>1156</v>
      </c>
      <c r="E752" s="14">
        <v>10</v>
      </c>
      <c r="F752" s="14">
        <v>18</v>
      </c>
      <c r="G752" s="9">
        <v>3</v>
      </c>
      <c r="H752" s="9">
        <v>13</v>
      </c>
      <c r="I752" s="13" t="s">
        <v>1128</v>
      </c>
      <c r="K752" s="14">
        <f t="shared" si="44"/>
        <v>30</v>
      </c>
      <c r="L752" s="14">
        <f t="shared" si="45"/>
        <v>24</v>
      </c>
      <c r="M752" s="14">
        <f t="shared" si="46"/>
        <v>54</v>
      </c>
      <c r="N752" s="12">
        <f t="shared" si="47"/>
        <v>0.8</v>
      </c>
      <c r="O752" s="23">
        <f>IF(VLOOKUP(Cocina[[#This Row],[Número de Orden]],Sala[[Número de Orden]:[Orden cobrada (Sin tiempo espera)]],12,FALSE)="Si",Cocina[[#This Row],[Ganancia Neta]],-Cocina[[#This Row],[Total del Pedido]])</f>
        <v>24</v>
      </c>
    </row>
    <row r="753" spans="1:15" x14ac:dyDescent="0.3">
      <c r="A753" s="9">
        <v>297</v>
      </c>
      <c r="B753" s="9">
        <v>4</v>
      </c>
      <c r="C753" s="13" t="s">
        <v>102</v>
      </c>
      <c r="D753" s="13" t="s">
        <v>1155</v>
      </c>
      <c r="E753" s="14">
        <v>13</v>
      </c>
      <c r="F753" s="14">
        <v>21</v>
      </c>
      <c r="G753" s="9">
        <v>3</v>
      </c>
      <c r="H753" s="9">
        <v>40</v>
      </c>
      <c r="I753" s="13" t="s">
        <v>1128</v>
      </c>
      <c r="K753" s="14">
        <f t="shared" si="44"/>
        <v>39</v>
      </c>
      <c r="L753" s="14">
        <f t="shared" si="45"/>
        <v>24</v>
      </c>
      <c r="M753" s="14">
        <f t="shared" si="46"/>
        <v>63</v>
      </c>
      <c r="N753" s="12">
        <f t="shared" si="47"/>
        <v>0.61538461538461542</v>
      </c>
      <c r="O753" s="23">
        <f>IF(VLOOKUP(Cocina[[#This Row],[Número de Orden]],Sala[[Número de Orden]:[Orden cobrada (Sin tiempo espera)]],12,FALSE)="Si",Cocina[[#This Row],[Ganancia Neta]],-Cocina[[#This Row],[Total del Pedido]])</f>
        <v>24</v>
      </c>
    </row>
    <row r="754" spans="1:15" x14ac:dyDescent="0.3">
      <c r="A754" s="9">
        <v>298</v>
      </c>
      <c r="B754" s="9">
        <v>11</v>
      </c>
      <c r="C754" s="13" t="s">
        <v>170</v>
      </c>
      <c r="D754" s="13" t="s">
        <v>1142</v>
      </c>
      <c r="E754" s="14">
        <v>16</v>
      </c>
      <c r="F754" s="14">
        <v>27</v>
      </c>
      <c r="G754" s="9">
        <v>3</v>
      </c>
      <c r="H754" s="9">
        <v>46</v>
      </c>
      <c r="I754" s="13" t="s">
        <v>1127</v>
      </c>
      <c r="K754" s="14">
        <f t="shared" si="44"/>
        <v>48</v>
      </c>
      <c r="L754" s="14">
        <f t="shared" si="45"/>
        <v>33</v>
      </c>
      <c r="M754" s="14">
        <f t="shared" si="46"/>
        <v>81</v>
      </c>
      <c r="N754" s="12">
        <f t="shared" si="47"/>
        <v>0.6875</v>
      </c>
      <c r="O754" s="23">
        <f>IF(VLOOKUP(Cocina[[#This Row],[Número de Orden]],Sala[[Número de Orden]:[Orden cobrada (Sin tiempo espera)]],12,FALSE)="Si",Cocina[[#This Row],[Ganancia Neta]],-Cocina[[#This Row],[Total del Pedido]])</f>
        <v>-48</v>
      </c>
    </row>
    <row r="755" spans="1:15" x14ac:dyDescent="0.3">
      <c r="A755" s="9">
        <v>298</v>
      </c>
      <c r="B755" s="9">
        <v>11</v>
      </c>
      <c r="C755" s="13" t="s">
        <v>106</v>
      </c>
      <c r="D755" s="13" t="s">
        <v>1144</v>
      </c>
      <c r="E755" s="14">
        <v>22</v>
      </c>
      <c r="F755" s="14">
        <v>36</v>
      </c>
      <c r="G755" s="9">
        <v>3</v>
      </c>
      <c r="H755" s="9">
        <v>49</v>
      </c>
      <c r="I755" s="13" t="s">
        <v>1127</v>
      </c>
      <c r="K755" s="14">
        <f t="shared" si="44"/>
        <v>66</v>
      </c>
      <c r="L755" s="14">
        <f t="shared" si="45"/>
        <v>42</v>
      </c>
      <c r="M755" s="14">
        <f t="shared" si="46"/>
        <v>108</v>
      </c>
      <c r="N755" s="12">
        <f t="shared" si="47"/>
        <v>0.63636363636363635</v>
      </c>
      <c r="O755" s="23">
        <f>IF(VLOOKUP(Cocina[[#This Row],[Número de Orden]],Sala[[Número de Orden]:[Orden cobrada (Sin tiempo espera)]],12,FALSE)="Si",Cocina[[#This Row],[Ganancia Neta]],-Cocina[[#This Row],[Total del Pedido]])</f>
        <v>-66</v>
      </c>
    </row>
    <row r="756" spans="1:15" x14ac:dyDescent="0.3">
      <c r="A756" s="9">
        <v>298</v>
      </c>
      <c r="B756" s="9">
        <v>11</v>
      </c>
      <c r="C756" s="13" t="s">
        <v>335</v>
      </c>
      <c r="D756" s="13" t="s">
        <v>1151</v>
      </c>
      <c r="E756" s="14">
        <v>13</v>
      </c>
      <c r="F756" s="14">
        <v>22</v>
      </c>
      <c r="G756" s="9">
        <v>3</v>
      </c>
      <c r="H756" s="9">
        <v>46</v>
      </c>
      <c r="I756" s="13" t="s">
        <v>1128</v>
      </c>
      <c r="K756" s="14">
        <f t="shared" si="44"/>
        <v>39</v>
      </c>
      <c r="L756" s="14">
        <f t="shared" si="45"/>
        <v>27</v>
      </c>
      <c r="M756" s="14">
        <f t="shared" si="46"/>
        <v>66</v>
      </c>
      <c r="N756" s="12">
        <f t="shared" si="47"/>
        <v>0.69230769230769229</v>
      </c>
      <c r="O756" s="23">
        <f>IF(VLOOKUP(Cocina[[#This Row],[Número de Orden]],Sala[[Número de Orden]:[Orden cobrada (Sin tiempo espera)]],12,FALSE)="Si",Cocina[[#This Row],[Ganancia Neta]],-Cocina[[#This Row],[Total del Pedido]])</f>
        <v>-39</v>
      </c>
    </row>
    <row r="757" spans="1:15" x14ac:dyDescent="0.3">
      <c r="A757" s="9">
        <v>299</v>
      </c>
      <c r="B757" s="9">
        <v>6</v>
      </c>
      <c r="C757" s="13" t="s">
        <v>241</v>
      </c>
      <c r="D757" s="13" t="s">
        <v>1153</v>
      </c>
      <c r="E757" s="14">
        <v>12</v>
      </c>
      <c r="F757" s="14">
        <v>20</v>
      </c>
      <c r="G757" s="9">
        <v>1</v>
      </c>
      <c r="H757" s="9">
        <v>17</v>
      </c>
      <c r="I757" s="13" t="s">
        <v>1127</v>
      </c>
      <c r="K757" s="14">
        <f t="shared" si="44"/>
        <v>12</v>
      </c>
      <c r="L757" s="14">
        <f t="shared" si="45"/>
        <v>8</v>
      </c>
      <c r="M757" s="14">
        <f t="shared" si="46"/>
        <v>20</v>
      </c>
      <c r="N757" s="12">
        <f t="shared" si="47"/>
        <v>0.66666666666666663</v>
      </c>
      <c r="O757" s="23">
        <f>IF(VLOOKUP(Cocina[[#This Row],[Número de Orden]],Sala[[Número de Orden]:[Orden cobrada (Sin tiempo espera)]],12,FALSE)="Si",Cocina[[#This Row],[Ganancia Neta]],-Cocina[[#This Row],[Total del Pedido]])</f>
        <v>-12</v>
      </c>
    </row>
    <row r="758" spans="1:15" x14ac:dyDescent="0.3">
      <c r="A758" s="9">
        <v>299</v>
      </c>
      <c r="B758" s="9">
        <v>6</v>
      </c>
      <c r="C758" s="13" t="s">
        <v>106</v>
      </c>
      <c r="D758" s="13" t="s">
        <v>1144</v>
      </c>
      <c r="E758" s="14">
        <v>22</v>
      </c>
      <c r="F758" s="14">
        <v>36</v>
      </c>
      <c r="G758" s="9">
        <v>2</v>
      </c>
      <c r="H758" s="9">
        <v>55</v>
      </c>
      <c r="I758" s="13" t="s">
        <v>1127</v>
      </c>
      <c r="K758" s="14">
        <f t="shared" si="44"/>
        <v>44</v>
      </c>
      <c r="L758" s="14">
        <f t="shared" si="45"/>
        <v>28</v>
      </c>
      <c r="M758" s="14">
        <f t="shared" si="46"/>
        <v>72</v>
      </c>
      <c r="N758" s="12">
        <f t="shared" si="47"/>
        <v>0.63636363636363635</v>
      </c>
      <c r="O758" s="23">
        <f>IF(VLOOKUP(Cocina[[#This Row],[Número de Orden]],Sala[[Número de Orden]:[Orden cobrada (Sin tiempo espera)]],12,FALSE)="Si",Cocina[[#This Row],[Ganancia Neta]],-Cocina[[#This Row],[Total del Pedido]])</f>
        <v>-44</v>
      </c>
    </row>
    <row r="759" spans="1:15" x14ac:dyDescent="0.3">
      <c r="A759" s="9">
        <v>299</v>
      </c>
      <c r="B759" s="9">
        <v>6</v>
      </c>
      <c r="C759" s="13" t="s">
        <v>259</v>
      </c>
      <c r="D759" s="13" t="s">
        <v>1139</v>
      </c>
      <c r="E759" s="14">
        <v>14</v>
      </c>
      <c r="F759" s="14">
        <v>24</v>
      </c>
      <c r="G759" s="9">
        <v>3</v>
      </c>
      <c r="H759" s="9">
        <v>15</v>
      </c>
      <c r="I759" s="13" t="s">
        <v>1128</v>
      </c>
      <c r="K759" s="14">
        <f t="shared" si="44"/>
        <v>42</v>
      </c>
      <c r="L759" s="14">
        <f t="shared" si="45"/>
        <v>30</v>
      </c>
      <c r="M759" s="14">
        <f t="shared" si="46"/>
        <v>72</v>
      </c>
      <c r="N759" s="12">
        <f t="shared" si="47"/>
        <v>0.7142857142857143</v>
      </c>
      <c r="O759" s="23">
        <f>IF(VLOOKUP(Cocina[[#This Row],[Número de Orden]],Sala[[Número de Orden]:[Orden cobrada (Sin tiempo espera)]],12,FALSE)="Si",Cocina[[#This Row],[Ganancia Neta]],-Cocina[[#This Row],[Total del Pedido]])</f>
        <v>-42</v>
      </c>
    </row>
    <row r="760" spans="1:15" x14ac:dyDescent="0.3">
      <c r="A760" s="9">
        <v>299</v>
      </c>
      <c r="B760" s="9">
        <v>6</v>
      </c>
      <c r="C760" s="13" t="s">
        <v>117</v>
      </c>
      <c r="D760" s="13" t="s">
        <v>1156</v>
      </c>
      <c r="E760" s="14">
        <v>10</v>
      </c>
      <c r="F760" s="14">
        <v>18</v>
      </c>
      <c r="G760" s="9">
        <v>1</v>
      </c>
      <c r="H760" s="9">
        <v>26</v>
      </c>
      <c r="I760" s="13" t="s">
        <v>1127</v>
      </c>
      <c r="K760" s="14">
        <f t="shared" si="44"/>
        <v>10</v>
      </c>
      <c r="L760" s="14">
        <f t="shared" si="45"/>
        <v>8</v>
      </c>
      <c r="M760" s="14">
        <f t="shared" si="46"/>
        <v>18</v>
      </c>
      <c r="N760" s="12">
        <f t="shared" si="47"/>
        <v>0.8</v>
      </c>
      <c r="O760" s="23">
        <f>IF(VLOOKUP(Cocina[[#This Row],[Número de Orden]],Sala[[Número de Orden]:[Orden cobrada (Sin tiempo espera)]],12,FALSE)="Si",Cocina[[#This Row],[Ganancia Neta]],-Cocina[[#This Row],[Total del Pedido]])</f>
        <v>-10</v>
      </c>
    </row>
    <row r="761" spans="1:15" x14ac:dyDescent="0.3">
      <c r="A761" s="9">
        <v>300</v>
      </c>
      <c r="B761" s="9">
        <v>18</v>
      </c>
      <c r="C761" s="13" t="s">
        <v>65</v>
      </c>
      <c r="D761" s="13" t="s">
        <v>1143</v>
      </c>
      <c r="E761" s="14">
        <v>25</v>
      </c>
      <c r="F761" s="14">
        <v>40</v>
      </c>
      <c r="G761" s="9">
        <v>3</v>
      </c>
      <c r="H761" s="9">
        <v>54</v>
      </c>
      <c r="I761" s="13" t="s">
        <v>1128</v>
      </c>
      <c r="K761" s="14">
        <f t="shared" si="44"/>
        <v>75</v>
      </c>
      <c r="L761" s="14">
        <f t="shared" si="45"/>
        <v>45</v>
      </c>
      <c r="M761" s="14">
        <f t="shared" si="46"/>
        <v>120</v>
      </c>
      <c r="N761" s="12">
        <f t="shared" si="47"/>
        <v>0.6</v>
      </c>
      <c r="O761" s="23">
        <f>IF(VLOOKUP(Cocina[[#This Row],[Número de Orden]],Sala[[Número de Orden]:[Orden cobrada (Sin tiempo espera)]],12,FALSE)="Si",Cocina[[#This Row],[Ganancia Neta]],-Cocina[[#This Row],[Total del Pedido]])</f>
        <v>45</v>
      </c>
    </row>
    <row r="762" spans="1:15" x14ac:dyDescent="0.3">
      <c r="A762" s="9">
        <v>300</v>
      </c>
      <c r="B762" s="9">
        <v>18</v>
      </c>
      <c r="C762" s="13" t="s">
        <v>117</v>
      </c>
      <c r="D762" s="13" t="s">
        <v>1156</v>
      </c>
      <c r="E762" s="14">
        <v>10</v>
      </c>
      <c r="F762" s="14">
        <v>18</v>
      </c>
      <c r="G762" s="9">
        <v>3</v>
      </c>
      <c r="H762" s="9">
        <v>14</v>
      </c>
      <c r="I762" s="13" t="s">
        <v>1127</v>
      </c>
      <c r="K762" s="14">
        <f t="shared" si="44"/>
        <v>30</v>
      </c>
      <c r="L762" s="14">
        <f t="shared" si="45"/>
        <v>24</v>
      </c>
      <c r="M762" s="14">
        <f t="shared" si="46"/>
        <v>54</v>
      </c>
      <c r="N762" s="12">
        <f t="shared" si="47"/>
        <v>0.8</v>
      </c>
      <c r="O762" s="23">
        <f>IF(VLOOKUP(Cocina[[#This Row],[Número de Orden]],Sala[[Número de Orden]:[Orden cobrada (Sin tiempo espera)]],12,FALSE)="Si",Cocina[[#This Row],[Ganancia Neta]],-Cocina[[#This Row],[Total del Pedido]])</f>
        <v>24</v>
      </c>
    </row>
    <row r="763" spans="1:15" x14ac:dyDescent="0.3">
      <c r="A763" s="9">
        <v>300</v>
      </c>
      <c r="B763" s="9">
        <v>18</v>
      </c>
      <c r="C763" s="13" t="s">
        <v>256</v>
      </c>
      <c r="D763" s="13" t="s">
        <v>1157</v>
      </c>
      <c r="E763" s="14">
        <v>15</v>
      </c>
      <c r="F763" s="14">
        <v>26</v>
      </c>
      <c r="G763" s="9">
        <v>1</v>
      </c>
      <c r="H763" s="9">
        <v>22</v>
      </c>
      <c r="I763" s="13" t="s">
        <v>1128</v>
      </c>
      <c r="K763" s="14">
        <f t="shared" si="44"/>
        <v>15</v>
      </c>
      <c r="L763" s="14">
        <f t="shared" si="45"/>
        <v>11</v>
      </c>
      <c r="M763" s="14">
        <f t="shared" si="46"/>
        <v>26</v>
      </c>
      <c r="N763" s="12">
        <f t="shared" si="47"/>
        <v>0.73333333333333328</v>
      </c>
      <c r="O763" s="23">
        <f>IF(VLOOKUP(Cocina[[#This Row],[Número de Orden]],Sala[[Número de Orden]:[Orden cobrada (Sin tiempo espera)]],12,FALSE)="Si",Cocina[[#This Row],[Ganancia Neta]],-Cocina[[#This Row],[Total del Pedido]])</f>
        <v>11</v>
      </c>
    </row>
    <row r="764" spans="1:15" x14ac:dyDescent="0.3">
      <c r="A764" s="9">
        <v>300</v>
      </c>
      <c r="B764" s="9">
        <v>18</v>
      </c>
      <c r="C764" s="13" t="s">
        <v>100</v>
      </c>
      <c r="D764" s="13" t="s">
        <v>1140</v>
      </c>
      <c r="E764" s="14">
        <v>18</v>
      </c>
      <c r="F764" s="14">
        <v>30</v>
      </c>
      <c r="G764" s="9">
        <v>3</v>
      </c>
      <c r="H764" s="9">
        <v>28</v>
      </c>
      <c r="I764" s="13" t="s">
        <v>1127</v>
      </c>
      <c r="K764" s="14">
        <f t="shared" si="44"/>
        <v>54</v>
      </c>
      <c r="L764" s="14">
        <f t="shared" si="45"/>
        <v>36</v>
      </c>
      <c r="M764" s="14">
        <f t="shared" si="46"/>
        <v>90</v>
      </c>
      <c r="N764" s="12">
        <f t="shared" si="47"/>
        <v>0.66666666666666663</v>
      </c>
      <c r="O764" s="23">
        <f>IF(VLOOKUP(Cocina[[#This Row],[Número de Orden]],Sala[[Número de Orden]:[Orden cobrada (Sin tiempo espera)]],12,FALSE)="Si",Cocina[[#This Row],[Ganancia Neta]],-Cocina[[#This Row],[Total del Pedido]])</f>
        <v>36</v>
      </c>
    </row>
    <row r="765" spans="1:15" x14ac:dyDescent="0.3">
      <c r="A765" s="9">
        <v>301</v>
      </c>
      <c r="B765" s="9">
        <v>8</v>
      </c>
      <c r="C765" s="13" t="s">
        <v>186</v>
      </c>
      <c r="D765" s="13" t="s">
        <v>1141</v>
      </c>
      <c r="E765" s="14">
        <v>19</v>
      </c>
      <c r="F765" s="14">
        <v>31</v>
      </c>
      <c r="G765" s="9">
        <v>3</v>
      </c>
      <c r="H765" s="9">
        <v>23</v>
      </c>
      <c r="I765" s="13" t="s">
        <v>1128</v>
      </c>
      <c r="K765" s="14">
        <f t="shared" si="44"/>
        <v>57</v>
      </c>
      <c r="L765" s="14">
        <f t="shared" si="45"/>
        <v>36</v>
      </c>
      <c r="M765" s="14">
        <f t="shared" si="46"/>
        <v>93</v>
      </c>
      <c r="N765" s="12">
        <f t="shared" si="47"/>
        <v>0.63157894736842102</v>
      </c>
      <c r="O765" s="23">
        <f>IF(VLOOKUP(Cocina[[#This Row],[Número de Orden]],Sala[[Número de Orden]:[Orden cobrada (Sin tiempo espera)]],12,FALSE)="Si",Cocina[[#This Row],[Ganancia Neta]],-Cocina[[#This Row],[Total del Pedido]])</f>
        <v>-57</v>
      </c>
    </row>
    <row r="766" spans="1:15" x14ac:dyDescent="0.3">
      <c r="A766" s="9">
        <v>301</v>
      </c>
      <c r="B766" s="9">
        <v>8</v>
      </c>
      <c r="C766" s="13" t="s">
        <v>256</v>
      </c>
      <c r="D766" s="13" t="s">
        <v>1157</v>
      </c>
      <c r="E766" s="14">
        <v>15</v>
      </c>
      <c r="F766" s="14">
        <v>26</v>
      </c>
      <c r="G766" s="9">
        <v>2</v>
      </c>
      <c r="H766" s="9">
        <v>57</v>
      </c>
      <c r="I766" s="13" t="s">
        <v>1128</v>
      </c>
      <c r="K766" s="14">
        <f t="shared" si="44"/>
        <v>30</v>
      </c>
      <c r="L766" s="14">
        <f t="shared" si="45"/>
        <v>22</v>
      </c>
      <c r="M766" s="14">
        <f t="shared" si="46"/>
        <v>52</v>
      </c>
      <c r="N766" s="12">
        <f t="shared" si="47"/>
        <v>0.73333333333333328</v>
      </c>
      <c r="O766" s="23">
        <f>IF(VLOOKUP(Cocina[[#This Row],[Número de Orden]],Sala[[Número de Orden]:[Orden cobrada (Sin tiempo espera)]],12,FALSE)="Si",Cocina[[#This Row],[Ganancia Neta]],-Cocina[[#This Row],[Total del Pedido]])</f>
        <v>-30</v>
      </c>
    </row>
    <row r="767" spans="1:15" x14ac:dyDescent="0.3">
      <c r="A767" s="9">
        <v>301</v>
      </c>
      <c r="B767" s="9">
        <v>8</v>
      </c>
      <c r="C767" s="13" t="s">
        <v>51</v>
      </c>
      <c r="D767" s="13" t="s">
        <v>1145</v>
      </c>
      <c r="E767" s="14">
        <v>17</v>
      </c>
      <c r="F767" s="14">
        <v>29</v>
      </c>
      <c r="G767" s="9">
        <v>2</v>
      </c>
      <c r="H767" s="9">
        <v>49</v>
      </c>
      <c r="I767" s="13" t="s">
        <v>1127</v>
      </c>
      <c r="K767" s="14">
        <f t="shared" si="44"/>
        <v>34</v>
      </c>
      <c r="L767" s="14">
        <f t="shared" si="45"/>
        <v>24</v>
      </c>
      <c r="M767" s="14">
        <f t="shared" si="46"/>
        <v>58</v>
      </c>
      <c r="N767" s="12">
        <f t="shared" si="47"/>
        <v>0.70588235294117652</v>
      </c>
      <c r="O767" s="23">
        <f>IF(VLOOKUP(Cocina[[#This Row],[Número de Orden]],Sala[[Número de Orden]:[Orden cobrada (Sin tiempo espera)]],12,FALSE)="Si",Cocina[[#This Row],[Ganancia Neta]],-Cocina[[#This Row],[Total del Pedido]])</f>
        <v>-34</v>
      </c>
    </row>
    <row r="768" spans="1:15" x14ac:dyDescent="0.3">
      <c r="A768" s="9">
        <v>301</v>
      </c>
      <c r="B768" s="9">
        <v>8</v>
      </c>
      <c r="C768" s="13" t="s">
        <v>241</v>
      </c>
      <c r="D768" s="13" t="s">
        <v>1153</v>
      </c>
      <c r="E768" s="14">
        <v>12</v>
      </c>
      <c r="F768" s="14">
        <v>20</v>
      </c>
      <c r="G768" s="9">
        <v>1</v>
      </c>
      <c r="H768" s="9">
        <v>54</v>
      </c>
      <c r="I768" s="13" t="s">
        <v>1127</v>
      </c>
      <c r="K768" s="14">
        <f t="shared" si="44"/>
        <v>12</v>
      </c>
      <c r="L768" s="14">
        <f t="shared" si="45"/>
        <v>8</v>
      </c>
      <c r="M768" s="14">
        <f t="shared" si="46"/>
        <v>20</v>
      </c>
      <c r="N768" s="12">
        <f t="shared" si="47"/>
        <v>0.66666666666666663</v>
      </c>
      <c r="O768" s="23">
        <f>IF(VLOOKUP(Cocina[[#This Row],[Número de Orden]],Sala[[Número de Orden]:[Orden cobrada (Sin tiempo espera)]],12,FALSE)="Si",Cocina[[#This Row],[Ganancia Neta]],-Cocina[[#This Row],[Total del Pedido]])</f>
        <v>-12</v>
      </c>
    </row>
    <row r="769" spans="1:15" x14ac:dyDescent="0.3">
      <c r="A769" s="9">
        <v>302</v>
      </c>
      <c r="B769" s="9">
        <v>5</v>
      </c>
      <c r="C769" s="13" t="s">
        <v>414</v>
      </c>
      <c r="D769" s="13" t="s">
        <v>1150</v>
      </c>
      <c r="E769" s="14">
        <v>19</v>
      </c>
      <c r="F769" s="14">
        <v>32</v>
      </c>
      <c r="G769" s="9">
        <v>3</v>
      </c>
      <c r="H769" s="9">
        <v>15</v>
      </c>
      <c r="I769" s="13" t="s">
        <v>1127</v>
      </c>
      <c r="K769" s="14">
        <f t="shared" si="44"/>
        <v>57</v>
      </c>
      <c r="L769" s="14">
        <f t="shared" si="45"/>
        <v>39</v>
      </c>
      <c r="M769" s="14">
        <f t="shared" si="46"/>
        <v>96</v>
      </c>
      <c r="N769" s="12">
        <f t="shared" si="47"/>
        <v>0.68421052631578949</v>
      </c>
      <c r="O769" s="23">
        <f>IF(VLOOKUP(Cocina[[#This Row],[Número de Orden]],Sala[[Número de Orden]:[Orden cobrada (Sin tiempo espera)]],12,FALSE)="Si",Cocina[[#This Row],[Ganancia Neta]],-Cocina[[#This Row],[Total del Pedido]])</f>
        <v>39</v>
      </c>
    </row>
    <row r="770" spans="1:15" x14ac:dyDescent="0.3">
      <c r="A770" s="9">
        <v>303</v>
      </c>
      <c r="B770" s="9">
        <v>14</v>
      </c>
      <c r="C770" s="13" t="s">
        <v>241</v>
      </c>
      <c r="D770" s="13" t="s">
        <v>1153</v>
      </c>
      <c r="E770" s="14">
        <v>12</v>
      </c>
      <c r="F770" s="14">
        <v>20</v>
      </c>
      <c r="G770" s="9">
        <v>2</v>
      </c>
      <c r="H770" s="9">
        <v>13</v>
      </c>
      <c r="I770" s="13" t="s">
        <v>1127</v>
      </c>
      <c r="K770" s="14">
        <f t="shared" si="44"/>
        <v>24</v>
      </c>
      <c r="L770" s="14">
        <f t="shared" si="45"/>
        <v>16</v>
      </c>
      <c r="M770" s="14">
        <f t="shared" si="46"/>
        <v>40</v>
      </c>
      <c r="N770" s="12">
        <f t="shared" si="47"/>
        <v>0.66666666666666663</v>
      </c>
      <c r="O770" s="23">
        <f>IF(VLOOKUP(Cocina[[#This Row],[Número de Orden]],Sala[[Número de Orden]:[Orden cobrada (Sin tiempo espera)]],12,FALSE)="Si",Cocina[[#This Row],[Ganancia Neta]],-Cocina[[#This Row],[Total del Pedido]])</f>
        <v>16</v>
      </c>
    </row>
    <row r="771" spans="1:15" x14ac:dyDescent="0.3">
      <c r="A771" s="9">
        <v>303</v>
      </c>
      <c r="B771" s="9">
        <v>14</v>
      </c>
      <c r="C771" s="13" t="s">
        <v>65</v>
      </c>
      <c r="D771" s="13" t="s">
        <v>1143</v>
      </c>
      <c r="E771" s="14">
        <v>25</v>
      </c>
      <c r="F771" s="14">
        <v>40</v>
      </c>
      <c r="G771" s="9">
        <v>3</v>
      </c>
      <c r="H771" s="9">
        <v>16</v>
      </c>
      <c r="I771" s="13" t="s">
        <v>1127</v>
      </c>
      <c r="K771" s="14">
        <f t="shared" ref="K771:K834" si="48">E771*G771</f>
        <v>75</v>
      </c>
      <c r="L771" s="14">
        <f t="shared" ref="L771:L834" si="49">(F771-E771)*G771</f>
        <v>45</v>
      </c>
      <c r="M771" s="14">
        <f t="shared" ref="M771:M834" si="50">F771*G771</f>
        <v>120</v>
      </c>
      <c r="N771" s="12">
        <f t="shared" ref="N771:N834" si="51">(M771-K771)/K771</f>
        <v>0.6</v>
      </c>
      <c r="O771" s="23">
        <f>IF(VLOOKUP(Cocina[[#This Row],[Número de Orden]],Sala[[Número de Orden]:[Orden cobrada (Sin tiempo espera)]],12,FALSE)="Si",Cocina[[#This Row],[Ganancia Neta]],-Cocina[[#This Row],[Total del Pedido]])</f>
        <v>45</v>
      </c>
    </row>
    <row r="772" spans="1:15" x14ac:dyDescent="0.3">
      <c r="A772" s="9">
        <v>303</v>
      </c>
      <c r="B772" s="9">
        <v>14</v>
      </c>
      <c r="C772" s="13" t="s">
        <v>256</v>
      </c>
      <c r="D772" s="13" t="s">
        <v>1157</v>
      </c>
      <c r="E772" s="14">
        <v>15</v>
      </c>
      <c r="F772" s="14">
        <v>26</v>
      </c>
      <c r="G772" s="9">
        <v>1</v>
      </c>
      <c r="H772" s="9">
        <v>56</v>
      </c>
      <c r="I772" s="13" t="s">
        <v>1128</v>
      </c>
      <c r="K772" s="14">
        <f t="shared" si="48"/>
        <v>15</v>
      </c>
      <c r="L772" s="14">
        <f t="shared" si="49"/>
        <v>11</v>
      </c>
      <c r="M772" s="14">
        <f t="shared" si="50"/>
        <v>26</v>
      </c>
      <c r="N772" s="12">
        <f t="shared" si="51"/>
        <v>0.73333333333333328</v>
      </c>
      <c r="O772" s="23">
        <f>IF(VLOOKUP(Cocina[[#This Row],[Número de Orden]],Sala[[Número de Orden]:[Orden cobrada (Sin tiempo espera)]],12,FALSE)="Si",Cocina[[#This Row],[Ganancia Neta]],-Cocina[[#This Row],[Total del Pedido]])</f>
        <v>11</v>
      </c>
    </row>
    <row r="773" spans="1:15" x14ac:dyDescent="0.3">
      <c r="A773" s="9">
        <v>303</v>
      </c>
      <c r="B773" s="9">
        <v>14</v>
      </c>
      <c r="C773" s="13" t="s">
        <v>259</v>
      </c>
      <c r="D773" s="13" t="s">
        <v>1139</v>
      </c>
      <c r="E773" s="14">
        <v>14</v>
      </c>
      <c r="F773" s="14">
        <v>24</v>
      </c>
      <c r="G773" s="9">
        <v>1</v>
      </c>
      <c r="H773" s="9">
        <v>7</v>
      </c>
      <c r="I773" s="13" t="s">
        <v>1127</v>
      </c>
      <c r="K773" s="14">
        <f t="shared" si="48"/>
        <v>14</v>
      </c>
      <c r="L773" s="14">
        <f t="shared" si="49"/>
        <v>10</v>
      </c>
      <c r="M773" s="14">
        <f t="shared" si="50"/>
        <v>24</v>
      </c>
      <c r="N773" s="12">
        <f t="shared" si="51"/>
        <v>0.7142857142857143</v>
      </c>
      <c r="O773" s="23">
        <f>IF(VLOOKUP(Cocina[[#This Row],[Número de Orden]],Sala[[Número de Orden]:[Orden cobrada (Sin tiempo espera)]],12,FALSE)="Si",Cocina[[#This Row],[Ganancia Neta]],-Cocina[[#This Row],[Total del Pedido]])</f>
        <v>10</v>
      </c>
    </row>
    <row r="774" spans="1:15" x14ac:dyDescent="0.3">
      <c r="A774" s="9">
        <v>304</v>
      </c>
      <c r="B774" s="9">
        <v>6</v>
      </c>
      <c r="C774" s="13" t="s">
        <v>414</v>
      </c>
      <c r="D774" s="13" t="s">
        <v>1150</v>
      </c>
      <c r="E774" s="14">
        <v>19</v>
      </c>
      <c r="F774" s="14">
        <v>32</v>
      </c>
      <c r="G774" s="9">
        <v>2</v>
      </c>
      <c r="H774" s="9">
        <v>9</v>
      </c>
      <c r="I774" s="13" t="s">
        <v>1127</v>
      </c>
      <c r="K774" s="14">
        <f t="shared" si="48"/>
        <v>38</v>
      </c>
      <c r="L774" s="14">
        <f t="shared" si="49"/>
        <v>26</v>
      </c>
      <c r="M774" s="14">
        <f t="shared" si="50"/>
        <v>64</v>
      </c>
      <c r="N774" s="12">
        <f t="shared" si="51"/>
        <v>0.68421052631578949</v>
      </c>
      <c r="O774" s="23">
        <f>IF(VLOOKUP(Cocina[[#This Row],[Número de Orden]],Sala[[Número de Orden]:[Orden cobrada (Sin tiempo espera)]],12,FALSE)="Si",Cocina[[#This Row],[Ganancia Neta]],-Cocina[[#This Row],[Total del Pedido]])</f>
        <v>-38</v>
      </c>
    </row>
    <row r="775" spans="1:15" x14ac:dyDescent="0.3">
      <c r="A775" s="9">
        <v>304</v>
      </c>
      <c r="B775" s="9">
        <v>6</v>
      </c>
      <c r="C775" s="13" t="s">
        <v>102</v>
      </c>
      <c r="D775" s="13" t="s">
        <v>1155</v>
      </c>
      <c r="E775" s="14">
        <v>13</v>
      </c>
      <c r="F775" s="14">
        <v>21</v>
      </c>
      <c r="G775" s="9">
        <v>2</v>
      </c>
      <c r="H775" s="9">
        <v>7</v>
      </c>
      <c r="I775" s="13" t="s">
        <v>1128</v>
      </c>
      <c r="K775" s="14">
        <f t="shared" si="48"/>
        <v>26</v>
      </c>
      <c r="L775" s="14">
        <f t="shared" si="49"/>
        <v>16</v>
      </c>
      <c r="M775" s="14">
        <f t="shared" si="50"/>
        <v>42</v>
      </c>
      <c r="N775" s="12">
        <f t="shared" si="51"/>
        <v>0.61538461538461542</v>
      </c>
      <c r="O775" s="23">
        <f>IF(VLOOKUP(Cocina[[#This Row],[Número de Orden]],Sala[[Número de Orden]:[Orden cobrada (Sin tiempo espera)]],12,FALSE)="Si",Cocina[[#This Row],[Ganancia Neta]],-Cocina[[#This Row],[Total del Pedido]])</f>
        <v>-26</v>
      </c>
    </row>
    <row r="776" spans="1:15" x14ac:dyDescent="0.3">
      <c r="A776" s="9">
        <v>304</v>
      </c>
      <c r="B776" s="9">
        <v>6</v>
      </c>
      <c r="C776" s="13" t="s">
        <v>65</v>
      </c>
      <c r="D776" s="13" t="s">
        <v>1143</v>
      </c>
      <c r="E776" s="14">
        <v>25</v>
      </c>
      <c r="F776" s="14">
        <v>40</v>
      </c>
      <c r="G776" s="9">
        <v>2</v>
      </c>
      <c r="H776" s="9">
        <v>48</v>
      </c>
      <c r="I776" s="13" t="s">
        <v>1127</v>
      </c>
      <c r="K776" s="14">
        <f t="shared" si="48"/>
        <v>50</v>
      </c>
      <c r="L776" s="14">
        <f t="shared" si="49"/>
        <v>30</v>
      </c>
      <c r="M776" s="14">
        <f t="shared" si="50"/>
        <v>80</v>
      </c>
      <c r="N776" s="12">
        <f t="shared" si="51"/>
        <v>0.6</v>
      </c>
      <c r="O776" s="23">
        <f>IF(VLOOKUP(Cocina[[#This Row],[Número de Orden]],Sala[[Número de Orden]:[Orden cobrada (Sin tiempo espera)]],12,FALSE)="Si",Cocina[[#This Row],[Ganancia Neta]],-Cocina[[#This Row],[Total del Pedido]])</f>
        <v>-50</v>
      </c>
    </row>
    <row r="777" spans="1:15" x14ac:dyDescent="0.3">
      <c r="A777" s="9">
        <v>304</v>
      </c>
      <c r="B777" s="9">
        <v>6</v>
      </c>
      <c r="C777" s="13" t="s">
        <v>186</v>
      </c>
      <c r="D777" s="13" t="s">
        <v>1141</v>
      </c>
      <c r="E777" s="14">
        <v>19</v>
      </c>
      <c r="F777" s="14">
        <v>31</v>
      </c>
      <c r="G777" s="9">
        <v>3</v>
      </c>
      <c r="H777" s="9">
        <v>21</v>
      </c>
      <c r="I777" s="13" t="s">
        <v>1127</v>
      </c>
      <c r="K777" s="14">
        <f t="shared" si="48"/>
        <v>57</v>
      </c>
      <c r="L777" s="14">
        <f t="shared" si="49"/>
        <v>36</v>
      </c>
      <c r="M777" s="14">
        <f t="shared" si="50"/>
        <v>93</v>
      </c>
      <c r="N777" s="12">
        <f t="shared" si="51"/>
        <v>0.63157894736842102</v>
      </c>
      <c r="O777" s="23">
        <f>IF(VLOOKUP(Cocina[[#This Row],[Número de Orden]],Sala[[Número de Orden]:[Orden cobrada (Sin tiempo espera)]],12,FALSE)="Si",Cocina[[#This Row],[Ganancia Neta]],-Cocina[[#This Row],[Total del Pedido]])</f>
        <v>-57</v>
      </c>
    </row>
    <row r="778" spans="1:15" x14ac:dyDescent="0.3">
      <c r="A778" s="9">
        <v>305</v>
      </c>
      <c r="B778" s="9">
        <v>1</v>
      </c>
      <c r="C778" s="13" t="s">
        <v>33</v>
      </c>
      <c r="D778" s="13" t="s">
        <v>1149</v>
      </c>
      <c r="E778" s="14">
        <v>21</v>
      </c>
      <c r="F778" s="14">
        <v>35</v>
      </c>
      <c r="G778" s="9">
        <v>3</v>
      </c>
      <c r="H778" s="9">
        <v>17</v>
      </c>
      <c r="I778" s="13" t="s">
        <v>1127</v>
      </c>
      <c r="K778" s="14">
        <f t="shared" si="48"/>
        <v>63</v>
      </c>
      <c r="L778" s="14">
        <f t="shared" si="49"/>
        <v>42</v>
      </c>
      <c r="M778" s="14">
        <f t="shared" si="50"/>
        <v>105</v>
      </c>
      <c r="N778" s="12">
        <f t="shared" si="51"/>
        <v>0.66666666666666663</v>
      </c>
      <c r="O778" s="23">
        <f>IF(VLOOKUP(Cocina[[#This Row],[Número de Orden]],Sala[[Número de Orden]:[Orden cobrada (Sin tiempo espera)]],12,FALSE)="Si",Cocina[[#This Row],[Ganancia Neta]],-Cocina[[#This Row],[Total del Pedido]])</f>
        <v>42</v>
      </c>
    </row>
    <row r="779" spans="1:15" x14ac:dyDescent="0.3">
      <c r="A779" s="9">
        <v>305</v>
      </c>
      <c r="B779" s="9">
        <v>1</v>
      </c>
      <c r="C779" s="13" t="s">
        <v>331</v>
      </c>
      <c r="D779" s="13" t="s">
        <v>1154</v>
      </c>
      <c r="E779" s="14">
        <v>14</v>
      </c>
      <c r="F779" s="14">
        <v>23</v>
      </c>
      <c r="G779" s="9">
        <v>1</v>
      </c>
      <c r="H779" s="9">
        <v>48</v>
      </c>
      <c r="I779" s="13" t="s">
        <v>1127</v>
      </c>
      <c r="K779" s="14">
        <f t="shared" si="48"/>
        <v>14</v>
      </c>
      <c r="L779" s="14">
        <f t="shared" si="49"/>
        <v>9</v>
      </c>
      <c r="M779" s="14">
        <f t="shared" si="50"/>
        <v>23</v>
      </c>
      <c r="N779" s="12">
        <f t="shared" si="51"/>
        <v>0.6428571428571429</v>
      </c>
      <c r="O779" s="23">
        <f>IF(VLOOKUP(Cocina[[#This Row],[Número de Orden]],Sala[[Número de Orden]:[Orden cobrada (Sin tiempo espera)]],12,FALSE)="Si",Cocina[[#This Row],[Ganancia Neta]],-Cocina[[#This Row],[Total del Pedido]])</f>
        <v>9</v>
      </c>
    </row>
    <row r="780" spans="1:15" x14ac:dyDescent="0.3">
      <c r="A780" s="9">
        <v>306</v>
      </c>
      <c r="B780" s="9">
        <v>7</v>
      </c>
      <c r="C780" s="13" t="s">
        <v>414</v>
      </c>
      <c r="D780" s="13" t="s">
        <v>1150</v>
      </c>
      <c r="E780" s="14">
        <v>19</v>
      </c>
      <c r="F780" s="14">
        <v>32</v>
      </c>
      <c r="G780" s="9">
        <v>1</v>
      </c>
      <c r="H780" s="9">
        <v>21</v>
      </c>
      <c r="I780" s="13" t="s">
        <v>1128</v>
      </c>
      <c r="K780" s="14">
        <f t="shared" si="48"/>
        <v>19</v>
      </c>
      <c r="L780" s="14">
        <f t="shared" si="49"/>
        <v>13</v>
      </c>
      <c r="M780" s="14">
        <f t="shared" si="50"/>
        <v>32</v>
      </c>
      <c r="N780" s="12">
        <f t="shared" si="51"/>
        <v>0.68421052631578949</v>
      </c>
      <c r="O780" s="23">
        <f>IF(VLOOKUP(Cocina[[#This Row],[Número de Orden]],Sala[[Número de Orden]:[Orden cobrada (Sin tiempo espera)]],12,FALSE)="Si",Cocina[[#This Row],[Ganancia Neta]],-Cocina[[#This Row],[Total del Pedido]])</f>
        <v>13</v>
      </c>
    </row>
    <row r="781" spans="1:15" x14ac:dyDescent="0.3">
      <c r="A781" s="9">
        <v>307</v>
      </c>
      <c r="B781" s="9">
        <v>20</v>
      </c>
      <c r="C781" s="13" t="s">
        <v>102</v>
      </c>
      <c r="D781" s="13" t="s">
        <v>1155</v>
      </c>
      <c r="E781" s="14">
        <v>13</v>
      </c>
      <c r="F781" s="14">
        <v>21</v>
      </c>
      <c r="G781" s="9">
        <v>3</v>
      </c>
      <c r="H781" s="9">
        <v>39</v>
      </c>
      <c r="I781" s="13" t="s">
        <v>1128</v>
      </c>
      <c r="K781" s="14">
        <f t="shared" si="48"/>
        <v>39</v>
      </c>
      <c r="L781" s="14">
        <f t="shared" si="49"/>
        <v>24</v>
      </c>
      <c r="M781" s="14">
        <f t="shared" si="50"/>
        <v>63</v>
      </c>
      <c r="N781" s="12">
        <f t="shared" si="51"/>
        <v>0.61538461538461542</v>
      </c>
      <c r="O781" s="23">
        <f>IF(VLOOKUP(Cocina[[#This Row],[Número de Orden]],Sala[[Número de Orden]:[Orden cobrada (Sin tiempo espera)]],12,FALSE)="Si",Cocina[[#This Row],[Ganancia Neta]],-Cocina[[#This Row],[Total del Pedido]])</f>
        <v>24</v>
      </c>
    </row>
    <row r="782" spans="1:15" x14ac:dyDescent="0.3">
      <c r="A782" s="9">
        <v>308</v>
      </c>
      <c r="B782" s="9">
        <v>14</v>
      </c>
      <c r="C782" s="13" t="s">
        <v>77</v>
      </c>
      <c r="D782" s="13" t="s">
        <v>1152</v>
      </c>
      <c r="E782" s="14">
        <v>20</v>
      </c>
      <c r="F782" s="14">
        <v>34</v>
      </c>
      <c r="G782" s="9">
        <v>1</v>
      </c>
      <c r="H782" s="9">
        <v>44</v>
      </c>
      <c r="I782" s="13" t="s">
        <v>1128</v>
      </c>
      <c r="K782" s="14">
        <f t="shared" si="48"/>
        <v>20</v>
      </c>
      <c r="L782" s="14">
        <f t="shared" si="49"/>
        <v>14</v>
      </c>
      <c r="M782" s="14">
        <f t="shared" si="50"/>
        <v>34</v>
      </c>
      <c r="N782" s="12">
        <f t="shared" si="51"/>
        <v>0.7</v>
      </c>
      <c r="O782" s="23">
        <f>IF(VLOOKUP(Cocina[[#This Row],[Número de Orden]],Sala[[Número de Orden]:[Orden cobrada (Sin tiempo espera)]],12,FALSE)="Si",Cocina[[#This Row],[Ganancia Neta]],-Cocina[[#This Row],[Total del Pedido]])</f>
        <v>-20</v>
      </c>
    </row>
    <row r="783" spans="1:15" x14ac:dyDescent="0.3">
      <c r="A783" s="9">
        <v>308</v>
      </c>
      <c r="B783" s="9">
        <v>14</v>
      </c>
      <c r="C783" s="13" t="s">
        <v>33</v>
      </c>
      <c r="D783" s="13" t="s">
        <v>1149</v>
      </c>
      <c r="E783" s="14">
        <v>21</v>
      </c>
      <c r="F783" s="14">
        <v>35</v>
      </c>
      <c r="G783" s="9">
        <v>2</v>
      </c>
      <c r="H783" s="9">
        <v>41</v>
      </c>
      <c r="I783" s="13" t="s">
        <v>1127</v>
      </c>
      <c r="K783" s="14">
        <f t="shared" si="48"/>
        <v>42</v>
      </c>
      <c r="L783" s="14">
        <f t="shared" si="49"/>
        <v>28</v>
      </c>
      <c r="M783" s="14">
        <f t="shared" si="50"/>
        <v>70</v>
      </c>
      <c r="N783" s="12">
        <f t="shared" si="51"/>
        <v>0.66666666666666663</v>
      </c>
      <c r="O783" s="23">
        <f>IF(VLOOKUP(Cocina[[#This Row],[Número de Orden]],Sala[[Número de Orden]:[Orden cobrada (Sin tiempo espera)]],12,FALSE)="Si",Cocina[[#This Row],[Ganancia Neta]],-Cocina[[#This Row],[Total del Pedido]])</f>
        <v>-42</v>
      </c>
    </row>
    <row r="784" spans="1:15" x14ac:dyDescent="0.3">
      <c r="A784" s="9">
        <v>308</v>
      </c>
      <c r="B784" s="9">
        <v>14</v>
      </c>
      <c r="C784" s="13" t="s">
        <v>186</v>
      </c>
      <c r="D784" s="13" t="s">
        <v>1141</v>
      </c>
      <c r="E784" s="14">
        <v>19</v>
      </c>
      <c r="F784" s="14">
        <v>31</v>
      </c>
      <c r="G784" s="9">
        <v>2</v>
      </c>
      <c r="H784" s="9">
        <v>42</v>
      </c>
      <c r="I784" s="13" t="s">
        <v>1127</v>
      </c>
      <c r="K784" s="14">
        <f t="shared" si="48"/>
        <v>38</v>
      </c>
      <c r="L784" s="14">
        <f t="shared" si="49"/>
        <v>24</v>
      </c>
      <c r="M784" s="14">
        <f t="shared" si="50"/>
        <v>62</v>
      </c>
      <c r="N784" s="12">
        <f t="shared" si="51"/>
        <v>0.63157894736842102</v>
      </c>
      <c r="O784" s="23">
        <f>IF(VLOOKUP(Cocina[[#This Row],[Número de Orden]],Sala[[Número de Orden]:[Orden cobrada (Sin tiempo espera)]],12,FALSE)="Si",Cocina[[#This Row],[Ganancia Neta]],-Cocina[[#This Row],[Total del Pedido]])</f>
        <v>-38</v>
      </c>
    </row>
    <row r="785" spans="1:15" x14ac:dyDescent="0.3">
      <c r="A785" s="9">
        <v>308</v>
      </c>
      <c r="B785" s="9">
        <v>14</v>
      </c>
      <c r="C785" s="13" t="s">
        <v>57</v>
      </c>
      <c r="D785" s="13" t="s">
        <v>1147</v>
      </c>
      <c r="E785" s="14">
        <v>16</v>
      </c>
      <c r="F785" s="14">
        <v>28</v>
      </c>
      <c r="G785" s="9">
        <v>2</v>
      </c>
      <c r="H785" s="9">
        <v>59</v>
      </c>
      <c r="I785" s="13" t="s">
        <v>1127</v>
      </c>
      <c r="K785" s="14">
        <f t="shared" si="48"/>
        <v>32</v>
      </c>
      <c r="L785" s="14">
        <f t="shared" si="49"/>
        <v>24</v>
      </c>
      <c r="M785" s="14">
        <f t="shared" si="50"/>
        <v>56</v>
      </c>
      <c r="N785" s="12">
        <f t="shared" si="51"/>
        <v>0.75</v>
      </c>
      <c r="O785" s="23">
        <f>IF(VLOOKUP(Cocina[[#This Row],[Número de Orden]],Sala[[Número de Orden]:[Orden cobrada (Sin tiempo espera)]],12,FALSE)="Si",Cocina[[#This Row],[Ganancia Neta]],-Cocina[[#This Row],[Total del Pedido]])</f>
        <v>-32</v>
      </c>
    </row>
    <row r="786" spans="1:15" x14ac:dyDescent="0.3">
      <c r="A786" s="9">
        <v>309</v>
      </c>
      <c r="B786" s="9">
        <v>9</v>
      </c>
      <c r="C786" s="13" t="s">
        <v>65</v>
      </c>
      <c r="D786" s="13" t="s">
        <v>1143</v>
      </c>
      <c r="E786" s="14">
        <v>25</v>
      </c>
      <c r="F786" s="14">
        <v>40</v>
      </c>
      <c r="G786" s="9">
        <v>1</v>
      </c>
      <c r="H786" s="9">
        <v>29</v>
      </c>
      <c r="I786" s="13" t="s">
        <v>1127</v>
      </c>
      <c r="K786" s="14">
        <f t="shared" si="48"/>
        <v>25</v>
      </c>
      <c r="L786" s="14">
        <f t="shared" si="49"/>
        <v>15</v>
      </c>
      <c r="M786" s="14">
        <f t="shared" si="50"/>
        <v>40</v>
      </c>
      <c r="N786" s="12">
        <f t="shared" si="51"/>
        <v>0.6</v>
      </c>
      <c r="O786" s="23">
        <f>IF(VLOOKUP(Cocina[[#This Row],[Número de Orden]],Sala[[Número de Orden]:[Orden cobrada (Sin tiempo espera)]],12,FALSE)="Si",Cocina[[#This Row],[Ganancia Neta]],-Cocina[[#This Row],[Total del Pedido]])</f>
        <v>15</v>
      </c>
    </row>
    <row r="787" spans="1:15" x14ac:dyDescent="0.3">
      <c r="A787" s="9">
        <v>309</v>
      </c>
      <c r="B787" s="9">
        <v>9</v>
      </c>
      <c r="C787" s="13" t="s">
        <v>186</v>
      </c>
      <c r="D787" s="13" t="s">
        <v>1141</v>
      </c>
      <c r="E787" s="14">
        <v>19</v>
      </c>
      <c r="F787" s="14">
        <v>31</v>
      </c>
      <c r="G787" s="9">
        <v>2</v>
      </c>
      <c r="H787" s="9">
        <v>43</v>
      </c>
      <c r="I787" s="13" t="s">
        <v>1128</v>
      </c>
      <c r="K787" s="14">
        <f t="shared" si="48"/>
        <v>38</v>
      </c>
      <c r="L787" s="14">
        <f t="shared" si="49"/>
        <v>24</v>
      </c>
      <c r="M787" s="14">
        <f t="shared" si="50"/>
        <v>62</v>
      </c>
      <c r="N787" s="12">
        <f t="shared" si="51"/>
        <v>0.63157894736842102</v>
      </c>
      <c r="O787" s="23">
        <f>IF(VLOOKUP(Cocina[[#This Row],[Número de Orden]],Sala[[Número de Orden]:[Orden cobrada (Sin tiempo espera)]],12,FALSE)="Si",Cocina[[#This Row],[Ganancia Neta]],-Cocina[[#This Row],[Total del Pedido]])</f>
        <v>24</v>
      </c>
    </row>
    <row r="788" spans="1:15" x14ac:dyDescent="0.3">
      <c r="A788" s="9">
        <v>309</v>
      </c>
      <c r="B788" s="9">
        <v>9</v>
      </c>
      <c r="C788" s="13" t="s">
        <v>33</v>
      </c>
      <c r="D788" s="13" t="s">
        <v>1149</v>
      </c>
      <c r="E788" s="14">
        <v>21</v>
      </c>
      <c r="F788" s="14">
        <v>35</v>
      </c>
      <c r="G788" s="9">
        <v>2</v>
      </c>
      <c r="H788" s="9">
        <v>51</v>
      </c>
      <c r="I788" s="13" t="s">
        <v>1128</v>
      </c>
      <c r="K788" s="14">
        <f t="shared" si="48"/>
        <v>42</v>
      </c>
      <c r="L788" s="14">
        <f t="shared" si="49"/>
        <v>28</v>
      </c>
      <c r="M788" s="14">
        <f t="shared" si="50"/>
        <v>70</v>
      </c>
      <c r="N788" s="12">
        <f t="shared" si="51"/>
        <v>0.66666666666666663</v>
      </c>
      <c r="O788" s="23">
        <f>IF(VLOOKUP(Cocina[[#This Row],[Número de Orden]],Sala[[Número de Orden]:[Orden cobrada (Sin tiempo espera)]],12,FALSE)="Si",Cocina[[#This Row],[Ganancia Neta]],-Cocina[[#This Row],[Total del Pedido]])</f>
        <v>28</v>
      </c>
    </row>
    <row r="789" spans="1:15" x14ac:dyDescent="0.3">
      <c r="A789" s="9">
        <v>310</v>
      </c>
      <c r="B789" s="9">
        <v>17</v>
      </c>
      <c r="C789" s="13" t="s">
        <v>256</v>
      </c>
      <c r="D789" s="13" t="s">
        <v>1157</v>
      </c>
      <c r="E789" s="14">
        <v>15</v>
      </c>
      <c r="F789" s="14">
        <v>26</v>
      </c>
      <c r="G789" s="9">
        <v>3</v>
      </c>
      <c r="H789" s="9">
        <v>43</v>
      </c>
      <c r="I789" s="13" t="s">
        <v>1127</v>
      </c>
      <c r="K789" s="14">
        <f t="shared" si="48"/>
        <v>45</v>
      </c>
      <c r="L789" s="14">
        <f t="shared" si="49"/>
        <v>33</v>
      </c>
      <c r="M789" s="14">
        <f t="shared" si="50"/>
        <v>78</v>
      </c>
      <c r="N789" s="12">
        <f t="shared" si="51"/>
        <v>0.73333333333333328</v>
      </c>
      <c r="O789" s="23">
        <f>IF(VLOOKUP(Cocina[[#This Row],[Número de Orden]],Sala[[Número de Orden]:[Orden cobrada (Sin tiempo espera)]],12,FALSE)="Si",Cocina[[#This Row],[Ganancia Neta]],-Cocina[[#This Row],[Total del Pedido]])</f>
        <v>33</v>
      </c>
    </row>
    <row r="790" spans="1:15" x14ac:dyDescent="0.3">
      <c r="A790" s="9">
        <v>310</v>
      </c>
      <c r="B790" s="9">
        <v>17</v>
      </c>
      <c r="C790" s="13" t="s">
        <v>100</v>
      </c>
      <c r="D790" s="13" t="s">
        <v>1140</v>
      </c>
      <c r="E790" s="14">
        <v>18</v>
      </c>
      <c r="F790" s="14">
        <v>30</v>
      </c>
      <c r="G790" s="9">
        <v>2</v>
      </c>
      <c r="H790" s="9">
        <v>54</v>
      </c>
      <c r="I790" s="13" t="s">
        <v>1128</v>
      </c>
      <c r="K790" s="14">
        <f t="shared" si="48"/>
        <v>36</v>
      </c>
      <c r="L790" s="14">
        <f t="shared" si="49"/>
        <v>24</v>
      </c>
      <c r="M790" s="14">
        <f t="shared" si="50"/>
        <v>60</v>
      </c>
      <c r="N790" s="12">
        <f t="shared" si="51"/>
        <v>0.66666666666666663</v>
      </c>
      <c r="O790" s="23">
        <f>IF(VLOOKUP(Cocina[[#This Row],[Número de Orden]],Sala[[Número de Orden]:[Orden cobrada (Sin tiempo espera)]],12,FALSE)="Si",Cocina[[#This Row],[Ganancia Neta]],-Cocina[[#This Row],[Total del Pedido]])</f>
        <v>24</v>
      </c>
    </row>
    <row r="791" spans="1:15" x14ac:dyDescent="0.3">
      <c r="A791" s="9">
        <v>311</v>
      </c>
      <c r="B791" s="9">
        <v>6</v>
      </c>
      <c r="C791" s="13" t="s">
        <v>259</v>
      </c>
      <c r="D791" s="13" t="s">
        <v>1139</v>
      </c>
      <c r="E791" s="14">
        <v>14</v>
      </c>
      <c r="F791" s="14">
        <v>24</v>
      </c>
      <c r="G791" s="9">
        <v>1</v>
      </c>
      <c r="H791" s="9">
        <v>46</v>
      </c>
      <c r="I791" s="13" t="s">
        <v>1128</v>
      </c>
      <c r="K791" s="14">
        <f t="shared" si="48"/>
        <v>14</v>
      </c>
      <c r="L791" s="14">
        <f t="shared" si="49"/>
        <v>10</v>
      </c>
      <c r="M791" s="14">
        <f t="shared" si="50"/>
        <v>24</v>
      </c>
      <c r="N791" s="12">
        <f t="shared" si="51"/>
        <v>0.7142857142857143</v>
      </c>
      <c r="O791" s="23">
        <f>IF(VLOOKUP(Cocina[[#This Row],[Número de Orden]],Sala[[Número de Orden]:[Orden cobrada (Sin tiempo espera)]],12,FALSE)="Si",Cocina[[#This Row],[Ganancia Neta]],-Cocina[[#This Row],[Total del Pedido]])</f>
        <v>-14</v>
      </c>
    </row>
    <row r="792" spans="1:15" x14ac:dyDescent="0.3">
      <c r="A792" s="9">
        <v>311</v>
      </c>
      <c r="B792" s="9">
        <v>6</v>
      </c>
      <c r="C792" s="13" t="s">
        <v>51</v>
      </c>
      <c r="D792" s="13" t="s">
        <v>1145</v>
      </c>
      <c r="E792" s="14">
        <v>17</v>
      </c>
      <c r="F792" s="14">
        <v>29</v>
      </c>
      <c r="G792" s="9">
        <v>1</v>
      </c>
      <c r="H792" s="9">
        <v>28</v>
      </c>
      <c r="I792" s="13" t="s">
        <v>1128</v>
      </c>
      <c r="K792" s="14">
        <f t="shared" si="48"/>
        <v>17</v>
      </c>
      <c r="L792" s="14">
        <f t="shared" si="49"/>
        <v>12</v>
      </c>
      <c r="M792" s="14">
        <f t="shared" si="50"/>
        <v>29</v>
      </c>
      <c r="N792" s="12">
        <f t="shared" si="51"/>
        <v>0.70588235294117652</v>
      </c>
      <c r="O792" s="23">
        <f>IF(VLOOKUP(Cocina[[#This Row],[Número de Orden]],Sala[[Número de Orden]:[Orden cobrada (Sin tiempo espera)]],12,FALSE)="Si",Cocina[[#This Row],[Ganancia Neta]],-Cocina[[#This Row],[Total del Pedido]])</f>
        <v>-17</v>
      </c>
    </row>
    <row r="793" spans="1:15" x14ac:dyDescent="0.3">
      <c r="A793" s="9">
        <v>312</v>
      </c>
      <c r="B793" s="9">
        <v>2</v>
      </c>
      <c r="C793" s="13" t="s">
        <v>414</v>
      </c>
      <c r="D793" s="13" t="s">
        <v>1150</v>
      </c>
      <c r="E793" s="14">
        <v>19</v>
      </c>
      <c r="F793" s="14">
        <v>32</v>
      </c>
      <c r="G793" s="9">
        <v>2</v>
      </c>
      <c r="H793" s="9">
        <v>45</v>
      </c>
      <c r="I793" s="13" t="s">
        <v>1128</v>
      </c>
      <c r="K793" s="14">
        <f t="shared" si="48"/>
        <v>38</v>
      </c>
      <c r="L793" s="14">
        <f t="shared" si="49"/>
        <v>26</v>
      </c>
      <c r="M793" s="14">
        <f t="shared" si="50"/>
        <v>64</v>
      </c>
      <c r="N793" s="12">
        <f t="shared" si="51"/>
        <v>0.68421052631578949</v>
      </c>
      <c r="O793" s="23">
        <f>IF(VLOOKUP(Cocina[[#This Row],[Número de Orden]],Sala[[Número de Orden]:[Orden cobrada (Sin tiempo espera)]],12,FALSE)="Si",Cocina[[#This Row],[Ganancia Neta]],-Cocina[[#This Row],[Total del Pedido]])</f>
        <v>26</v>
      </c>
    </row>
    <row r="794" spans="1:15" x14ac:dyDescent="0.3">
      <c r="A794" s="9">
        <v>312</v>
      </c>
      <c r="B794" s="9">
        <v>2</v>
      </c>
      <c r="C794" s="13" t="s">
        <v>33</v>
      </c>
      <c r="D794" s="13" t="s">
        <v>1149</v>
      </c>
      <c r="E794" s="14">
        <v>21</v>
      </c>
      <c r="F794" s="14">
        <v>35</v>
      </c>
      <c r="G794" s="9">
        <v>2</v>
      </c>
      <c r="H794" s="9">
        <v>10</v>
      </c>
      <c r="I794" s="13" t="s">
        <v>1128</v>
      </c>
      <c r="K794" s="14">
        <f t="shared" si="48"/>
        <v>42</v>
      </c>
      <c r="L794" s="14">
        <f t="shared" si="49"/>
        <v>28</v>
      </c>
      <c r="M794" s="14">
        <f t="shared" si="50"/>
        <v>70</v>
      </c>
      <c r="N794" s="12">
        <f t="shared" si="51"/>
        <v>0.66666666666666663</v>
      </c>
      <c r="O794" s="23">
        <f>IF(VLOOKUP(Cocina[[#This Row],[Número de Orden]],Sala[[Número de Orden]:[Orden cobrada (Sin tiempo espera)]],12,FALSE)="Si",Cocina[[#This Row],[Ganancia Neta]],-Cocina[[#This Row],[Total del Pedido]])</f>
        <v>28</v>
      </c>
    </row>
    <row r="795" spans="1:15" x14ac:dyDescent="0.3">
      <c r="A795" s="9">
        <v>313</v>
      </c>
      <c r="B795" s="9">
        <v>10</v>
      </c>
      <c r="C795" s="13" t="s">
        <v>180</v>
      </c>
      <c r="D795" s="13" t="s">
        <v>1148</v>
      </c>
      <c r="E795" s="14">
        <v>11</v>
      </c>
      <c r="F795" s="14">
        <v>19</v>
      </c>
      <c r="G795" s="9">
        <v>2</v>
      </c>
      <c r="H795" s="9">
        <v>27</v>
      </c>
      <c r="I795" s="13" t="s">
        <v>1128</v>
      </c>
      <c r="K795" s="14">
        <f t="shared" si="48"/>
        <v>22</v>
      </c>
      <c r="L795" s="14">
        <f t="shared" si="49"/>
        <v>16</v>
      </c>
      <c r="M795" s="14">
        <f t="shared" si="50"/>
        <v>38</v>
      </c>
      <c r="N795" s="12">
        <f t="shared" si="51"/>
        <v>0.72727272727272729</v>
      </c>
      <c r="O795" s="23">
        <f>IF(VLOOKUP(Cocina[[#This Row],[Número de Orden]],Sala[[Número de Orden]:[Orden cobrada (Sin tiempo espera)]],12,FALSE)="Si",Cocina[[#This Row],[Ganancia Neta]],-Cocina[[#This Row],[Total del Pedido]])</f>
        <v>16</v>
      </c>
    </row>
    <row r="796" spans="1:15" x14ac:dyDescent="0.3">
      <c r="A796" s="9">
        <v>313</v>
      </c>
      <c r="B796" s="9">
        <v>10</v>
      </c>
      <c r="C796" s="13" t="s">
        <v>186</v>
      </c>
      <c r="D796" s="13" t="s">
        <v>1141</v>
      </c>
      <c r="E796" s="14">
        <v>19</v>
      </c>
      <c r="F796" s="14">
        <v>31</v>
      </c>
      <c r="G796" s="9">
        <v>2</v>
      </c>
      <c r="H796" s="9">
        <v>38</v>
      </c>
      <c r="I796" s="13" t="s">
        <v>1127</v>
      </c>
      <c r="K796" s="14">
        <f t="shared" si="48"/>
        <v>38</v>
      </c>
      <c r="L796" s="14">
        <f t="shared" si="49"/>
        <v>24</v>
      </c>
      <c r="M796" s="14">
        <f t="shared" si="50"/>
        <v>62</v>
      </c>
      <c r="N796" s="12">
        <f t="shared" si="51"/>
        <v>0.63157894736842102</v>
      </c>
      <c r="O796" s="23">
        <f>IF(VLOOKUP(Cocina[[#This Row],[Número de Orden]],Sala[[Número de Orden]:[Orden cobrada (Sin tiempo espera)]],12,FALSE)="Si",Cocina[[#This Row],[Ganancia Neta]],-Cocina[[#This Row],[Total del Pedido]])</f>
        <v>24</v>
      </c>
    </row>
    <row r="797" spans="1:15" x14ac:dyDescent="0.3">
      <c r="A797" s="9">
        <v>313</v>
      </c>
      <c r="B797" s="9">
        <v>10</v>
      </c>
      <c r="C797" s="13" t="s">
        <v>106</v>
      </c>
      <c r="D797" s="13" t="s">
        <v>1144</v>
      </c>
      <c r="E797" s="14">
        <v>22</v>
      </c>
      <c r="F797" s="14">
        <v>36</v>
      </c>
      <c r="G797" s="9">
        <v>3</v>
      </c>
      <c r="H797" s="9">
        <v>26</v>
      </c>
      <c r="I797" s="13" t="s">
        <v>1127</v>
      </c>
      <c r="K797" s="14">
        <f t="shared" si="48"/>
        <v>66</v>
      </c>
      <c r="L797" s="14">
        <f t="shared" si="49"/>
        <v>42</v>
      </c>
      <c r="M797" s="14">
        <f t="shared" si="50"/>
        <v>108</v>
      </c>
      <c r="N797" s="12">
        <f t="shared" si="51"/>
        <v>0.63636363636363635</v>
      </c>
      <c r="O797" s="23">
        <f>IF(VLOOKUP(Cocina[[#This Row],[Número de Orden]],Sala[[Número de Orden]:[Orden cobrada (Sin tiempo espera)]],12,FALSE)="Si",Cocina[[#This Row],[Ganancia Neta]],-Cocina[[#This Row],[Total del Pedido]])</f>
        <v>42</v>
      </c>
    </row>
    <row r="798" spans="1:15" x14ac:dyDescent="0.3">
      <c r="A798" s="9">
        <v>313</v>
      </c>
      <c r="B798" s="9">
        <v>10</v>
      </c>
      <c r="C798" s="13" t="s">
        <v>259</v>
      </c>
      <c r="D798" s="13" t="s">
        <v>1139</v>
      </c>
      <c r="E798" s="14">
        <v>14</v>
      </c>
      <c r="F798" s="14">
        <v>24</v>
      </c>
      <c r="G798" s="9">
        <v>1</v>
      </c>
      <c r="H798" s="9">
        <v>15</v>
      </c>
      <c r="I798" s="13" t="s">
        <v>1128</v>
      </c>
      <c r="K798" s="14">
        <f t="shared" si="48"/>
        <v>14</v>
      </c>
      <c r="L798" s="14">
        <f t="shared" si="49"/>
        <v>10</v>
      </c>
      <c r="M798" s="14">
        <f t="shared" si="50"/>
        <v>24</v>
      </c>
      <c r="N798" s="12">
        <f t="shared" si="51"/>
        <v>0.7142857142857143</v>
      </c>
      <c r="O798" s="23">
        <f>IF(VLOOKUP(Cocina[[#This Row],[Número de Orden]],Sala[[Número de Orden]:[Orden cobrada (Sin tiempo espera)]],12,FALSE)="Si",Cocina[[#This Row],[Ganancia Neta]],-Cocina[[#This Row],[Total del Pedido]])</f>
        <v>10</v>
      </c>
    </row>
    <row r="799" spans="1:15" x14ac:dyDescent="0.3">
      <c r="A799" s="9">
        <v>314</v>
      </c>
      <c r="B799" s="9">
        <v>20</v>
      </c>
      <c r="C799" s="13" t="s">
        <v>170</v>
      </c>
      <c r="D799" s="13" t="s">
        <v>1142</v>
      </c>
      <c r="E799" s="14">
        <v>16</v>
      </c>
      <c r="F799" s="14">
        <v>27</v>
      </c>
      <c r="G799" s="9">
        <v>1</v>
      </c>
      <c r="H799" s="9">
        <v>5</v>
      </c>
      <c r="I799" s="13" t="s">
        <v>1127</v>
      </c>
      <c r="K799" s="14">
        <f t="shared" si="48"/>
        <v>16</v>
      </c>
      <c r="L799" s="14">
        <f t="shared" si="49"/>
        <v>11</v>
      </c>
      <c r="M799" s="14">
        <f t="shared" si="50"/>
        <v>27</v>
      </c>
      <c r="N799" s="12">
        <f t="shared" si="51"/>
        <v>0.6875</v>
      </c>
      <c r="O799" s="23">
        <f>IF(VLOOKUP(Cocina[[#This Row],[Número de Orden]],Sala[[Número de Orden]:[Orden cobrada (Sin tiempo espera)]],12,FALSE)="Si",Cocina[[#This Row],[Ganancia Neta]],-Cocina[[#This Row],[Total del Pedido]])</f>
        <v>11</v>
      </c>
    </row>
    <row r="800" spans="1:15" x14ac:dyDescent="0.3">
      <c r="A800" s="9">
        <v>315</v>
      </c>
      <c r="B800" s="9">
        <v>14</v>
      </c>
      <c r="C800" s="13" t="s">
        <v>195</v>
      </c>
      <c r="D800" s="13" t="s">
        <v>1158</v>
      </c>
      <c r="E800" s="14">
        <v>15</v>
      </c>
      <c r="F800" s="14">
        <v>25</v>
      </c>
      <c r="G800" s="9">
        <v>1</v>
      </c>
      <c r="H800" s="9">
        <v>16</v>
      </c>
      <c r="I800" s="13" t="s">
        <v>1128</v>
      </c>
      <c r="K800" s="14">
        <f t="shared" si="48"/>
        <v>15</v>
      </c>
      <c r="L800" s="14">
        <f t="shared" si="49"/>
        <v>10</v>
      </c>
      <c r="M800" s="14">
        <f t="shared" si="50"/>
        <v>25</v>
      </c>
      <c r="N800" s="12">
        <f t="shared" si="51"/>
        <v>0.66666666666666663</v>
      </c>
      <c r="O800" s="23">
        <f>IF(VLOOKUP(Cocina[[#This Row],[Número de Orden]],Sala[[Número de Orden]:[Orden cobrada (Sin tiempo espera)]],12,FALSE)="Si",Cocina[[#This Row],[Ganancia Neta]],-Cocina[[#This Row],[Total del Pedido]])</f>
        <v>10</v>
      </c>
    </row>
    <row r="801" spans="1:15" x14ac:dyDescent="0.3">
      <c r="A801" s="9">
        <v>315</v>
      </c>
      <c r="B801" s="9">
        <v>14</v>
      </c>
      <c r="C801" s="13" t="s">
        <v>57</v>
      </c>
      <c r="D801" s="13" t="s">
        <v>1147</v>
      </c>
      <c r="E801" s="14">
        <v>16</v>
      </c>
      <c r="F801" s="14">
        <v>28</v>
      </c>
      <c r="G801" s="9">
        <v>1</v>
      </c>
      <c r="H801" s="9">
        <v>7</v>
      </c>
      <c r="I801" s="13" t="s">
        <v>1128</v>
      </c>
      <c r="K801" s="14">
        <f t="shared" si="48"/>
        <v>16</v>
      </c>
      <c r="L801" s="14">
        <f t="shared" si="49"/>
        <v>12</v>
      </c>
      <c r="M801" s="14">
        <f t="shared" si="50"/>
        <v>28</v>
      </c>
      <c r="N801" s="12">
        <f t="shared" si="51"/>
        <v>0.75</v>
      </c>
      <c r="O801" s="23">
        <f>IF(VLOOKUP(Cocina[[#This Row],[Número de Orden]],Sala[[Número de Orden]:[Orden cobrada (Sin tiempo espera)]],12,FALSE)="Si",Cocina[[#This Row],[Ganancia Neta]],-Cocina[[#This Row],[Total del Pedido]])</f>
        <v>12</v>
      </c>
    </row>
    <row r="802" spans="1:15" x14ac:dyDescent="0.3">
      <c r="A802" s="9">
        <v>315</v>
      </c>
      <c r="B802" s="9">
        <v>14</v>
      </c>
      <c r="C802" s="13" t="s">
        <v>51</v>
      </c>
      <c r="D802" s="13" t="s">
        <v>1145</v>
      </c>
      <c r="E802" s="14">
        <v>17</v>
      </c>
      <c r="F802" s="14">
        <v>29</v>
      </c>
      <c r="G802" s="9">
        <v>3</v>
      </c>
      <c r="H802" s="9">
        <v>52</v>
      </c>
      <c r="I802" s="13" t="s">
        <v>1128</v>
      </c>
      <c r="K802" s="14">
        <f t="shared" si="48"/>
        <v>51</v>
      </c>
      <c r="L802" s="14">
        <f t="shared" si="49"/>
        <v>36</v>
      </c>
      <c r="M802" s="14">
        <f t="shared" si="50"/>
        <v>87</v>
      </c>
      <c r="N802" s="12">
        <f t="shared" si="51"/>
        <v>0.70588235294117652</v>
      </c>
      <c r="O802" s="23">
        <f>IF(VLOOKUP(Cocina[[#This Row],[Número de Orden]],Sala[[Número de Orden]:[Orden cobrada (Sin tiempo espera)]],12,FALSE)="Si",Cocina[[#This Row],[Ganancia Neta]],-Cocina[[#This Row],[Total del Pedido]])</f>
        <v>36</v>
      </c>
    </row>
    <row r="803" spans="1:15" x14ac:dyDescent="0.3">
      <c r="A803" s="9">
        <v>315</v>
      </c>
      <c r="B803" s="9">
        <v>14</v>
      </c>
      <c r="C803" s="13" t="s">
        <v>102</v>
      </c>
      <c r="D803" s="13" t="s">
        <v>1155</v>
      </c>
      <c r="E803" s="14">
        <v>13</v>
      </c>
      <c r="F803" s="14">
        <v>21</v>
      </c>
      <c r="G803" s="9">
        <v>1</v>
      </c>
      <c r="H803" s="9">
        <v>51</v>
      </c>
      <c r="I803" s="13" t="s">
        <v>1128</v>
      </c>
      <c r="K803" s="14">
        <f t="shared" si="48"/>
        <v>13</v>
      </c>
      <c r="L803" s="14">
        <f t="shared" si="49"/>
        <v>8</v>
      </c>
      <c r="M803" s="14">
        <f t="shared" si="50"/>
        <v>21</v>
      </c>
      <c r="N803" s="12">
        <f t="shared" si="51"/>
        <v>0.61538461538461542</v>
      </c>
      <c r="O803" s="23">
        <f>IF(VLOOKUP(Cocina[[#This Row],[Número de Orden]],Sala[[Número de Orden]:[Orden cobrada (Sin tiempo espera)]],12,FALSE)="Si",Cocina[[#This Row],[Ganancia Neta]],-Cocina[[#This Row],[Total del Pedido]])</f>
        <v>8</v>
      </c>
    </row>
    <row r="804" spans="1:15" x14ac:dyDescent="0.3">
      <c r="A804" s="9">
        <v>316</v>
      </c>
      <c r="B804" s="9">
        <v>2</v>
      </c>
      <c r="C804" s="13" t="s">
        <v>117</v>
      </c>
      <c r="D804" s="13" t="s">
        <v>1156</v>
      </c>
      <c r="E804" s="14">
        <v>10</v>
      </c>
      <c r="F804" s="14">
        <v>18</v>
      </c>
      <c r="G804" s="9">
        <v>1</v>
      </c>
      <c r="H804" s="9">
        <v>30</v>
      </c>
      <c r="I804" s="13" t="s">
        <v>1127</v>
      </c>
      <c r="K804" s="14">
        <f t="shared" si="48"/>
        <v>10</v>
      </c>
      <c r="L804" s="14">
        <f t="shared" si="49"/>
        <v>8</v>
      </c>
      <c r="M804" s="14">
        <f t="shared" si="50"/>
        <v>18</v>
      </c>
      <c r="N804" s="12">
        <f t="shared" si="51"/>
        <v>0.8</v>
      </c>
      <c r="O804" s="23">
        <f>IF(VLOOKUP(Cocina[[#This Row],[Número de Orden]],Sala[[Número de Orden]:[Orden cobrada (Sin tiempo espera)]],12,FALSE)="Si",Cocina[[#This Row],[Ganancia Neta]],-Cocina[[#This Row],[Total del Pedido]])</f>
        <v>8</v>
      </c>
    </row>
    <row r="805" spans="1:15" x14ac:dyDescent="0.3">
      <c r="A805" s="9">
        <v>316</v>
      </c>
      <c r="B805" s="9">
        <v>2</v>
      </c>
      <c r="C805" s="13" t="s">
        <v>102</v>
      </c>
      <c r="D805" s="13" t="s">
        <v>1155</v>
      </c>
      <c r="E805" s="14">
        <v>13</v>
      </c>
      <c r="F805" s="14">
        <v>21</v>
      </c>
      <c r="G805" s="9">
        <v>1</v>
      </c>
      <c r="H805" s="9">
        <v>23</v>
      </c>
      <c r="I805" s="13" t="s">
        <v>1127</v>
      </c>
      <c r="K805" s="14">
        <f t="shared" si="48"/>
        <v>13</v>
      </c>
      <c r="L805" s="14">
        <f t="shared" si="49"/>
        <v>8</v>
      </c>
      <c r="M805" s="14">
        <f t="shared" si="50"/>
        <v>21</v>
      </c>
      <c r="N805" s="12">
        <f t="shared" si="51"/>
        <v>0.61538461538461542</v>
      </c>
      <c r="O805" s="23">
        <f>IF(VLOOKUP(Cocina[[#This Row],[Número de Orden]],Sala[[Número de Orden]:[Orden cobrada (Sin tiempo espera)]],12,FALSE)="Si",Cocina[[#This Row],[Ganancia Neta]],-Cocina[[#This Row],[Total del Pedido]])</f>
        <v>8</v>
      </c>
    </row>
    <row r="806" spans="1:15" x14ac:dyDescent="0.3">
      <c r="A806" s="9">
        <v>316</v>
      </c>
      <c r="B806" s="9">
        <v>2</v>
      </c>
      <c r="C806" s="13" t="s">
        <v>170</v>
      </c>
      <c r="D806" s="13" t="s">
        <v>1142</v>
      </c>
      <c r="E806" s="14">
        <v>16</v>
      </c>
      <c r="F806" s="14">
        <v>27</v>
      </c>
      <c r="G806" s="9">
        <v>3</v>
      </c>
      <c r="H806" s="9">
        <v>53</v>
      </c>
      <c r="I806" s="13" t="s">
        <v>1128</v>
      </c>
      <c r="K806" s="14">
        <f t="shared" si="48"/>
        <v>48</v>
      </c>
      <c r="L806" s="14">
        <f t="shared" si="49"/>
        <v>33</v>
      </c>
      <c r="M806" s="14">
        <f t="shared" si="50"/>
        <v>81</v>
      </c>
      <c r="N806" s="12">
        <f t="shared" si="51"/>
        <v>0.6875</v>
      </c>
      <c r="O806" s="23">
        <f>IF(VLOOKUP(Cocina[[#This Row],[Número de Orden]],Sala[[Número de Orden]:[Orden cobrada (Sin tiempo espera)]],12,FALSE)="Si",Cocina[[#This Row],[Ganancia Neta]],-Cocina[[#This Row],[Total del Pedido]])</f>
        <v>33</v>
      </c>
    </row>
    <row r="807" spans="1:15" x14ac:dyDescent="0.3">
      <c r="A807" s="9">
        <v>316</v>
      </c>
      <c r="B807" s="9">
        <v>2</v>
      </c>
      <c r="C807" s="13" t="s">
        <v>65</v>
      </c>
      <c r="D807" s="13" t="s">
        <v>1143</v>
      </c>
      <c r="E807" s="14">
        <v>25</v>
      </c>
      <c r="F807" s="14">
        <v>40</v>
      </c>
      <c r="G807" s="9">
        <v>1</v>
      </c>
      <c r="H807" s="9">
        <v>52</v>
      </c>
      <c r="I807" s="13" t="s">
        <v>1128</v>
      </c>
      <c r="K807" s="14">
        <f t="shared" si="48"/>
        <v>25</v>
      </c>
      <c r="L807" s="14">
        <f t="shared" si="49"/>
        <v>15</v>
      </c>
      <c r="M807" s="14">
        <f t="shared" si="50"/>
        <v>40</v>
      </c>
      <c r="N807" s="12">
        <f t="shared" si="51"/>
        <v>0.6</v>
      </c>
      <c r="O807" s="23">
        <f>IF(VLOOKUP(Cocina[[#This Row],[Número de Orden]],Sala[[Número de Orden]:[Orden cobrada (Sin tiempo espera)]],12,FALSE)="Si",Cocina[[#This Row],[Ganancia Neta]],-Cocina[[#This Row],[Total del Pedido]])</f>
        <v>15</v>
      </c>
    </row>
    <row r="808" spans="1:15" x14ac:dyDescent="0.3">
      <c r="A808" s="9">
        <v>317</v>
      </c>
      <c r="B808" s="9">
        <v>17</v>
      </c>
      <c r="C808" s="13" t="s">
        <v>335</v>
      </c>
      <c r="D808" s="13" t="s">
        <v>1151</v>
      </c>
      <c r="E808" s="14">
        <v>13</v>
      </c>
      <c r="F808" s="14">
        <v>22</v>
      </c>
      <c r="G808" s="9">
        <v>2</v>
      </c>
      <c r="H808" s="9">
        <v>20</v>
      </c>
      <c r="I808" s="13" t="s">
        <v>1128</v>
      </c>
      <c r="K808" s="14">
        <f t="shared" si="48"/>
        <v>26</v>
      </c>
      <c r="L808" s="14">
        <f t="shared" si="49"/>
        <v>18</v>
      </c>
      <c r="M808" s="14">
        <f t="shared" si="50"/>
        <v>44</v>
      </c>
      <c r="N808" s="12">
        <f t="shared" si="51"/>
        <v>0.69230769230769229</v>
      </c>
      <c r="O808" s="23">
        <f>IF(VLOOKUP(Cocina[[#This Row],[Número de Orden]],Sala[[Número de Orden]:[Orden cobrada (Sin tiempo espera)]],12,FALSE)="Si",Cocina[[#This Row],[Ganancia Neta]],-Cocina[[#This Row],[Total del Pedido]])</f>
        <v>18</v>
      </c>
    </row>
    <row r="809" spans="1:15" x14ac:dyDescent="0.3">
      <c r="A809" s="9">
        <v>317</v>
      </c>
      <c r="B809" s="9">
        <v>17</v>
      </c>
      <c r="C809" s="13" t="s">
        <v>77</v>
      </c>
      <c r="D809" s="13" t="s">
        <v>1152</v>
      </c>
      <c r="E809" s="14">
        <v>20</v>
      </c>
      <c r="F809" s="14">
        <v>34</v>
      </c>
      <c r="G809" s="9">
        <v>3</v>
      </c>
      <c r="H809" s="9">
        <v>37</v>
      </c>
      <c r="I809" s="13" t="s">
        <v>1128</v>
      </c>
      <c r="K809" s="14">
        <f t="shared" si="48"/>
        <v>60</v>
      </c>
      <c r="L809" s="14">
        <f t="shared" si="49"/>
        <v>42</v>
      </c>
      <c r="M809" s="14">
        <f t="shared" si="50"/>
        <v>102</v>
      </c>
      <c r="N809" s="12">
        <f t="shared" si="51"/>
        <v>0.7</v>
      </c>
      <c r="O809" s="23">
        <f>IF(VLOOKUP(Cocina[[#This Row],[Número de Orden]],Sala[[Número de Orden]:[Orden cobrada (Sin tiempo espera)]],12,FALSE)="Si",Cocina[[#This Row],[Ganancia Neta]],-Cocina[[#This Row],[Total del Pedido]])</f>
        <v>42</v>
      </c>
    </row>
    <row r="810" spans="1:15" x14ac:dyDescent="0.3">
      <c r="A810" s="9">
        <v>317</v>
      </c>
      <c r="B810" s="9">
        <v>17</v>
      </c>
      <c r="C810" s="13" t="s">
        <v>414</v>
      </c>
      <c r="D810" s="13" t="s">
        <v>1150</v>
      </c>
      <c r="E810" s="14">
        <v>19</v>
      </c>
      <c r="F810" s="14">
        <v>32</v>
      </c>
      <c r="G810" s="9">
        <v>1</v>
      </c>
      <c r="H810" s="9">
        <v>31</v>
      </c>
      <c r="I810" s="13" t="s">
        <v>1128</v>
      </c>
      <c r="K810" s="14">
        <f t="shared" si="48"/>
        <v>19</v>
      </c>
      <c r="L810" s="14">
        <f t="shared" si="49"/>
        <v>13</v>
      </c>
      <c r="M810" s="14">
        <f t="shared" si="50"/>
        <v>32</v>
      </c>
      <c r="N810" s="12">
        <f t="shared" si="51"/>
        <v>0.68421052631578949</v>
      </c>
      <c r="O810" s="23">
        <f>IF(VLOOKUP(Cocina[[#This Row],[Número de Orden]],Sala[[Número de Orden]:[Orden cobrada (Sin tiempo espera)]],12,FALSE)="Si",Cocina[[#This Row],[Ganancia Neta]],-Cocina[[#This Row],[Total del Pedido]])</f>
        <v>13</v>
      </c>
    </row>
    <row r="811" spans="1:15" x14ac:dyDescent="0.3">
      <c r="A811" s="9">
        <v>318</v>
      </c>
      <c r="B811" s="9">
        <v>13</v>
      </c>
      <c r="C811" s="13" t="s">
        <v>51</v>
      </c>
      <c r="D811" s="13" t="s">
        <v>1145</v>
      </c>
      <c r="E811" s="14">
        <v>17</v>
      </c>
      <c r="F811" s="14">
        <v>29</v>
      </c>
      <c r="G811" s="9">
        <v>1</v>
      </c>
      <c r="H811" s="9">
        <v>39</v>
      </c>
      <c r="I811" s="13" t="s">
        <v>1128</v>
      </c>
      <c r="K811" s="14">
        <f t="shared" si="48"/>
        <v>17</v>
      </c>
      <c r="L811" s="14">
        <f t="shared" si="49"/>
        <v>12</v>
      </c>
      <c r="M811" s="14">
        <f t="shared" si="50"/>
        <v>29</v>
      </c>
      <c r="N811" s="12">
        <f t="shared" si="51"/>
        <v>0.70588235294117652</v>
      </c>
      <c r="O811" s="23">
        <f>IF(VLOOKUP(Cocina[[#This Row],[Número de Orden]],Sala[[Número de Orden]:[Orden cobrada (Sin tiempo espera)]],12,FALSE)="Si",Cocina[[#This Row],[Ganancia Neta]],-Cocina[[#This Row],[Total del Pedido]])</f>
        <v>12</v>
      </c>
    </row>
    <row r="812" spans="1:15" x14ac:dyDescent="0.3">
      <c r="A812" s="9">
        <v>319</v>
      </c>
      <c r="B812" s="9">
        <v>1</v>
      </c>
      <c r="C812" s="13" t="s">
        <v>414</v>
      </c>
      <c r="D812" s="13" t="s">
        <v>1150</v>
      </c>
      <c r="E812" s="14">
        <v>19</v>
      </c>
      <c r="F812" s="14">
        <v>32</v>
      </c>
      <c r="G812" s="9">
        <v>3</v>
      </c>
      <c r="H812" s="9">
        <v>16</v>
      </c>
      <c r="I812" s="13" t="s">
        <v>1128</v>
      </c>
      <c r="K812" s="14">
        <f t="shared" si="48"/>
        <v>57</v>
      </c>
      <c r="L812" s="14">
        <f t="shared" si="49"/>
        <v>39</v>
      </c>
      <c r="M812" s="14">
        <f t="shared" si="50"/>
        <v>96</v>
      </c>
      <c r="N812" s="12">
        <f t="shared" si="51"/>
        <v>0.68421052631578949</v>
      </c>
      <c r="O812" s="23">
        <f>IF(VLOOKUP(Cocina[[#This Row],[Número de Orden]],Sala[[Número de Orden]:[Orden cobrada (Sin tiempo espera)]],12,FALSE)="Si",Cocina[[#This Row],[Ganancia Neta]],-Cocina[[#This Row],[Total del Pedido]])</f>
        <v>39</v>
      </c>
    </row>
    <row r="813" spans="1:15" x14ac:dyDescent="0.3">
      <c r="A813" s="9">
        <v>319</v>
      </c>
      <c r="B813" s="9">
        <v>1</v>
      </c>
      <c r="C813" s="13" t="s">
        <v>33</v>
      </c>
      <c r="D813" s="13" t="s">
        <v>1149</v>
      </c>
      <c r="E813" s="14">
        <v>21</v>
      </c>
      <c r="F813" s="14">
        <v>35</v>
      </c>
      <c r="G813" s="9">
        <v>2</v>
      </c>
      <c r="H813" s="9">
        <v>17</v>
      </c>
      <c r="I813" s="13" t="s">
        <v>1127</v>
      </c>
      <c r="K813" s="14">
        <f t="shared" si="48"/>
        <v>42</v>
      </c>
      <c r="L813" s="14">
        <f t="shared" si="49"/>
        <v>28</v>
      </c>
      <c r="M813" s="14">
        <f t="shared" si="50"/>
        <v>70</v>
      </c>
      <c r="N813" s="12">
        <f t="shared" si="51"/>
        <v>0.66666666666666663</v>
      </c>
      <c r="O813" s="23">
        <f>IF(VLOOKUP(Cocina[[#This Row],[Número de Orden]],Sala[[Número de Orden]:[Orden cobrada (Sin tiempo espera)]],12,FALSE)="Si",Cocina[[#This Row],[Ganancia Neta]],-Cocina[[#This Row],[Total del Pedido]])</f>
        <v>28</v>
      </c>
    </row>
    <row r="814" spans="1:15" x14ac:dyDescent="0.3">
      <c r="A814" s="9">
        <v>319</v>
      </c>
      <c r="B814" s="9">
        <v>1</v>
      </c>
      <c r="C814" s="13" t="s">
        <v>65</v>
      </c>
      <c r="D814" s="13" t="s">
        <v>1143</v>
      </c>
      <c r="E814" s="14">
        <v>25</v>
      </c>
      <c r="F814" s="14">
        <v>40</v>
      </c>
      <c r="G814" s="9">
        <v>1</v>
      </c>
      <c r="H814" s="9">
        <v>38</v>
      </c>
      <c r="I814" s="13" t="s">
        <v>1128</v>
      </c>
      <c r="K814" s="14">
        <f t="shared" si="48"/>
        <v>25</v>
      </c>
      <c r="L814" s="14">
        <f t="shared" si="49"/>
        <v>15</v>
      </c>
      <c r="M814" s="14">
        <f t="shared" si="50"/>
        <v>40</v>
      </c>
      <c r="N814" s="12">
        <f t="shared" si="51"/>
        <v>0.6</v>
      </c>
      <c r="O814" s="23">
        <f>IF(VLOOKUP(Cocina[[#This Row],[Número de Orden]],Sala[[Número de Orden]:[Orden cobrada (Sin tiempo espera)]],12,FALSE)="Si",Cocina[[#This Row],[Ganancia Neta]],-Cocina[[#This Row],[Total del Pedido]])</f>
        <v>15</v>
      </c>
    </row>
    <row r="815" spans="1:15" x14ac:dyDescent="0.3">
      <c r="A815" s="9">
        <v>319</v>
      </c>
      <c r="B815" s="9">
        <v>1</v>
      </c>
      <c r="C815" s="13" t="s">
        <v>186</v>
      </c>
      <c r="D815" s="13" t="s">
        <v>1141</v>
      </c>
      <c r="E815" s="14">
        <v>19</v>
      </c>
      <c r="F815" s="14">
        <v>31</v>
      </c>
      <c r="G815" s="9">
        <v>2</v>
      </c>
      <c r="H815" s="9">
        <v>55</v>
      </c>
      <c r="I815" s="13" t="s">
        <v>1128</v>
      </c>
      <c r="K815" s="14">
        <f t="shared" si="48"/>
        <v>38</v>
      </c>
      <c r="L815" s="14">
        <f t="shared" si="49"/>
        <v>24</v>
      </c>
      <c r="M815" s="14">
        <f t="shared" si="50"/>
        <v>62</v>
      </c>
      <c r="N815" s="12">
        <f t="shared" si="51"/>
        <v>0.63157894736842102</v>
      </c>
      <c r="O815" s="23">
        <f>IF(VLOOKUP(Cocina[[#This Row],[Número de Orden]],Sala[[Número de Orden]:[Orden cobrada (Sin tiempo espera)]],12,FALSE)="Si",Cocina[[#This Row],[Ganancia Neta]],-Cocina[[#This Row],[Total del Pedido]])</f>
        <v>24</v>
      </c>
    </row>
    <row r="816" spans="1:15" x14ac:dyDescent="0.3">
      <c r="A816" s="9">
        <v>320</v>
      </c>
      <c r="B816" s="9">
        <v>9</v>
      </c>
      <c r="C816" s="13" t="s">
        <v>102</v>
      </c>
      <c r="D816" s="13" t="s">
        <v>1155</v>
      </c>
      <c r="E816" s="14">
        <v>13</v>
      </c>
      <c r="F816" s="14">
        <v>21</v>
      </c>
      <c r="G816" s="9">
        <v>2</v>
      </c>
      <c r="H816" s="9">
        <v>44</v>
      </c>
      <c r="I816" s="13" t="s">
        <v>1128</v>
      </c>
      <c r="K816" s="14">
        <f t="shared" si="48"/>
        <v>26</v>
      </c>
      <c r="L816" s="14">
        <f t="shared" si="49"/>
        <v>16</v>
      </c>
      <c r="M816" s="14">
        <f t="shared" si="50"/>
        <v>42</v>
      </c>
      <c r="N816" s="12">
        <f t="shared" si="51"/>
        <v>0.61538461538461542</v>
      </c>
      <c r="O816" s="23">
        <f>IF(VLOOKUP(Cocina[[#This Row],[Número de Orden]],Sala[[Número de Orden]:[Orden cobrada (Sin tiempo espera)]],12,FALSE)="Si",Cocina[[#This Row],[Ganancia Neta]],-Cocina[[#This Row],[Total del Pedido]])</f>
        <v>16</v>
      </c>
    </row>
    <row r="817" spans="1:15" x14ac:dyDescent="0.3">
      <c r="A817" s="9">
        <v>320</v>
      </c>
      <c r="B817" s="9">
        <v>9</v>
      </c>
      <c r="C817" s="13" t="s">
        <v>335</v>
      </c>
      <c r="D817" s="13" t="s">
        <v>1151</v>
      </c>
      <c r="E817" s="14">
        <v>13</v>
      </c>
      <c r="F817" s="14">
        <v>22</v>
      </c>
      <c r="G817" s="9">
        <v>1</v>
      </c>
      <c r="H817" s="9">
        <v>44</v>
      </c>
      <c r="I817" s="13" t="s">
        <v>1128</v>
      </c>
      <c r="K817" s="14">
        <f t="shared" si="48"/>
        <v>13</v>
      </c>
      <c r="L817" s="14">
        <f t="shared" si="49"/>
        <v>9</v>
      </c>
      <c r="M817" s="14">
        <f t="shared" si="50"/>
        <v>22</v>
      </c>
      <c r="N817" s="12">
        <f t="shared" si="51"/>
        <v>0.69230769230769229</v>
      </c>
      <c r="O817" s="23">
        <f>IF(VLOOKUP(Cocina[[#This Row],[Número de Orden]],Sala[[Número de Orden]:[Orden cobrada (Sin tiempo espera)]],12,FALSE)="Si",Cocina[[#This Row],[Ganancia Neta]],-Cocina[[#This Row],[Total del Pedido]])</f>
        <v>9</v>
      </c>
    </row>
    <row r="818" spans="1:15" x14ac:dyDescent="0.3">
      <c r="A818" s="9">
        <v>320</v>
      </c>
      <c r="B818" s="9">
        <v>9</v>
      </c>
      <c r="C818" s="13" t="s">
        <v>77</v>
      </c>
      <c r="D818" s="13" t="s">
        <v>1152</v>
      </c>
      <c r="E818" s="14">
        <v>20</v>
      </c>
      <c r="F818" s="14">
        <v>34</v>
      </c>
      <c r="G818" s="9">
        <v>1</v>
      </c>
      <c r="H818" s="9">
        <v>42</v>
      </c>
      <c r="I818" s="13" t="s">
        <v>1127</v>
      </c>
      <c r="K818" s="14">
        <f t="shared" si="48"/>
        <v>20</v>
      </c>
      <c r="L818" s="14">
        <f t="shared" si="49"/>
        <v>14</v>
      </c>
      <c r="M818" s="14">
        <f t="shared" si="50"/>
        <v>34</v>
      </c>
      <c r="N818" s="12">
        <f t="shared" si="51"/>
        <v>0.7</v>
      </c>
      <c r="O818" s="23">
        <f>IF(VLOOKUP(Cocina[[#This Row],[Número de Orden]],Sala[[Número de Orden]:[Orden cobrada (Sin tiempo espera)]],12,FALSE)="Si",Cocina[[#This Row],[Ganancia Neta]],-Cocina[[#This Row],[Total del Pedido]])</f>
        <v>14</v>
      </c>
    </row>
    <row r="819" spans="1:15" x14ac:dyDescent="0.3">
      <c r="A819" s="9">
        <v>321</v>
      </c>
      <c r="B819" s="9">
        <v>18</v>
      </c>
      <c r="C819" s="13" t="s">
        <v>57</v>
      </c>
      <c r="D819" s="13" t="s">
        <v>1147</v>
      </c>
      <c r="E819" s="14">
        <v>16</v>
      </c>
      <c r="F819" s="14">
        <v>28</v>
      </c>
      <c r="G819" s="9">
        <v>1</v>
      </c>
      <c r="H819" s="9">
        <v>34</v>
      </c>
      <c r="I819" s="13" t="s">
        <v>1128</v>
      </c>
      <c r="K819" s="14">
        <f t="shared" si="48"/>
        <v>16</v>
      </c>
      <c r="L819" s="14">
        <f t="shared" si="49"/>
        <v>12</v>
      </c>
      <c r="M819" s="14">
        <f t="shared" si="50"/>
        <v>28</v>
      </c>
      <c r="N819" s="12">
        <f t="shared" si="51"/>
        <v>0.75</v>
      </c>
      <c r="O819" s="23">
        <f>IF(VLOOKUP(Cocina[[#This Row],[Número de Orden]],Sala[[Número de Orden]:[Orden cobrada (Sin tiempo espera)]],12,FALSE)="Si",Cocina[[#This Row],[Ganancia Neta]],-Cocina[[#This Row],[Total del Pedido]])</f>
        <v>12</v>
      </c>
    </row>
    <row r="820" spans="1:15" x14ac:dyDescent="0.3">
      <c r="A820" s="9">
        <v>321</v>
      </c>
      <c r="B820" s="9">
        <v>18</v>
      </c>
      <c r="C820" s="13" t="s">
        <v>335</v>
      </c>
      <c r="D820" s="13" t="s">
        <v>1151</v>
      </c>
      <c r="E820" s="14">
        <v>13</v>
      </c>
      <c r="F820" s="14">
        <v>22</v>
      </c>
      <c r="G820" s="9">
        <v>2</v>
      </c>
      <c r="H820" s="9">
        <v>22</v>
      </c>
      <c r="I820" s="13" t="s">
        <v>1128</v>
      </c>
      <c r="K820" s="14">
        <f t="shared" si="48"/>
        <v>26</v>
      </c>
      <c r="L820" s="14">
        <f t="shared" si="49"/>
        <v>18</v>
      </c>
      <c r="M820" s="14">
        <f t="shared" si="50"/>
        <v>44</v>
      </c>
      <c r="N820" s="12">
        <f t="shared" si="51"/>
        <v>0.69230769230769229</v>
      </c>
      <c r="O820" s="23">
        <f>IF(VLOOKUP(Cocina[[#This Row],[Número de Orden]],Sala[[Número de Orden]:[Orden cobrada (Sin tiempo espera)]],12,FALSE)="Si",Cocina[[#This Row],[Ganancia Neta]],-Cocina[[#This Row],[Total del Pedido]])</f>
        <v>18</v>
      </c>
    </row>
    <row r="821" spans="1:15" x14ac:dyDescent="0.3">
      <c r="A821" s="9">
        <v>321</v>
      </c>
      <c r="B821" s="9">
        <v>18</v>
      </c>
      <c r="C821" s="13" t="s">
        <v>331</v>
      </c>
      <c r="D821" s="13" t="s">
        <v>1154</v>
      </c>
      <c r="E821" s="14">
        <v>14</v>
      </c>
      <c r="F821" s="14">
        <v>23</v>
      </c>
      <c r="G821" s="9">
        <v>3</v>
      </c>
      <c r="H821" s="9">
        <v>39</v>
      </c>
      <c r="I821" s="13" t="s">
        <v>1127</v>
      </c>
      <c r="K821" s="14">
        <f t="shared" si="48"/>
        <v>42</v>
      </c>
      <c r="L821" s="14">
        <f t="shared" si="49"/>
        <v>27</v>
      </c>
      <c r="M821" s="14">
        <f t="shared" si="50"/>
        <v>69</v>
      </c>
      <c r="N821" s="12">
        <f t="shared" si="51"/>
        <v>0.6428571428571429</v>
      </c>
      <c r="O821" s="23">
        <f>IF(VLOOKUP(Cocina[[#This Row],[Número de Orden]],Sala[[Número de Orden]:[Orden cobrada (Sin tiempo espera)]],12,FALSE)="Si",Cocina[[#This Row],[Ganancia Neta]],-Cocina[[#This Row],[Total del Pedido]])</f>
        <v>27</v>
      </c>
    </row>
    <row r="822" spans="1:15" x14ac:dyDescent="0.3">
      <c r="A822" s="9">
        <v>322</v>
      </c>
      <c r="B822" s="9">
        <v>12</v>
      </c>
      <c r="C822" s="13" t="s">
        <v>414</v>
      </c>
      <c r="D822" s="13" t="s">
        <v>1150</v>
      </c>
      <c r="E822" s="14">
        <v>19</v>
      </c>
      <c r="F822" s="14">
        <v>32</v>
      </c>
      <c r="G822" s="9">
        <v>2</v>
      </c>
      <c r="H822" s="9">
        <v>8</v>
      </c>
      <c r="I822" s="13" t="s">
        <v>1127</v>
      </c>
      <c r="K822" s="14">
        <f t="shared" si="48"/>
        <v>38</v>
      </c>
      <c r="L822" s="14">
        <f t="shared" si="49"/>
        <v>26</v>
      </c>
      <c r="M822" s="14">
        <f t="shared" si="50"/>
        <v>64</v>
      </c>
      <c r="N822" s="12">
        <f t="shared" si="51"/>
        <v>0.68421052631578949</v>
      </c>
      <c r="O822" s="23">
        <f>IF(VLOOKUP(Cocina[[#This Row],[Número de Orden]],Sala[[Número de Orden]:[Orden cobrada (Sin tiempo espera)]],12,FALSE)="Si",Cocina[[#This Row],[Ganancia Neta]],-Cocina[[#This Row],[Total del Pedido]])</f>
        <v>26</v>
      </c>
    </row>
    <row r="823" spans="1:15" x14ac:dyDescent="0.3">
      <c r="A823" s="9">
        <v>322</v>
      </c>
      <c r="B823" s="9">
        <v>12</v>
      </c>
      <c r="C823" s="13" t="s">
        <v>102</v>
      </c>
      <c r="D823" s="13" t="s">
        <v>1155</v>
      </c>
      <c r="E823" s="14">
        <v>13</v>
      </c>
      <c r="F823" s="14">
        <v>21</v>
      </c>
      <c r="G823" s="9">
        <v>1</v>
      </c>
      <c r="H823" s="9">
        <v>52</v>
      </c>
      <c r="I823" s="13" t="s">
        <v>1128</v>
      </c>
      <c r="K823" s="14">
        <f t="shared" si="48"/>
        <v>13</v>
      </c>
      <c r="L823" s="14">
        <f t="shared" si="49"/>
        <v>8</v>
      </c>
      <c r="M823" s="14">
        <f t="shared" si="50"/>
        <v>21</v>
      </c>
      <c r="N823" s="12">
        <f t="shared" si="51"/>
        <v>0.61538461538461542</v>
      </c>
      <c r="O823" s="23">
        <f>IF(VLOOKUP(Cocina[[#This Row],[Número de Orden]],Sala[[Número de Orden]:[Orden cobrada (Sin tiempo espera)]],12,FALSE)="Si",Cocina[[#This Row],[Ganancia Neta]],-Cocina[[#This Row],[Total del Pedido]])</f>
        <v>8</v>
      </c>
    </row>
    <row r="824" spans="1:15" x14ac:dyDescent="0.3">
      <c r="A824" s="9">
        <v>323</v>
      </c>
      <c r="B824" s="9">
        <v>8</v>
      </c>
      <c r="C824" s="13" t="s">
        <v>335</v>
      </c>
      <c r="D824" s="13" t="s">
        <v>1151</v>
      </c>
      <c r="E824" s="14">
        <v>13</v>
      </c>
      <c r="F824" s="14">
        <v>22</v>
      </c>
      <c r="G824" s="9">
        <v>3</v>
      </c>
      <c r="H824" s="9">
        <v>37</v>
      </c>
      <c r="I824" s="13" t="s">
        <v>1128</v>
      </c>
      <c r="K824" s="14">
        <f t="shared" si="48"/>
        <v>39</v>
      </c>
      <c r="L824" s="14">
        <f t="shared" si="49"/>
        <v>27</v>
      </c>
      <c r="M824" s="14">
        <f t="shared" si="50"/>
        <v>66</v>
      </c>
      <c r="N824" s="12">
        <f t="shared" si="51"/>
        <v>0.69230769230769229</v>
      </c>
      <c r="O824" s="23">
        <f>IF(VLOOKUP(Cocina[[#This Row],[Número de Orden]],Sala[[Número de Orden]:[Orden cobrada (Sin tiempo espera)]],12,FALSE)="Si",Cocina[[#This Row],[Ganancia Neta]],-Cocina[[#This Row],[Total del Pedido]])</f>
        <v>27</v>
      </c>
    </row>
    <row r="825" spans="1:15" x14ac:dyDescent="0.3">
      <c r="A825" s="9">
        <v>323</v>
      </c>
      <c r="B825" s="9">
        <v>8</v>
      </c>
      <c r="C825" s="13" t="s">
        <v>51</v>
      </c>
      <c r="D825" s="13" t="s">
        <v>1145</v>
      </c>
      <c r="E825" s="14">
        <v>17</v>
      </c>
      <c r="F825" s="14">
        <v>29</v>
      </c>
      <c r="G825" s="9">
        <v>2</v>
      </c>
      <c r="H825" s="9">
        <v>33</v>
      </c>
      <c r="I825" s="13" t="s">
        <v>1127</v>
      </c>
      <c r="K825" s="14">
        <f t="shared" si="48"/>
        <v>34</v>
      </c>
      <c r="L825" s="14">
        <f t="shared" si="49"/>
        <v>24</v>
      </c>
      <c r="M825" s="14">
        <f t="shared" si="50"/>
        <v>58</v>
      </c>
      <c r="N825" s="12">
        <f t="shared" si="51"/>
        <v>0.70588235294117652</v>
      </c>
      <c r="O825" s="23">
        <f>IF(VLOOKUP(Cocina[[#This Row],[Número de Orden]],Sala[[Número de Orden]:[Orden cobrada (Sin tiempo espera)]],12,FALSE)="Si",Cocina[[#This Row],[Ganancia Neta]],-Cocina[[#This Row],[Total del Pedido]])</f>
        <v>24</v>
      </c>
    </row>
    <row r="826" spans="1:15" x14ac:dyDescent="0.3">
      <c r="A826" s="9">
        <v>323</v>
      </c>
      <c r="B826" s="9">
        <v>8</v>
      </c>
      <c r="C826" s="13" t="s">
        <v>259</v>
      </c>
      <c r="D826" s="13" t="s">
        <v>1139</v>
      </c>
      <c r="E826" s="14">
        <v>14</v>
      </c>
      <c r="F826" s="14">
        <v>24</v>
      </c>
      <c r="G826" s="9">
        <v>2</v>
      </c>
      <c r="H826" s="9">
        <v>30</v>
      </c>
      <c r="I826" s="13" t="s">
        <v>1127</v>
      </c>
      <c r="K826" s="14">
        <f t="shared" si="48"/>
        <v>28</v>
      </c>
      <c r="L826" s="14">
        <f t="shared" si="49"/>
        <v>20</v>
      </c>
      <c r="M826" s="14">
        <f t="shared" si="50"/>
        <v>48</v>
      </c>
      <c r="N826" s="12">
        <f t="shared" si="51"/>
        <v>0.7142857142857143</v>
      </c>
      <c r="O826" s="23">
        <f>IF(VLOOKUP(Cocina[[#This Row],[Número de Orden]],Sala[[Número de Orden]:[Orden cobrada (Sin tiempo espera)]],12,FALSE)="Si",Cocina[[#This Row],[Ganancia Neta]],-Cocina[[#This Row],[Total del Pedido]])</f>
        <v>20</v>
      </c>
    </row>
    <row r="827" spans="1:15" x14ac:dyDescent="0.3">
      <c r="A827" s="9">
        <v>323</v>
      </c>
      <c r="B827" s="9">
        <v>8</v>
      </c>
      <c r="C827" s="13" t="s">
        <v>117</v>
      </c>
      <c r="D827" s="13" t="s">
        <v>1156</v>
      </c>
      <c r="E827" s="14">
        <v>10</v>
      </c>
      <c r="F827" s="14">
        <v>18</v>
      </c>
      <c r="G827" s="9">
        <v>2</v>
      </c>
      <c r="H827" s="9">
        <v>22</v>
      </c>
      <c r="I827" s="13" t="s">
        <v>1128</v>
      </c>
      <c r="K827" s="14">
        <f t="shared" si="48"/>
        <v>20</v>
      </c>
      <c r="L827" s="14">
        <f t="shared" si="49"/>
        <v>16</v>
      </c>
      <c r="M827" s="14">
        <f t="shared" si="50"/>
        <v>36</v>
      </c>
      <c r="N827" s="12">
        <f t="shared" si="51"/>
        <v>0.8</v>
      </c>
      <c r="O827" s="23">
        <f>IF(VLOOKUP(Cocina[[#This Row],[Número de Orden]],Sala[[Número de Orden]:[Orden cobrada (Sin tiempo espera)]],12,FALSE)="Si",Cocina[[#This Row],[Ganancia Neta]],-Cocina[[#This Row],[Total del Pedido]])</f>
        <v>16</v>
      </c>
    </row>
    <row r="828" spans="1:15" x14ac:dyDescent="0.3">
      <c r="A828" s="9">
        <v>324</v>
      </c>
      <c r="B828" s="9">
        <v>9</v>
      </c>
      <c r="C828" s="13" t="s">
        <v>100</v>
      </c>
      <c r="D828" s="13" t="s">
        <v>1140</v>
      </c>
      <c r="E828" s="14">
        <v>18</v>
      </c>
      <c r="F828" s="14">
        <v>30</v>
      </c>
      <c r="G828" s="9">
        <v>1</v>
      </c>
      <c r="H828" s="9">
        <v>15</v>
      </c>
      <c r="I828" s="13" t="s">
        <v>1128</v>
      </c>
      <c r="K828" s="14">
        <f t="shared" si="48"/>
        <v>18</v>
      </c>
      <c r="L828" s="14">
        <f t="shared" si="49"/>
        <v>12</v>
      </c>
      <c r="M828" s="14">
        <f t="shared" si="50"/>
        <v>30</v>
      </c>
      <c r="N828" s="12">
        <f t="shared" si="51"/>
        <v>0.66666666666666663</v>
      </c>
      <c r="O828" s="23">
        <f>IF(VLOOKUP(Cocina[[#This Row],[Número de Orden]],Sala[[Número de Orden]:[Orden cobrada (Sin tiempo espera)]],12,FALSE)="Si",Cocina[[#This Row],[Ganancia Neta]],-Cocina[[#This Row],[Total del Pedido]])</f>
        <v>-18</v>
      </c>
    </row>
    <row r="829" spans="1:15" x14ac:dyDescent="0.3">
      <c r="A829" s="9">
        <v>324</v>
      </c>
      <c r="B829" s="9">
        <v>9</v>
      </c>
      <c r="C829" s="13" t="s">
        <v>170</v>
      </c>
      <c r="D829" s="13" t="s">
        <v>1142</v>
      </c>
      <c r="E829" s="14">
        <v>16</v>
      </c>
      <c r="F829" s="14">
        <v>27</v>
      </c>
      <c r="G829" s="9">
        <v>3</v>
      </c>
      <c r="H829" s="9">
        <v>58</v>
      </c>
      <c r="I829" s="13" t="s">
        <v>1127</v>
      </c>
      <c r="K829" s="14">
        <f t="shared" si="48"/>
        <v>48</v>
      </c>
      <c r="L829" s="14">
        <f t="shared" si="49"/>
        <v>33</v>
      </c>
      <c r="M829" s="14">
        <f t="shared" si="50"/>
        <v>81</v>
      </c>
      <c r="N829" s="12">
        <f t="shared" si="51"/>
        <v>0.6875</v>
      </c>
      <c r="O829" s="23">
        <f>IF(VLOOKUP(Cocina[[#This Row],[Número de Orden]],Sala[[Número de Orden]:[Orden cobrada (Sin tiempo espera)]],12,FALSE)="Si",Cocina[[#This Row],[Ganancia Neta]],-Cocina[[#This Row],[Total del Pedido]])</f>
        <v>-48</v>
      </c>
    </row>
    <row r="830" spans="1:15" x14ac:dyDescent="0.3">
      <c r="A830" s="9">
        <v>324</v>
      </c>
      <c r="B830" s="9">
        <v>9</v>
      </c>
      <c r="C830" s="13" t="s">
        <v>256</v>
      </c>
      <c r="D830" s="13" t="s">
        <v>1157</v>
      </c>
      <c r="E830" s="14">
        <v>15</v>
      </c>
      <c r="F830" s="14">
        <v>26</v>
      </c>
      <c r="G830" s="9">
        <v>1</v>
      </c>
      <c r="H830" s="9">
        <v>17</v>
      </c>
      <c r="I830" s="13" t="s">
        <v>1127</v>
      </c>
      <c r="K830" s="14">
        <f t="shared" si="48"/>
        <v>15</v>
      </c>
      <c r="L830" s="14">
        <f t="shared" si="49"/>
        <v>11</v>
      </c>
      <c r="M830" s="14">
        <f t="shared" si="50"/>
        <v>26</v>
      </c>
      <c r="N830" s="12">
        <f t="shared" si="51"/>
        <v>0.73333333333333328</v>
      </c>
      <c r="O830" s="23">
        <f>IF(VLOOKUP(Cocina[[#This Row],[Número de Orden]],Sala[[Número de Orden]:[Orden cobrada (Sin tiempo espera)]],12,FALSE)="Si",Cocina[[#This Row],[Ganancia Neta]],-Cocina[[#This Row],[Total del Pedido]])</f>
        <v>-15</v>
      </c>
    </row>
    <row r="831" spans="1:15" x14ac:dyDescent="0.3">
      <c r="A831" s="9">
        <v>325</v>
      </c>
      <c r="B831" s="9">
        <v>18</v>
      </c>
      <c r="C831" s="13" t="s">
        <v>102</v>
      </c>
      <c r="D831" s="13" t="s">
        <v>1155</v>
      </c>
      <c r="E831" s="14">
        <v>13</v>
      </c>
      <c r="F831" s="14">
        <v>21</v>
      </c>
      <c r="G831" s="9">
        <v>1</v>
      </c>
      <c r="H831" s="9">
        <v>26</v>
      </c>
      <c r="I831" s="13" t="s">
        <v>1128</v>
      </c>
      <c r="K831" s="14">
        <f t="shared" si="48"/>
        <v>13</v>
      </c>
      <c r="L831" s="14">
        <f t="shared" si="49"/>
        <v>8</v>
      </c>
      <c r="M831" s="14">
        <f t="shared" si="50"/>
        <v>21</v>
      </c>
      <c r="N831" s="12">
        <f t="shared" si="51"/>
        <v>0.61538461538461542</v>
      </c>
      <c r="O831" s="23">
        <f>IF(VLOOKUP(Cocina[[#This Row],[Número de Orden]],Sala[[Número de Orden]:[Orden cobrada (Sin tiempo espera)]],12,FALSE)="Si",Cocina[[#This Row],[Ganancia Neta]],-Cocina[[#This Row],[Total del Pedido]])</f>
        <v>8</v>
      </c>
    </row>
    <row r="832" spans="1:15" x14ac:dyDescent="0.3">
      <c r="A832" s="9">
        <v>325</v>
      </c>
      <c r="B832" s="9">
        <v>18</v>
      </c>
      <c r="C832" s="13" t="s">
        <v>186</v>
      </c>
      <c r="D832" s="13" t="s">
        <v>1141</v>
      </c>
      <c r="E832" s="14">
        <v>19</v>
      </c>
      <c r="F832" s="14">
        <v>31</v>
      </c>
      <c r="G832" s="9">
        <v>1</v>
      </c>
      <c r="H832" s="9">
        <v>5</v>
      </c>
      <c r="I832" s="13" t="s">
        <v>1128</v>
      </c>
      <c r="K832" s="14">
        <f t="shared" si="48"/>
        <v>19</v>
      </c>
      <c r="L832" s="14">
        <f t="shared" si="49"/>
        <v>12</v>
      </c>
      <c r="M832" s="14">
        <f t="shared" si="50"/>
        <v>31</v>
      </c>
      <c r="N832" s="12">
        <f t="shared" si="51"/>
        <v>0.63157894736842102</v>
      </c>
      <c r="O832" s="23">
        <f>IF(VLOOKUP(Cocina[[#This Row],[Número de Orden]],Sala[[Número de Orden]:[Orden cobrada (Sin tiempo espera)]],12,FALSE)="Si",Cocina[[#This Row],[Ganancia Neta]],-Cocina[[#This Row],[Total del Pedido]])</f>
        <v>12</v>
      </c>
    </row>
    <row r="833" spans="1:15" x14ac:dyDescent="0.3">
      <c r="A833" s="9">
        <v>325</v>
      </c>
      <c r="B833" s="9">
        <v>18</v>
      </c>
      <c r="C833" s="13" t="s">
        <v>33</v>
      </c>
      <c r="D833" s="13" t="s">
        <v>1149</v>
      </c>
      <c r="E833" s="14">
        <v>21</v>
      </c>
      <c r="F833" s="14">
        <v>35</v>
      </c>
      <c r="G833" s="9">
        <v>2</v>
      </c>
      <c r="H833" s="9">
        <v>13</v>
      </c>
      <c r="I833" s="13" t="s">
        <v>1128</v>
      </c>
      <c r="K833" s="14">
        <f t="shared" si="48"/>
        <v>42</v>
      </c>
      <c r="L833" s="14">
        <f t="shared" si="49"/>
        <v>28</v>
      </c>
      <c r="M833" s="14">
        <f t="shared" si="50"/>
        <v>70</v>
      </c>
      <c r="N833" s="12">
        <f t="shared" si="51"/>
        <v>0.66666666666666663</v>
      </c>
      <c r="O833" s="23">
        <f>IF(VLOOKUP(Cocina[[#This Row],[Número de Orden]],Sala[[Número de Orden]:[Orden cobrada (Sin tiempo espera)]],12,FALSE)="Si",Cocina[[#This Row],[Ganancia Neta]],-Cocina[[#This Row],[Total del Pedido]])</f>
        <v>28</v>
      </c>
    </row>
    <row r="834" spans="1:15" x14ac:dyDescent="0.3">
      <c r="A834" s="9">
        <v>325</v>
      </c>
      <c r="B834" s="9">
        <v>18</v>
      </c>
      <c r="C834" s="13" t="s">
        <v>414</v>
      </c>
      <c r="D834" s="13" t="s">
        <v>1150</v>
      </c>
      <c r="E834" s="14">
        <v>19</v>
      </c>
      <c r="F834" s="14">
        <v>32</v>
      </c>
      <c r="G834" s="9">
        <v>1</v>
      </c>
      <c r="H834" s="9">
        <v>27</v>
      </c>
      <c r="I834" s="13" t="s">
        <v>1127</v>
      </c>
      <c r="K834" s="14">
        <f t="shared" si="48"/>
        <v>19</v>
      </c>
      <c r="L834" s="14">
        <f t="shared" si="49"/>
        <v>13</v>
      </c>
      <c r="M834" s="14">
        <f t="shared" si="50"/>
        <v>32</v>
      </c>
      <c r="N834" s="12">
        <f t="shared" si="51"/>
        <v>0.68421052631578949</v>
      </c>
      <c r="O834" s="23">
        <f>IF(VLOOKUP(Cocina[[#This Row],[Número de Orden]],Sala[[Número de Orden]:[Orden cobrada (Sin tiempo espera)]],12,FALSE)="Si",Cocina[[#This Row],[Ganancia Neta]],-Cocina[[#This Row],[Total del Pedido]])</f>
        <v>13</v>
      </c>
    </row>
    <row r="835" spans="1:15" x14ac:dyDescent="0.3">
      <c r="A835" s="9">
        <v>326</v>
      </c>
      <c r="B835" s="9">
        <v>14</v>
      </c>
      <c r="C835" s="13" t="s">
        <v>33</v>
      </c>
      <c r="D835" s="13" t="s">
        <v>1149</v>
      </c>
      <c r="E835" s="14">
        <v>21</v>
      </c>
      <c r="F835" s="14">
        <v>35</v>
      </c>
      <c r="G835" s="9">
        <v>1</v>
      </c>
      <c r="H835" s="9">
        <v>14</v>
      </c>
      <c r="I835" s="13" t="s">
        <v>1127</v>
      </c>
      <c r="K835" s="14">
        <f t="shared" ref="K835:K898" si="52">E835*G835</f>
        <v>21</v>
      </c>
      <c r="L835" s="14">
        <f t="shared" ref="L835:L898" si="53">(F835-E835)*G835</f>
        <v>14</v>
      </c>
      <c r="M835" s="14">
        <f t="shared" ref="M835:M898" si="54">F835*G835</f>
        <v>35</v>
      </c>
      <c r="N835" s="12">
        <f t="shared" ref="N835:N898" si="55">(M835-K835)/K835</f>
        <v>0.66666666666666663</v>
      </c>
      <c r="O835" s="23">
        <f>IF(VLOOKUP(Cocina[[#This Row],[Número de Orden]],Sala[[Número de Orden]:[Orden cobrada (Sin tiempo espera)]],12,FALSE)="Si",Cocina[[#This Row],[Ganancia Neta]],-Cocina[[#This Row],[Total del Pedido]])</f>
        <v>14</v>
      </c>
    </row>
    <row r="836" spans="1:15" x14ac:dyDescent="0.3">
      <c r="A836" s="9">
        <v>326</v>
      </c>
      <c r="B836" s="9">
        <v>14</v>
      </c>
      <c r="C836" s="13" t="s">
        <v>117</v>
      </c>
      <c r="D836" s="13" t="s">
        <v>1156</v>
      </c>
      <c r="E836" s="14">
        <v>10</v>
      </c>
      <c r="F836" s="14">
        <v>18</v>
      </c>
      <c r="G836" s="9">
        <v>1</v>
      </c>
      <c r="H836" s="9">
        <v>28</v>
      </c>
      <c r="I836" s="13" t="s">
        <v>1127</v>
      </c>
      <c r="K836" s="14">
        <f t="shared" si="52"/>
        <v>10</v>
      </c>
      <c r="L836" s="14">
        <f t="shared" si="53"/>
        <v>8</v>
      </c>
      <c r="M836" s="14">
        <f t="shared" si="54"/>
        <v>18</v>
      </c>
      <c r="N836" s="12">
        <f t="shared" si="55"/>
        <v>0.8</v>
      </c>
      <c r="O836" s="23">
        <f>IF(VLOOKUP(Cocina[[#This Row],[Número de Orden]],Sala[[Número de Orden]:[Orden cobrada (Sin tiempo espera)]],12,FALSE)="Si",Cocina[[#This Row],[Ganancia Neta]],-Cocina[[#This Row],[Total del Pedido]])</f>
        <v>8</v>
      </c>
    </row>
    <row r="837" spans="1:15" x14ac:dyDescent="0.3">
      <c r="A837" s="9">
        <v>326</v>
      </c>
      <c r="B837" s="9">
        <v>14</v>
      </c>
      <c r="C837" s="13" t="s">
        <v>57</v>
      </c>
      <c r="D837" s="13" t="s">
        <v>1147</v>
      </c>
      <c r="E837" s="14">
        <v>16</v>
      </c>
      <c r="F837" s="14">
        <v>28</v>
      </c>
      <c r="G837" s="9">
        <v>1</v>
      </c>
      <c r="H837" s="9">
        <v>49</v>
      </c>
      <c r="I837" s="13" t="s">
        <v>1127</v>
      </c>
      <c r="K837" s="14">
        <f t="shared" si="52"/>
        <v>16</v>
      </c>
      <c r="L837" s="14">
        <f t="shared" si="53"/>
        <v>12</v>
      </c>
      <c r="M837" s="14">
        <f t="shared" si="54"/>
        <v>28</v>
      </c>
      <c r="N837" s="12">
        <f t="shared" si="55"/>
        <v>0.75</v>
      </c>
      <c r="O837" s="23">
        <f>IF(VLOOKUP(Cocina[[#This Row],[Número de Orden]],Sala[[Número de Orden]:[Orden cobrada (Sin tiempo espera)]],12,FALSE)="Si",Cocina[[#This Row],[Ganancia Neta]],-Cocina[[#This Row],[Total del Pedido]])</f>
        <v>12</v>
      </c>
    </row>
    <row r="838" spans="1:15" x14ac:dyDescent="0.3">
      <c r="A838" s="9">
        <v>327</v>
      </c>
      <c r="B838" s="9">
        <v>12</v>
      </c>
      <c r="C838" s="13" t="s">
        <v>77</v>
      </c>
      <c r="D838" s="13" t="s">
        <v>1152</v>
      </c>
      <c r="E838" s="14">
        <v>20</v>
      </c>
      <c r="F838" s="14">
        <v>34</v>
      </c>
      <c r="G838" s="9">
        <v>3</v>
      </c>
      <c r="H838" s="9">
        <v>33</v>
      </c>
      <c r="I838" s="13" t="s">
        <v>1127</v>
      </c>
      <c r="K838" s="14">
        <f t="shared" si="52"/>
        <v>60</v>
      </c>
      <c r="L838" s="14">
        <f t="shared" si="53"/>
        <v>42</v>
      </c>
      <c r="M838" s="14">
        <f t="shared" si="54"/>
        <v>102</v>
      </c>
      <c r="N838" s="12">
        <f t="shared" si="55"/>
        <v>0.7</v>
      </c>
      <c r="O838" s="23">
        <f>IF(VLOOKUP(Cocina[[#This Row],[Número de Orden]],Sala[[Número de Orden]:[Orden cobrada (Sin tiempo espera)]],12,FALSE)="Si",Cocina[[#This Row],[Ganancia Neta]],-Cocina[[#This Row],[Total del Pedido]])</f>
        <v>42</v>
      </c>
    </row>
    <row r="839" spans="1:15" x14ac:dyDescent="0.3">
      <c r="A839" s="9">
        <v>327</v>
      </c>
      <c r="B839" s="9">
        <v>12</v>
      </c>
      <c r="C839" s="13" t="s">
        <v>117</v>
      </c>
      <c r="D839" s="13" t="s">
        <v>1156</v>
      </c>
      <c r="E839" s="14">
        <v>10</v>
      </c>
      <c r="F839" s="14">
        <v>18</v>
      </c>
      <c r="G839" s="9">
        <v>1</v>
      </c>
      <c r="H839" s="9">
        <v>7</v>
      </c>
      <c r="I839" s="13" t="s">
        <v>1128</v>
      </c>
      <c r="K839" s="14">
        <f t="shared" si="52"/>
        <v>10</v>
      </c>
      <c r="L839" s="14">
        <f t="shared" si="53"/>
        <v>8</v>
      </c>
      <c r="M839" s="14">
        <f t="shared" si="54"/>
        <v>18</v>
      </c>
      <c r="N839" s="12">
        <f t="shared" si="55"/>
        <v>0.8</v>
      </c>
      <c r="O839" s="23">
        <f>IF(VLOOKUP(Cocina[[#This Row],[Número de Orden]],Sala[[Número de Orden]:[Orden cobrada (Sin tiempo espera)]],12,FALSE)="Si",Cocina[[#This Row],[Ganancia Neta]],-Cocina[[#This Row],[Total del Pedido]])</f>
        <v>8</v>
      </c>
    </row>
    <row r="840" spans="1:15" x14ac:dyDescent="0.3">
      <c r="A840" s="9">
        <v>327</v>
      </c>
      <c r="B840" s="9">
        <v>12</v>
      </c>
      <c r="C840" s="13" t="s">
        <v>170</v>
      </c>
      <c r="D840" s="13" t="s">
        <v>1142</v>
      </c>
      <c r="E840" s="14">
        <v>16</v>
      </c>
      <c r="F840" s="14">
        <v>27</v>
      </c>
      <c r="G840" s="9">
        <v>1</v>
      </c>
      <c r="H840" s="9">
        <v>34</v>
      </c>
      <c r="I840" s="13" t="s">
        <v>1127</v>
      </c>
      <c r="K840" s="14">
        <f t="shared" si="52"/>
        <v>16</v>
      </c>
      <c r="L840" s="14">
        <f t="shared" si="53"/>
        <v>11</v>
      </c>
      <c r="M840" s="14">
        <f t="shared" si="54"/>
        <v>27</v>
      </c>
      <c r="N840" s="12">
        <f t="shared" si="55"/>
        <v>0.6875</v>
      </c>
      <c r="O840" s="23">
        <f>IF(VLOOKUP(Cocina[[#This Row],[Número de Orden]],Sala[[Número de Orden]:[Orden cobrada (Sin tiempo espera)]],12,FALSE)="Si",Cocina[[#This Row],[Ganancia Neta]],-Cocina[[#This Row],[Total del Pedido]])</f>
        <v>11</v>
      </c>
    </row>
    <row r="841" spans="1:15" x14ac:dyDescent="0.3">
      <c r="A841" s="9">
        <v>328</v>
      </c>
      <c r="B841" s="9">
        <v>4</v>
      </c>
      <c r="C841" s="13" t="s">
        <v>33</v>
      </c>
      <c r="D841" s="13" t="s">
        <v>1149</v>
      </c>
      <c r="E841" s="14">
        <v>21</v>
      </c>
      <c r="F841" s="14">
        <v>35</v>
      </c>
      <c r="G841" s="9">
        <v>1</v>
      </c>
      <c r="H841" s="9">
        <v>21</v>
      </c>
      <c r="I841" s="13" t="s">
        <v>1127</v>
      </c>
      <c r="K841" s="14">
        <f t="shared" si="52"/>
        <v>21</v>
      </c>
      <c r="L841" s="14">
        <f t="shared" si="53"/>
        <v>14</v>
      </c>
      <c r="M841" s="14">
        <f t="shared" si="54"/>
        <v>35</v>
      </c>
      <c r="N841" s="12">
        <f t="shared" si="55"/>
        <v>0.66666666666666663</v>
      </c>
      <c r="O841" s="23">
        <f>IF(VLOOKUP(Cocina[[#This Row],[Número de Orden]],Sala[[Número de Orden]:[Orden cobrada (Sin tiempo espera)]],12,FALSE)="Si",Cocina[[#This Row],[Ganancia Neta]],-Cocina[[#This Row],[Total del Pedido]])</f>
        <v>14</v>
      </c>
    </row>
    <row r="842" spans="1:15" x14ac:dyDescent="0.3">
      <c r="A842" s="9">
        <v>329</v>
      </c>
      <c r="B842" s="9">
        <v>13</v>
      </c>
      <c r="C842" s="13" t="s">
        <v>102</v>
      </c>
      <c r="D842" s="13" t="s">
        <v>1155</v>
      </c>
      <c r="E842" s="14">
        <v>13</v>
      </c>
      <c r="F842" s="14">
        <v>21</v>
      </c>
      <c r="G842" s="9">
        <v>2</v>
      </c>
      <c r="H842" s="9">
        <v>56</v>
      </c>
      <c r="I842" s="13" t="s">
        <v>1127</v>
      </c>
      <c r="K842" s="14">
        <f t="shared" si="52"/>
        <v>26</v>
      </c>
      <c r="L842" s="14">
        <f t="shared" si="53"/>
        <v>16</v>
      </c>
      <c r="M842" s="14">
        <f t="shared" si="54"/>
        <v>42</v>
      </c>
      <c r="N842" s="12">
        <f t="shared" si="55"/>
        <v>0.61538461538461542</v>
      </c>
      <c r="O842" s="23">
        <f>IF(VLOOKUP(Cocina[[#This Row],[Número de Orden]],Sala[[Número de Orden]:[Orden cobrada (Sin tiempo espera)]],12,FALSE)="Si",Cocina[[#This Row],[Ganancia Neta]],-Cocina[[#This Row],[Total del Pedido]])</f>
        <v>-26</v>
      </c>
    </row>
    <row r="843" spans="1:15" x14ac:dyDescent="0.3">
      <c r="A843" s="9">
        <v>329</v>
      </c>
      <c r="B843" s="9">
        <v>13</v>
      </c>
      <c r="C843" s="13" t="s">
        <v>65</v>
      </c>
      <c r="D843" s="13" t="s">
        <v>1143</v>
      </c>
      <c r="E843" s="14">
        <v>25</v>
      </c>
      <c r="F843" s="14">
        <v>40</v>
      </c>
      <c r="G843" s="9">
        <v>2</v>
      </c>
      <c r="H843" s="9">
        <v>17</v>
      </c>
      <c r="I843" s="13" t="s">
        <v>1127</v>
      </c>
      <c r="K843" s="14">
        <f t="shared" si="52"/>
        <v>50</v>
      </c>
      <c r="L843" s="14">
        <f t="shared" si="53"/>
        <v>30</v>
      </c>
      <c r="M843" s="14">
        <f t="shared" si="54"/>
        <v>80</v>
      </c>
      <c r="N843" s="12">
        <f t="shared" si="55"/>
        <v>0.6</v>
      </c>
      <c r="O843" s="23">
        <f>IF(VLOOKUP(Cocina[[#This Row],[Número de Orden]],Sala[[Número de Orden]:[Orden cobrada (Sin tiempo espera)]],12,FALSE)="Si",Cocina[[#This Row],[Ganancia Neta]],-Cocina[[#This Row],[Total del Pedido]])</f>
        <v>-50</v>
      </c>
    </row>
    <row r="844" spans="1:15" x14ac:dyDescent="0.3">
      <c r="A844" s="9">
        <v>329</v>
      </c>
      <c r="B844" s="9">
        <v>13</v>
      </c>
      <c r="C844" s="13" t="s">
        <v>186</v>
      </c>
      <c r="D844" s="13" t="s">
        <v>1141</v>
      </c>
      <c r="E844" s="14">
        <v>19</v>
      </c>
      <c r="F844" s="14">
        <v>31</v>
      </c>
      <c r="G844" s="9">
        <v>2</v>
      </c>
      <c r="H844" s="9">
        <v>58</v>
      </c>
      <c r="I844" s="13" t="s">
        <v>1127</v>
      </c>
      <c r="K844" s="14">
        <f t="shared" si="52"/>
        <v>38</v>
      </c>
      <c r="L844" s="14">
        <f t="shared" si="53"/>
        <v>24</v>
      </c>
      <c r="M844" s="14">
        <f t="shared" si="54"/>
        <v>62</v>
      </c>
      <c r="N844" s="12">
        <f t="shared" si="55"/>
        <v>0.63157894736842102</v>
      </c>
      <c r="O844" s="23">
        <f>IF(VLOOKUP(Cocina[[#This Row],[Número de Orden]],Sala[[Número de Orden]:[Orden cobrada (Sin tiempo espera)]],12,FALSE)="Si",Cocina[[#This Row],[Ganancia Neta]],-Cocina[[#This Row],[Total del Pedido]])</f>
        <v>-38</v>
      </c>
    </row>
    <row r="845" spans="1:15" x14ac:dyDescent="0.3">
      <c r="A845" s="9">
        <v>329</v>
      </c>
      <c r="B845" s="9">
        <v>13</v>
      </c>
      <c r="C845" s="13" t="s">
        <v>331</v>
      </c>
      <c r="D845" s="13" t="s">
        <v>1154</v>
      </c>
      <c r="E845" s="14">
        <v>14</v>
      </c>
      <c r="F845" s="14">
        <v>23</v>
      </c>
      <c r="G845" s="9">
        <v>1</v>
      </c>
      <c r="H845" s="9">
        <v>8</v>
      </c>
      <c r="I845" s="13" t="s">
        <v>1127</v>
      </c>
      <c r="K845" s="14">
        <f t="shared" si="52"/>
        <v>14</v>
      </c>
      <c r="L845" s="14">
        <f t="shared" si="53"/>
        <v>9</v>
      </c>
      <c r="M845" s="14">
        <f t="shared" si="54"/>
        <v>23</v>
      </c>
      <c r="N845" s="12">
        <f t="shared" si="55"/>
        <v>0.6428571428571429</v>
      </c>
      <c r="O845" s="23">
        <f>IF(VLOOKUP(Cocina[[#This Row],[Número de Orden]],Sala[[Número de Orden]:[Orden cobrada (Sin tiempo espera)]],12,FALSE)="Si",Cocina[[#This Row],[Ganancia Neta]],-Cocina[[#This Row],[Total del Pedido]])</f>
        <v>-14</v>
      </c>
    </row>
    <row r="846" spans="1:15" x14ac:dyDescent="0.3">
      <c r="A846" s="9">
        <v>330</v>
      </c>
      <c r="B846" s="9">
        <v>10</v>
      </c>
      <c r="C846" s="13" t="s">
        <v>195</v>
      </c>
      <c r="D846" s="13" t="s">
        <v>1158</v>
      </c>
      <c r="E846" s="14">
        <v>15</v>
      </c>
      <c r="F846" s="14">
        <v>25</v>
      </c>
      <c r="G846" s="9">
        <v>2</v>
      </c>
      <c r="H846" s="9">
        <v>25</v>
      </c>
      <c r="I846" s="13" t="s">
        <v>1128</v>
      </c>
      <c r="K846" s="14">
        <f t="shared" si="52"/>
        <v>30</v>
      </c>
      <c r="L846" s="14">
        <f t="shared" si="53"/>
        <v>20</v>
      </c>
      <c r="M846" s="14">
        <f t="shared" si="54"/>
        <v>50</v>
      </c>
      <c r="N846" s="12">
        <f t="shared" si="55"/>
        <v>0.66666666666666663</v>
      </c>
      <c r="O846" s="23">
        <f>IF(VLOOKUP(Cocina[[#This Row],[Número de Orden]],Sala[[Número de Orden]:[Orden cobrada (Sin tiempo espera)]],12,FALSE)="Si",Cocina[[#This Row],[Ganancia Neta]],-Cocina[[#This Row],[Total del Pedido]])</f>
        <v>-30</v>
      </c>
    </row>
    <row r="847" spans="1:15" x14ac:dyDescent="0.3">
      <c r="A847" s="9">
        <v>330</v>
      </c>
      <c r="B847" s="9">
        <v>10</v>
      </c>
      <c r="C847" s="13" t="s">
        <v>57</v>
      </c>
      <c r="D847" s="13" t="s">
        <v>1147</v>
      </c>
      <c r="E847" s="14">
        <v>16</v>
      </c>
      <c r="F847" s="14">
        <v>28</v>
      </c>
      <c r="G847" s="9">
        <v>2</v>
      </c>
      <c r="H847" s="9">
        <v>43</v>
      </c>
      <c r="I847" s="13" t="s">
        <v>1127</v>
      </c>
      <c r="K847" s="14">
        <f t="shared" si="52"/>
        <v>32</v>
      </c>
      <c r="L847" s="14">
        <f t="shared" si="53"/>
        <v>24</v>
      </c>
      <c r="M847" s="14">
        <f t="shared" si="54"/>
        <v>56</v>
      </c>
      <c r="N847" s="12">
        <f t="shared" si="55"/>
        <v>0.75</v>
      </c>
      <c r="O847" s="23">
        <f>IF(VLOOKUP(Cocina[[#This Row],[Número de Orden]],Sala[[Número de Orden]:[Orden cobrada (Sin tiempo espera)]],12,FALSE)="Si",Cocina[[#This Row],[Ganancia Neta]],-Cocina[[#This Row],[Total del Pedido]])</f>
        <v>-32</v>
      </c>
    </row>
    <row r="848" spans="1:15" x14ac:dyDescent="0.3">
      <c r="A848" s="9">
        <v>330</v>
      </c>
      <c r="B848" s="9">
        <v>10</v>
      </c>
      <c r="C848" s="13" t="s">
        <v>331</v>
      </c>
      <c r="D848" s="13" t="s">
        <v>1154</v>
      </c>
      <c r="E848" s="14">
        <v>14</v>
      </c>
      <c r="F848" s="14">
        <v>23</v>
      </c>
      <c r="G848" s="9">
        <v>3</v>
      </c>
      <c r="H848" s="9">
        <v>21</v>
      </c>
      <c r="I848" s="13" t="s">
        <v>1127</v>
      </c>
      <c r="K848" s="14">
        <f t="shared" si="52"/>
        <v>42</v>
      </c>
      <c r="L848" s="14">
        <f t="shared" si="53"/>
        <v>27</v>
      </c>
      <c r="M848" s="14">
        <f t="shared" si="54"/>
        <v>69</v>
      </c>
      <c r="N848" s="12">
        <f t="shared" si="55"/>
        <v>0.6428571428571429</v>
      </c>
      <c r="O848" s="23">
        <f>IF(VLOOKUP(Cocina[[#This Row],[Número de Orden]],Sala[[Número de Orden]:[Orden cobrada (Sin tiempo espera)]],12,FALSE)="Si",Cocina[[#This Row],[Ganancia Neta]],-Cocina[[#This Row],[Total del Pedido]])</f>
        <v>-42</v>
      </c>
    </row>
    <row r="849" spans="1:15" x14ac:dyDescent="0.3">
      <c r="A849" s="9">
        <v>330</v>
      </c>
      <c r="B849" s="9">
        <v>10</v>
      </c>
      <c r="C849" s="13" t="s">
        <v>102</v>
      </c>
      <c r="D849" s="13" t="s">
        <v>1155</v>
      </c>
      <c r="E849" s="14">
        <v>13</v>
      </c>
      <c r="F849" s="14">
        <v>21</v>
      </c>
      <c r="G849" s="9">
        <v>2</v>
      </c>
      <c r="H849" s="9">
        <v>51</v>
      </c>
      <c r="I849" s="13" t="s">
        <v>1128</v>
      </c>
      <c r="K849" s="14">
        <f t="shared" si="52"/>
        <v>26</v>
      </c>
      <c r="L849" s="14">
        <f t="shared" si="53"/>
        <v>16</v>
      </c>
      <c r="M849" s="14">
        <f t="shared" si="54"/>
        <v>42</v>
      </c>
      <c r="N849" s="12">
        <f t="shared" si="55"/>
        <v>0.61538461538461542</v>
      </c>
      <c r="O849" s="23">
        <f>IF(VLOOKUP(Cocina[[#This Row],[Número de Orden]],Sala[[Número de Orden]:[Orden cobrada (Sin tiempo espera)]],12,FALSE)="Si",Cocina[[#This Row],[Ganancia Neta]],-Cocina[[#This Row],[Total del Pedido]])</f>
        <v>-26</v>
      </c>
    </row>
    <row r="850" spans="1:15" x14ac:dyDescent="0.3">
      <c r="A850" s="9">
        <v>331</v>
      </c>
      <c r="B850" s="9">
        <v>20</v>
      </c>
      <c r="C850" s="13" t="s">
        <v>180</v>
      </c>
      <c r="D850" s="13" t="s">
        <v>1148</v>
      </c>
      <c r="E850" s="14">
        <v>11</v>
      </c>
      <c r="F850" s="14">
        <v>19</v>
      </c>
      <c r="G850" s="9">
        <v>1</v>
      </c>
      <c r="H850" s="9">
        <v>5</v>
      </c>
      <c r="I850" s="13" t="s">
        <v>1127</v>
      </c>
      <c r="K850" s="14">
        <f t="shared" si="52"/>
        <v>11</v>
      </c>
      <c r="L850" s="14">
        <f t="shared" si="53"/>
        <v>8</v>
      </c>
      <c r="M850" s="14">
        <f t="shared" si="54"/>
        <v>19</v>
      </c>
      <c r="N850" s="12">
        <f t="shared" si="55"/>
        <v>0.72727272727272729</v>
      </c>
      <c r="O850" s="23">
        <f>IF(VLOOKUP(Cocina[[#This Row],[Número de Orden]],Sala[[Número de Orden]:[Orden cobrada (Sin tiempo espera)]],12,FALSE)="Si",Cocina[[#This Row],[Ganancia Neta]],-Cocina[[#This Row],[Total del Pedido]])</f>
        <v>8</v>
      </c>
    </row>
    <row r="851" spans="1:15" x14ac:dyDescent="0.3">
      <c r="A851" s="9">
        <v>331</v>
      </c>
      <c r="B851" s="9">
        <v>20</v>
      </c>
      <c r="C851" s="13" t="s">
        <v>33</v>
      </c>
      <c r="D851" s="13" t="s">
        <v>1149</v>
      </c>
      <c r="E851" s="14">
        <v>21</v>
      </c>
      <c r="F851" s="14">
        <v>35</v>
      </c>
      <c r="G851" s="9">
        <v>3</v>
      </c>
      <c r="H851" s="9">
        <v>26</v>
      </c>
      <c r="I851" s="13" t="s">
        <v>1128</v>
      </c>
      <c r="K851" s="14">
        <f t="shared" si="52"/>
        <v>63</v>
      </c>
      <c r="L851" s="14">
        <f t="shared" si="53"/>
        <v>42</v>
      </c>
      <c r="M851" s="14">
        <f t="shared" si="54"/>
        <v>105</v>
      </c>
      <c r="N851" s="12">
        <f t="shared" si="55"/>
        <v>0.66666666666666663</v>
      </c>
      <c r="O851" s="23">
        <f>IF(VLOOKUP(Cocina[[#This Row],[Número de Orden]],Sala[[Número de Orden]:[Orden cobrada (Sin tiempo espera)]],12,FALSE)="Si",Cocina[[#This Row],[Ganancia Neta]],-Cocina[[#This Row],[Total del Pedido]])</f>
        <v>42</v>
      </c>
    </row>
    <row r="852" spans="1:15" x14ac:dyDescent="0.3">
      <c r="A852" s="9">
        <v>331</v>
      </c>
      <c r="B852" s="9">
        <v>20</v>
      </c>
      <c r="C852" s="13" t="s">
        <v>259</v>
      </c>
      <c r="D852" s="13" t="s">
        <v>1139</v>
      </c>
      <c r="E852" s="14">
        <v>14</v>
      </c>
      <c r="F852" s="14">
        <v>24</v>
      </c>
      <c r="G852" s="9">
        <v>1</v>
      </c>
      <c r="H852" s="9">
        <v>55</v>
      </c>
      <c r="I852" s="13" t="s">
        <v>1127</v>
      </c>
      <c r="K852" s="14">
        <f t="shared" si="52"/>
        <v>14</v>
      </c>
      <c r="L852" s="14">
        <f t="shared" si="53"/>
        <v>10</v>
      </c>
      <c r="M852" s="14">
        <f t="shared" si="54"/>
        <v>24</v>
      </c>
      <c r="N852" s="12">
        <f t="shared" si="55"/>
        <v>0.7142857142857143</v>
      </c>
      <c r="O852" s="23">
        <f>IF(VLOOKUP(Cocina[[#This Row],[Número de Orden]],Sala[[Número de Orden]:[Orden cobrada (Sin tiempo espera)]],12,FALSE)="Si",Cocina[[#This Row],[Ganancia Neta]],-Cocina[[#This Row],[Total del Pedido]])</f>
        <v>10</v>
      </c>
    </row>
    <row r="853" spans="1:15" x14ac:dyDescent="0.3">
      <c r="A853" s="9">
        <v>331</v>
      </c>
      <c r="B853" s="9">
        <v>20</v>
      </c>
      <c r="C853" s="13" t="s">
        <v>195</v>
      </c>
      <c r="D853" s="13" t="s">
        <v>1158</v>
      </c>
      <c r="E853" s="14">
        <v>15</v>
      </c>
      <c r="F853" s="14">
        <v>25</v>
      </c>
      <c r="G853" s="9">
        <v>1</v>
      </c>
      <c r="H853" s="9">
        <v>35</v>
      </c>
      <c r="I853" s="13" t="s">
        <v>1127</v>
      </c>
      <c r="K853" s="14">
        <f t="shared" si="52"/>
        <v>15</v>
      </c>
      <c r="L853" s="14">
        <f t="shared" si="53"/>
        <v>10</v>
      </c>
      <c r="M853" s="14">
        <f t="shared" si="54"/>
        <v>25</v>
      </c>
      <c r="N853" s="12">
        <f t="shared" si="55"/>
        <v>0.66666666666666663</v>
      </c>
      <c r="O853" s="23">
        <f>IF(VLOOKUP(Cocina[[#This Row],[Número de Orden]],Sala[[Número de Orden]:[Orden cobrada (Sin tiempo espera)]],12,FALSE)="Si",Cocina[[#This Row],[Ganancia Neta]],-Cocina[[#This Row],[Total del Pedido]])</f>
        <v>10</v>
      </c>
    </row>
    <row r="854" spans="1:15" x14ac:dyDescent="0.3">
      <c r="A854" s="9">
        <v>332</v>
      </c>
      <c r="B854" s="9">
        <v>6</v>
      </c>
      <c r="C854" s="13" t="s">
        <v>65</v>
      </c>
      <c r="D854" s="13" t="s">
        <v>1143</v>
      </c>
      <c r="E854" s="14">
        <v>25</v>
      </c>
      <c r="F854" s="14">
        <v>40</v>
      </c>
      <c r="G854" s="9">
        <v>3</v>
      </c>
      <c r="H854" s="9">
        <v>17</v>
      </c>
      <c r="I854" s="13" t="s">
        <v>1127</v>
      </c>
      <c r="K854" s="14">
        <f t="shared" si="52"/>
        <v>75</v>
      </c>
      <c r="L854" s="14">
        <f t="shared" si="53"/>
        <v>45</v>
      </c>
      <c r="M854" s="14">
        <f t="shared" si="54"/>
        <v>120</v>
      </c>
      <c r="N854" s="12">
        <f t="shared" si="55"/>
        <v>0.6</v>
      </c>
      <c r="O854" s="23">
        <f>IF(VLOOKUP(Cocina[[#This Row],[Número de Orden]],Sala[[Número de Orden]:[Orden cobrada (Sin tiempo espera)]],12,FALSE)="Si",Cocina[[#This Row],[Ganancia Neta]],-Cocina[[#This Row],[Total del Pedido]])</f>
        <v>45</v>
      </c>
    </row>
    <row r="855" spans="1:15" x14ac:dyDescent="0.3">
      <c r="A855" s="9">
        <v>333</v>
      </c>
      <c r="B855" s="9">
        <v>6</v>
      </c>
      <c r="C855" s="13" t="s">
        <v>106</v>
      </c>
      <c r="D855" s="13" t="s">
        <v>1144</v>
      </c>
      <c r="E855" s="14">
        <v>22</v>
      </c>
      <c r="F855" s="14">
        <v>36</v>
      </c>
      <c r="G855" s="9">
        <v>1</v>
      </c>
      <c r="H855" s="9">
        <v>38</v>
      </c>
      <c r="I855" s="13" t="s">
        <v>1128</v>
      </c>
      <c r="K855" s="14">
        <f t="shared" si="52"/>
        <v>22</v>
      </c>
      <c r="L855" s="14">
        <f t="shared" si="53"/>
        <v>14</v>
      </c>
      <c r="M855" s="14">
        <f t="shared" si="54"/>
        <v>36</v>
      </c>
      <c r="N855" s="12">
        <f t="shared" si="55"/>
        <v>0.63636363636363635</v>
      </c>
      <c r="O855" s="23">
        <f>IF(VLOOKUP(Cocina[[#This Row],[Número de Orden]],Sala[[Número de Orden]:[Orden cobrada (Sin tiempo espera)]],12,FALSE)="Si",Cocina[[#This Row],[Ganancia Neta]],-Cocina[[#This Row],[Total del Pedido]])</f>
        <v>14</v>
      </c>
    </row>
    <row r="856" spans="1:15" x14ac:dyDescent="0.3">
      <c r="A856" s="9">
        <v>333</v>
      </c>
      <c r="B856" s="9">
        <v>6</v>
      </c>
      <c r="C856" s="13" t="s">
        <v>117</v>
      </c>
      <c r="D856" s="13" t="s">
        <v>1156</v>
      </c>
      <c r="E856" s="14">
        <v>10</v>
      </c>
      <c r="F856" s="14">
        <v>18</v>
      </c>
      <c r="G856" s="9">
        <v>2</v>
      </c>
      <c r="H856" s="9">
        <v>23</v>
      </c>
      <c r="I856" s="13" t="s">
        <v>1128</v>
      </c>
      <c r="K856" s="14">
        <f t="shared" si="52"/>
        <v>20</v>
      </c>
      <c r="L856" s="14">
        <f t="shared" si="53"/>
        <v>16</v>
      </c>
      <c r="M856" s="14">
        <f t="shared" si="54"/>
        <v>36</v>
      </c>
      <c r="N856" s="12">
        <f t="shared" si="55"/>
        <v>0.8</v>
      </c>
      <c r="O856" s="23">
        <f>IF(VLOOKUP(Cocina[[#This Row],[Número de Orden]],Sala[[Número de Orden]:[Orden cobrada (Sin tiempo espera)]],12,FALSE)="Si",Cocina[[#This Row],[Ganancia Neta]],-Cocina[[#This Row],[Total del Pedido]])</f>
        <v>16</v>
      </c>
    </row>
    <row r="857" spans="1:15" x14ac:dyDescent="0.3">
      <c r="A857" s="9">
        <v>334</v>
      </c>
      <c r="B857" s="9">
        <v>12</v>
      </c>
      <c r="C857" s="13" t="s">
        <v>102</v>
      </c>
      <c r="D857" s="13" t="s">
        <v>1155</v>
      </c>
      <c r="E857" s="14">
        <v>13</v>
      </c>
      <c r="F857" s="14">
        <v>21</v>
      </c>
      <c r="G857" s="9">
        <v>2</v>
      </c>
      <c r="H857" s="9">
        <v>36</v>
      </c>
      <c r="I857" s="13" t="s">
        <v>1128</v>
      </c>
      <c r="K857" s="14">
        <f t="shared" si="52"/>
        <v>26</v>
      </c>
      <c r="L857" s="14">
        <f t="shared" si="53"/>
        <v>16</v>
      </c>
      <c r="M857" s="14">
        <f t="shared" si="54"/>
        <v>42</v>
      </c>
      <c r="N857" s="12">
        <f t="shared" si="55"/>
        <v>0.61538461538461542</v>
      </c>
      <c r="O857" s="23">
        <f>IF(VLOOKUP(Cocina[[#This Row],[Número de Orden]],Sala[[Número de Orden]:[Orden cobrada (Sin tiempo espera)]],12,FALSE)="Si",Cocina[[#This Row],[Ganancia Neta]],-Cocina[[#This Row],[Total del Pedido]])</f>
        <v>16</v>
      </c>
    </row>
    <row r="858" spans="1:15" x14ac:dyDescent="0.3">
      <c r="A858" s="9">
        <v>334</v>
      </c>
      <c r="B858" s="9">
        <v>12</v>
      </c>
      <c r="C858" s="13" t="s">
        <v>331</v>
      </c>
      <c r="D858" s="13" t="s">
        <v>1154</v>
      </c>
      <c r="E858" s="14">
        <v>14</v>
      </c>
      <c r="F858" s="14">
        <v>23</v>
      </c>
      <c r="G858" s="9">
        <v>1</v>
      </c>
      <c r="H858" s="9">
        <v>58</v>
      </c>
      <c r="I858" s="13" t="s">
        <v>1127</v>
      </c>
      <c r="K858" s="14">
        <f t="shared" si="52"/>
        <v>14</v>
      </c>
      <c r="L858" s="14">
        <f t="shared" si="53"/>
        <v>9</v>
      </c>
      <c r="M858" s="14">
        <f t="shared" si="54"/>
        <v>23</v>
      </c>
      <c r="N858" s="12">
        <f t="shared" si="55"/>
        <v>0.6428571428571429</v>
      </c>
      <c r="O858" s="23">
        <f>IF(VLOOKUP(Cocina[[#This Row],[Número de Orden]],Sala[[Número de Orden]:[Orden cobrada (Sin tiempo espera)]],12,FALSE)="Si",Cocina[[#This Row],[Ganancia Neta]],-Cocina[[#This Row],[Total del Pedido]])</f>
        <v>9</v>
      </c>
    </row>
    <row r="859" spans="1:15" x14ac:dyDescent="0.3">
      <c r="A859" s="9">
        <v>334</v>
      </c>
      <c r="B859" s="9">
        <v>12</v>
      </c>
      <c r="C859" s="13" t="s">
        <v>259</v>
      </c>
      <c r="D859" s="13" t="s">
        <v>1139</v>
      </c>
      <c r="E859" s="14">
        <v>14</v>
      </c>
      <c r="F859" s="14">
        <v>24</v>
      </c>
      <c r="G859" s="9">
        <v>2</v>
      </c>
      <c r="H859" s="9">
        <v>31</v>
      </c>
      <c r="I859" s="13" t="s">
        <v>1127</v>
      </c>
      <c r="K859" s="14">
        <f t="shared" si="52"/>
        <v>28</v>
      </c>
      <c r="L859" s="14">
        <f t="shared" si="53"/>
        <v>20</v>
      </c>
      <c r="M859" s="14">
        <f t="shared" si="54"/>
        <v>48</v>
      </c>
      <c r="N859" s="12">
        <f t="shared" si="55"/>
        <v>0.7142857142857143</v>
      </c>
      <c r="O859" s="23">
        <f>IF(VLOOKUP(Cocina[[#This Row],[Número de Orden]],Sala[[Número de Orden]:[Orden cobrada (Sin tiempo espera)]],12,FALSE)="Si",Cocina[[#This Row],[Ganancia Neta]],-Cocina[[#This Row],[Total del Pedido]])</f>
        <v>20</v>
      </c>
    </row>
    <row r="860" spans="1:15" x14ac:dyDescent="0.3">
      <c r="A860" s="9">
        <v>334</v>
      </c>
      <c r="B860" s="9">
        <v>12</v>
      </c>
      <c r="C860" s="13" t="s">
        <v>100</v>
      </c>
      <c r="D860" s="13" t="s">
        <v>1140</v>
      </c>
      <c r="E860" s="14">
        <v>18</v>
      </c>
      <c r="F860" s="14">
        <v>30</v>
      </c>
      <c r="G860" s="9">
        <v>2</v>
      </c>
      <c r="H860" s="9">
        <v>31</v>
      </c>
      <c r="I860" s="13" t="s">
        <v>1127</v>
      </c>
      <c r="K860" s="14">
        <f t="shared" si="52"/>
        <v>36</v>
      </c>
      <c r="L860" s="14">
        <f t="shared" si="53"/>
        <v>24</v>
      </c>
      <c r="M860" s="14">
        <f t="shared" si="54"/>
        <v>60</v>
      </c>
      <c r="N860" s="12">
        <f t="shared" si="55"/>
        <v>0.66666666666666663</v>
      </c>
      <c r="O860" s="23">
        <f>IF(VLOOKUP(Cocina[[#This Row],[Número de Orden]],Sala[[Número de Orden]:[Orden cobrada (Sin tiempo espera)]],12,FALSE)="Si",Cocina[[#This Row],[Ganancia Neta]],-Cocina[[#This Row],[Total del Pedido]])</f>
        <v>24</v>
      </c>
    </row>
    <row r="861" spans="1:15" x14ac:dyDescent="0.3">
      <c r="A861" s="9">
        <v>335</v>
      </c>
      <c r="B861" s="9">
        <v>14</v>
      </c>
      <c r="C861" s="13" t="s">
        <v>100</v>
      </c>
      <c r="D861" s="13" t="s">
        <v>1140</v>
      </c>
      <c r="E861" s="14">
        <v>18</v>
      </c>
      <c r="F861" s="14">
        <v>30</v>
      </c>
      <c r="G861" s="9">
        <v>1</v>
      </c>
      <c r="H861" s="9">
        <v>33</v>
      </c>
      <c r="I861" s="13" t="s">
        <v>1128</v>
      </c>
      <c r="K861" s="14">
        <f t="shared" si="52"/>
        <v>18</v>
      </c>
      <c r="L861" s="14">
        <f t="shared" si="53"/>
        <v>12</v>
      </c>
      <c r="M861" s="14">
        <f t="shared" si="54"/>
        <v>30</v>
      </c>
      <c r="N861" s="12">
        <f t="shared" si="55"/>
        <v>0.66666666666666663</v>
      </c>
      <c r="O861" s="23">
        <f>IF(VLOOKUP(Cocina[[#This Row],[Número de Orden]],Sala[[Número de Orden]:[Orden cobrada (Sin tiempo espera)]],12,FALSE)="Si",Cocina[[#This Row],[Ganancia Neta]],-Cocina[[#This Row],[Total del Pedido]])</f>
        <v>12</v>
      </c>
    </row>
    <row r="862" spans="1:15" x14ac:dyDescent="0.3">
      <c r="A862" s="9">
        <v>335</v>
      </c>
      <c r="B862" s="9">
        <v>14</v>
      </c>
      <c r="C862" s="13" t="s">
        <v>57</v>
      </c>
      <c r="D862" s="13" t="s">
        <v>1147</v>
      </c>
      <c r="E862" s="14">
        <v>16</v>
      </c>
      <c r="F862" s="14">
        <v>28</v>
      </c>
      <c r="G862" s="9">
        <v>3</v>
      </c>
      <c r="H862" s="9">
        <v>36</v>
      </c>
      <c r="I862" s="13" t="s">
        <v>1128</v>
      </c>
      <c r="K862" s="14">
        <f t="shared" si="52"/>
        <v>48</v>
      </c>
      <c r="L862" s="14">
        <f t="shared" si="53"/>
        <v>36</v>
      </c>
      <c r="M862" s="14">
        <f t="shared" si="54"/>
        <v>84</v>
      </c>
      <c r="N862" s="12">
        <f t="shared" si="55"/>
        <v>0.75</v>
      </c>
      <c r="O862" s="23">
        <f>IF(VLOOKUP(Cocina[[#This Row],[Número de Orden]],Sala[[Número de Orden]:[Orden cobrada (Sin tiempo espera)]],12,FALSE)="Si",Cocina[[#This Row],[Ganancia Neta]],-Cocina[[#This Row],[Total del Pedido]])</f>
        <v>36</v>
      </c>
    </row>
    <row r="863" spans="1:15" x14ac:dyDescent="0.3">
      <c r="A863" s="9">
        <v>336</v>
      </c>
      <c r="B863" s="9">
        <v>4</v>
      </c>
      <c r="C863" s="13" t="s">
        <v>102</v>
      </c>
      <c r="D863" s="13" t="s">
        <v>1155</v>
      </c>
      <c r="E863" s="14">
        <v>13</v>
      </c>
      <c r="F863" s="14">
        <v>21</v>
      </c>
      <c r="G863" s="9">
        <v>2</v>
      </c>
      <c r="H863" s="9">
        <v>12</v>
      </c>
      <c r="I863" s="13" t="s">
        <v>1128</v>
      </c>
      <c r="K863" s="14">
        <f t="shared" si="52"/>
        <v>26</v>
      </c>
      <c r="L863" s="14">
        <f t="shared" si="53"/>
        <v>16</v>
      </c>
      <c r="M863" s="14">
        <f t="shared" si="54"/>
        <v>42</v>
      </c>
      <c r="N863" s="12">
        <f t="shared" si="55"/>
        <v>0.61538461538461542</v>
      </c>
      <c r="O863" s="23">
        <f>IF(VLOOKUP(Cocina[[#This Row],[Número de Orden]],Sala[[Número de Orden]:[Orden cobrada (Sin tiempo espera)]],12,FALSE)="Si",Cocina[[#This Row],[Ganancia Neta]],-Cocina[[#This Row],[Total del Pedido]])</f>
        <v>16</v>
      </c>
    </row>
    <row r="864" spans="1:15" x14ac:dyDescent="0.3">
      <c r="A864" s="9">
        <v>336</v>
      </c>
      <c r="B864" s="9">
        <v>4</v>
      </c>
      <c r="C864" s="13" t="s">
        <v>180</v>
      </c>
      <c r="D864" s="13" t="s">
        <v>1148</v>
      </c>
      <c r="E864" s="14">
        <v>11</v>
      </c>
      <c r="F864" s="14">
        <v>19</v>
      </c>
      <c r="G864" s="9">
        <v>2</v>
      </c>
      <c r="H864" s="9">
        <v>33</v>
      </c>
      <c r="I864" s="13" t="s">
        <v>1128</v>
      </c>
      <c r="K864" s="14">
        <f t="shared" si="52"/>
        <v>22</v>
      </c>
      <c r="L864" s="14">
        <f t="shared" si="53"/>
        <v>16</v>
      </c>
      <c r="M864" s="14">
        <f t="shared" si="54"/>
        <v>38</v>
      </c>
      <c r="N864" s="12">
        <f t="shared" si="55"/>
        <v>0.72727272727272729</v>
      </c>
      <c r="O864" s="23">
        <f>IF(VLOOKUP(Cocina[[#This Row],[Número de Orden]],Sala[[Número de Orden]:[Orden cobrada (Sin tiempo espera)]],12,FALSE)="Si",Cocina[[#This Row],[Ganancia Neta]],-Cocina[[#This Row],[Total del Pedido]])</f>
        <v>16</v>
      </c>
    </row>
    <row r="865" spans="1:15" x14ac:dyDescent="0.3">
      <c r="A865" s="9">
        <v>336</v>
      </c>
      <c r="B865" s="9">
        <v>4</v>
      </c>
      <c r="C865" s="13" t="s">
        <v>256</v>
      </c>
      <c r="D865" s="13" t="s">
        <v>1157</v>
      </c>
      <c r="E865" s="14">
        <v>15</v>
      </c>
      <c r="F865" s="14">
        <v>26</v>
      </c>
      <c r="G865" s="9">
        <v>3</v>
      </c>
      <c r="H865" s="9">
        <v>20</v>
      </c>
      <c r="I865" s="13" t="s">
        <v>1128</v>
      </c>
      <c r="K865" s="14">
        <f t="shared" si="52"/>
        <v>45</v>
      </c>
      <c r="L865" s="14">
        <f t="shared" si="53"/>
        <v>33</v>
      </c>
      <c r="M865" s="14">
        <f t="shared" si="54"/>
        <v>78</v>
      </c>
      <c r="N865" s="12">
        <f t="shared" si="55"/>
        <v>0.73333333333333328</v>
      </c>
      <c r="O865" s="23">
        <f>IF(VLOOKUP(Cocina[[#This Row],[Número de Orden]],Sala[[Número de Orden]:[Orden cobrada (Sin tiempo espera)]],12,FALSE)="Si",Cocina[[#This Row],[Ganancia Neta]],-Cocina[[#This Row],[Total del Pedido]])</f>
        <v>33</v>
      </c>
    </row>
    <row r="866" spans="1:15" x14ac:dyDescent="0.3">
      <c r="A866" s="9">
        <v>337</v>
      </c>
      <c r="B866" s="9">
        <v>11</v>
      </c>
      <c r="C866" s="13" t="s">
        <v>259</v>
      </c>
      <c r="D866" s="13" t="s">
        <v>1139</v>
      </c>
      <c r="E866" s="14">
        <v>14</v>
      </c>
      <c r="F866" s="14">
        <v>24</v>
      </c>
      <c r="G866" s="9">
        <v>3</v>
      </c>
      <c r="H866" s="9">
        <v>53</v>
      </c>
      <c r="I866" s="13" t="s">
        <v>1127</v>
      </c>
      <c r="K866" s="14">
        <f t="shared" si="52"/>
        <v>42</v>
      </c>
      <c r="L866" s="14">
        <f t="shared" si="53"/>
        <v>30</v>
      </c>
      <c r="M866" s="14">
        <f t="shared" si="54"/>
        <v>72</v>
      </c>
      <c r="N866" s="12">
        <f t="shared" si="55"/>
        <v>0.7142857142857143</v>
      </c>
      <c r="O866" s="23">
        <f>IF(VLOOKUP(Cocina[[#This Row],[Número de Orden]],Sala[[Número de Orden]:[Orden cobrada (Sin tiempo espera)]],12,FALSE)="Si",Cocina[[#This Row],[Ganancia Neta]],-Cocina[[#This Row],[Total del Pedido]])</f>
        <v>30</v>
      </c>
    </row>
    <row r="867" spans="1:15" x14ac:dyDescent="0.3">
      <c r="A867" s="9">
        <v>337</v>
      </c>
      <c r="B867" s="9">
        <v>11</v>
      </c>
      <c r="C867" s="13" t="s">
        <v>57</v>
      </c>
      <c r="D867" s="13" t="s">
        <v>1147</v>
      </c>
      <c r="E867" s="14">
        <v>16</v>
      </c>
      <c r="F867" s="14">
        <v>28</v>
      </c>
      <c r="G867" s="9">
        <v>1</v>
      </c>
      <c r="H867" s="9">
        <v>5</v>
      </c>
      <c r="I867" s="13" t="s">
        <v>1128</v>
      </c>
      <c r="K867" s="14">
        <f t="shared" si="52"/>
        <v>16</v>
      </c>
      <c r="L867" s="14">
        <f t="shared" si="53"/>
        <v>12</v>
      </c>
      <c r="M867" s="14">
        <f t="shared" si="54"/>
        <v>28</v>
      </c>
      <c r="N867" s="12">
        <f t="shared" si="55"/>
        <v>0.75</v>
      </c>
      <c r="O867" s="23">
        <f>IF(VLOOKUP(Cocina[[#This Row],[Número de Orden]],Sala[[Número de Orden]:[Orden cobrada (Sin tiempo espera)]],12,FALSE)="Si",Cocina[[#This Row],[Ganancia Neta]],-Cocina[[#This Row],[Total del Pedido]])</f>
        <v>12</v>
      </c>
    </row>
    <row r="868" spans="1:15" x14ac:dyDescent="0.3">
      <c r="A868" s="9">
        <v>338</v>
      </c>
      <c r="B868" s="9">
        <v>18</v>
      </c>
      <c r="C868" s="13" t="s">
        <v>77</v>
      </c>
      <c r="D868" s="13" t="s">
        <v>1152</v>
      </c>
      <c r="E868" s="14">
        <v>20</v>
      </c>
      <c r="F868" s="14">
        <v>34</v>
      </c>
      <c r="G868" s="9">
        <v>3</v>
      </c>
      <c r="H868" s="9">
        <v>44</v>
      </c>
      <c r="I868" s="13" t="s">
        <v>1127</v>
      </c>
      <c r="K868" s="14">
        <f t="shared" si="52"/>
        <v>60</v>
      </c>
      <c r="L868" s="14">
        <f t="shared" si="53"/>
        <v>42</v>
      </c>
      <c r="M868" s="14">
        <f t="shared" si="54"/>
        <v>102</v>
      </c>
      <c r="N868" s="12">
        <f t="shared" si="55"/>
        <v>0.7</v>
      </c>
      <c r="O868" s="23">
        <f>IF(VLOOKUP(Cocina[[#This Row],[Número de Orden]],Sala[[Número de Orden]:[Orden cobrada (Sin tiempo espera)]],12,FALSE)="Si",Cocina[[#This Row],[Ganancia Neta]],-Cocina[[#This Row],[Total del Pedido]])</f>
        <v>42</v>
      </c>
    </row>
    <row r="869" spans="1:15" x14ac:dyDescent="0.3">
      <c r="A869" s="9">
        <v>338</v>
      </c>
      <c r="B869" s="9">
        <v>18</v>
      </c>
      <c r="C869" s="13" t="s">
        <v>102</v>
      </c>
      <c r="D869" s="13" t="s">
        <v>1155</v>
      </c>
      <c r="E869" s="14">
        <v>13</v>
      </c>
      <c r="F869" s="14">
        <v>21</v>
      </c>
      <c r="G869" s="9">
        <v>1</v>
      </c>
      <c r="H869" s="9">
        <v>10</v>
      </c>
      <c r="I869" s="13" t="s">
        <v>1128</v>
      </c>
      <c r="K869" s="14">
        <f t="shared" si="52"/>
        <v>13</v>
      </c>
      <c r="L869" s="14">
        <f t="shared" si="53"/>
        <v>8</v>
      </c>
      <c r="M869" s="14">
        <f t="shared" si="54"/>
        <v>21</v>
      </c>
      <c r="N869" s="12">
        <f t="shared" si="55"/>
        <v>0.61538461538461542</v>
      </c>
      <c r="O869" s="23">
        <f>IF(VLOOKUP(Cocina[[#This Row],[Número de Orden]],Sala[[Número de Orden]:[Orden cobrada (Sin tiempo espera)]],12,FALSE)="Si",Cocina[[#This Row],[Ganancia Neta]],-Cocina[[#This Row],[Total del Pedido]])</f>
        <v>8</v>
      </c>
    </row>
    <row r="870" spans="1:15" x14ac:dyDescent="0.3">
      <c r="A870" s="9">
        <v>338</v>
      </c>
      <c r="B870" s="9">
        <v>18</v>
      </c>
      <c r="C870" s="13" t="s">
        <v>414</v>
      </c>
      <c r="D870" s="13" t="s">
        <v>1150</v>
      </c>
      <c r="E870" s="14">
        <v>19</v>
      </c>
      <c r="F870" s="14">
        <v>32</v>
      </c>
      <c r="G870" s="9">
        <v>3</v>
      </c>
      <c r="H870" s="9">
        <v>30</v>
      </c>
      <c r="I870" s="13" t="s">
        <v>1128</v>
      </c>
      <c r="K870" s="14">
        <f t="shared" si="52"/>
        <v>57</v>
      </c>
      <c r="L870" s="14">
        <f t="shared" si="53"/>
        <v>39</v>
      </c>
      <c r="M870" s="14">
        <f t="shared" si="54"/>
        <v>96</v>
      </c>
      <c r="N870" s="12">
        <f t="shared" si="55"/>
        <v>0.68421052631578949</v>
      </c>
      <c r="O870" s="23">
        <f>IF(VLOOKUP(Cocina[[#This Row],[Número de Orden]],Sala[[Número de Orden]:[Orden cobrada (Sin tiempo espera)]],12,FALSE)="Si",Cocina[[#This Row],[Ganancia Neta]],-Cocina[[#This Row],[Total del Pedido]])</f>
        <v>39</v>
      </c>
    </row>
    <row r="871" spans="1:15" x14ac:dyDescent="0.3">
      <c r="A871" s="9">
        <v>338</v>
      </c>
      <c r="B871" s="9">
        <v>18</v>
      </c>
      <c r="C871" s="13" t="s">
        <v>241</v>
      </c>
      <c r="D871" s="13" t="s">
        <v>1153</v>
      </c>
      <c r="E871" s="14">
        <v>12</v>
      </c>
      <c r="F871" s="14">
        <v>20</v>
      </c>
      <c r="G871" s="9">
        <v>3</v>
      </c>
      <c r="H871" s="9">
        <v>59</v>
      </c>
      <c r="I871" s="13" t="s">
        <v>1127</v>
      </c>
      <c r="K871" s="14">
        <f t="shared" si="52"/>
        <v>36</v>
      </c>
      <c r="L871" s="14">
        <f t="shared" si="53"/>
        <v>24</v>
      </c>
      <c r="M871" s="14">
        <f t="shared" si="54"/>
        <v>60</v>
      </c>
      <c r="N871" s="12">
        <f t="shared" si="55"/>
        <v>0.66666666666666663</v>
      </c>
      <c r="O871" s="23">
        <f>IF(VLOOKUP(Cocina[[#This Row],[Número de Orden]],Sala[[Número de Orden]:[Orden cobrada (Sin tiempo espera)]],12,FALSE)="Si",Cocina[[#This Row],[Ganancia Neta]],-Cocina[[#This Row],[Total del Pedido]])</f>
        <v>24</v>
      </c>
    </row>
    <row r="872" spans="1:15" x14ac:dyDescent="0.3">
      <c r="A872" s="9">
        <v>339</v>
      </c>
      <c r="B872" s="9">
        <v>13</v>
      </c>
      <c r="C872" s="13" t="s">
        <v>51</v>
      </c>
      <c r="D872" s="13" t="s">
        <v>1145</v>
      </c>
      <c r="E872" s="14">
        <v>17</v>
      </c>
      <c r="F872" s="14">
        <v>29</v>
      </c>
      <c r="G872" s="9">
        <v>2</v>
      </c>
      <c r="H872" s="9">
        <v>6</v>
      </c>
      <c r="I872" s="13" t="s">
        <v>1128</v>
      </c>
      <c r="K872" s="14">
        <f t="shared" si="52"/>
        <v>34</v>
      </c>
      <c r="L872" s="14">
        <f t="shared" si="53"/>
        <v>24</v>
      </c>
      <c r="M872" s="14">
        <f t="shared" si="54"/>
        <v>58</v>
      </c>
      <c r="N872" s="12">
        <f t="shared" si="55"/>
        <v>0.70588235294117652</v>
      </c>
      <c r="O872" s="23">
        <f>IF(VLOOKUP(Cocina[[#This Row],[Número de Orden]],Sala[[Número de Orden]:[Orden cobrada (Sin tiempo espera)]],12,FALSE)="Si",Cocina[[#This Row],[Ganancia Neta]],-Cocina[[#This Row],[Total del Pedido]])</f>
        <v>24</v>
      </c>
    </row>
    <row r="873" spans="1:15" x14ac:dyDescent="0.3">
      <c r="A873" s="9">
        <v>339</v>
      </c>
      <c r="B873" s="9">
        <v>13</v>
      </c>
      <c r="C873" s="13" t="s">
        <v>331</v>
      </c>
      <c r="D873" s="13" t="s">
        <v>1154</v>
      </c>
      <c r="E873" s="14">
        <v>14</v>
      </c>
      <c r="F873" s="14">
        <v>23</v>
      </c>
      <c r="G873" s="9">
        <v>2</v>
      </c>
      <c r="H873" s="9">
        <v>40</v>
      </c>
      <c r="I873" s="13" t="s">
        <v>1127</v>
      </c>
      <c r="K873" s="14">
        <f t="shared" si="52"/>
        <v>28</v>
      </c>
      <c r="L873" s="14">
        <f t="shared" si="53"/>
        <v>18</v>
      </c>
      <c r="M873" s="14">
        <f t="shared" si="54"/>
        <v>46</v>
      </c>
      <c r="N873" s="12">
        <f t="shared" si="55"/>
        <v>0.6428571428571429</v>
      </c>
      <c r="O873" s="23">
        <f>IF(VLOOKUP(Cocina[[#This Row],[Número de Orden]],Sala[[Número de Orden]:[Orden cobrada (Sin tiempo espera)]],12,FALSE)="Si",Cocina[[#This Row],[Ganancia Neta]],-Cocina[[#This Row],[Total del Pedido]])</f>
        <v>18</v>
      </c>
    </row>
    <row r="874" spans="1:15" x14ac:dyDescent="0.3">
      <c r="A874" s="9">
        <v>340</v>
      </c>
      <c r="B874" s="9">
        <v>15</v>
      </c>
      <c r="C874" s="13" t="s">
        <v>65</v>
      </c>
      <c r="D874" s="13" t="s">
        <v>1143</v>
      </c>
      <c r="E874" s="14">
        <v>25</v>
      </c>
      <c r="F874" s="14">
        <v>40</v>
      </c>
      <c r="G874" s="9">
        <v>2</v>
      </c>
      <c r="H874" s="9">
        <v>35</v>
      </c>
      <c r="I874" s="13" t="s">
        <v>1128</v>
      </c>
      <c r="K874" s="14">
        <f t="shared" si="52"/>
        <v>50</v>
      </c>
      <c r="L874" s="14">
        <f t="shared" si="53"/>
        <v>30</v>
      </c>
      <c r="M874" s="14">
        <f t="shared" si="54"/>
        <v>80</v>
      </c>
      <c r="N874" s="12">
        <f t="shared" si="55"/>
        <v>0.6</v>
      </c>
      <c r="O874" s="23">
        <f>IF(VLOOKUP(Cocina[[#This Row],[Número de Orden]],Sala[[Número de Orden]:[Orden cobrada (Sin tiempo espera)]],12,FALSE)="Si",Cocina[[#This Row],[Ganancia Neta]],-Cocina[[#This Row],[Total del Pedido]])</f>
        <v>30</v>
      </c>
    </row>
    <row r="875" spans="1:15" x14ac:dyDescent="0.3">
      <c r="A875" s="9">
        <v>340</v>
      </c>
      <c r="B875" s="9">
        <v>15</v>
      </c>
      <c r="C875" s="13" t="s">
        <v>57</v>
      </c>
      <c r="D875" s="13" t="s">
        <v>1147</v>
      </c>
      <c r="E875" s="14">
        <v>16</v>
      </c>
      <c r="F875" s="14">
        <v>28</v>
      </c>
      <c r="G875" s="9">
        <v>3</v>
      </c>
      <c r="H875" s="9">
        <v>56</v>
      </c>
      <c r="I875" s="13" t="s">
        <v>1127</v>
      </c>
      <c r="K875" s="14">
        <f t="shared" si="52"/>
        <v>48</v>
      </c>
      <c r="L875" s="14">
        <f t="shared" si="53"/>
        <v>36</v>
      </c>
      <c r="M875" s="14">
        <f t="shared" si="54"/>
        <v>84</v>
      </c>
      <c r="N875" s="12">
        <f t="shared" si="55"/>
        <v>0.75</v>
      </c>
      <c r="O875" s="23">
        <f>IF(VLOOKUP(Cocina[[#This Row],[Número de Orden]],Sala[[Número de Orden]:[Orden cobrada (Sin tiempo espera)]],12,FALSE)="Si",Cocina[[#This Row],[Ganancia Neta]],-Cocina[[#This Row],[Total del Pedido]])</f>
        <v>36</v>
      </c>
    </row>
    <row r="876" spans="1:15" x14ac:dyDescent="0.3">
      <c r="A876" s="9">
        <v>341</v>
      </c>
      <c r="B876" s="9">
        <v>14</v>
      </c>
      <c r="C876" s="13" t="s">
        <v>57</v>
      </c>
      <c r="D876" s="13" t="s">
        <v>1147</v>
      </c>
      <c r="E876" s="14">
        <v>16</v>
      </c>
      <c r="F876" s="14">
        <v>28</v>
      </c>
      <c r="G876" s="9">
        <v>1</v>
      </c>
      <c r="H876" s="9">
        <v>46</v>
      </c>
      <c r="I876" s="13" t="s">
        <v>1127</v>
      </c>
      <c r="K876" s="14">
        <f t="shared" si="52"/>
        <v>16</v>
      </c>
      <c r="L876" s="14">
        <f t="shared" si="53"/>
        <v>12</v>
      </c>
      <c r="M876" s="14">
        <f t="shared" si="54"/>
        <v>28</v>
      </c>
      <c r="N876" s="12">
        <f t="shared" si="55"/>
        <v>0.75</v>
      </c>
      <c r="O876" s="23">
        <f>IF(VLOOKUP(Cocina[[#This Row],[Número de Orden]],Sala[[Número de Orden]:[Orden cobrada (Sin tiempo espera)]],12,FALSE)="Si",Cocina[[#This Row],[Ganancia Neta]],-Cocina[[#This Row],[Total del Pedido]])</f>
        <v>12</v>
      </c>
    </row>
    <row r="877" spans="1:15" x14ac:dyDescent="0.3">
      <c r="A877" s="9">
        <v>341</v>
      </c>
      <c r="B877" s="9">
        <v>14</v>
      </c>
      <c r="C877" s="13" t="s">
        <v>335</v>
      </c>
      <c r="D877" s="13" t="s">
        <v>1151</v>
      </c>
      <c r="E877" s="14">
        <v>13</v>
      </c>
      <c r="F877" s="14">
        <v>22</v>
      </c>
      <c r="G877" s="9">
        <v>2</v>
      </c>
      <c r="H877" s="9">
        <v>34</v>
      </c>
      <c r="I877" s="13" t="s">
        <v>1128</v>
      </c>
      <c r="K877" s="14">
        <f t="shared" si="52"/>
        <v>26</v>
      </c>
      <c r="L877" s="14">
        <f t="shared" si="53"/>
        <v>18</v>
      </c>
      <c r="M877" s="14">
        <f t="shared" si="54"/>
        <v>44</v>
      </c>
      <c r="N877" s="12">
        <f t="shared" si="55"/>
        <v>0.69230769230769229</v>
      </c>
      <c r="O877" s="23">
        <f>IF(VLOOKUP(Cocina[[#This Row],[Número de Orden]],Sala[[Número de Orden]:[Orden cobrada (Sin tiempo espera)]],12,FALSE)="Si",Cocina[[#This Row],[Ganancia Neta]],-Cocina[[#This Row],[Total del Pedido]])</f>
        <v>18</v>
      </c>
    </row>
    <row r="878" spans="1:15" x14ac:dyDescent="0.3">
      <c r="A878" s="9">
        <v>341</v>
      </c>
      <c r="B878" s="9">
        <v>14</v>
      </c>
      <c r="C878" s="13" t="s">
        <v>33</v>
      </c>
      <c r="D878" s="13" t="s">
        <v>1149</v>
      </c>
      <c r="E878" s="14">
        <v>21</v>
      </c>
      <c r="F878" s="14">
        <v>35</v>
      </c>
      <c r="G878" s="9">
        <v>3</v>
      </c>
      <c r="H878" s="9">
        <v>8</v>
      </c>
      <c r="I878" s="13" t="s">
        <v>1128</v>
      </c>
      <c r="K878" s="14">
        <f t="shared" si="52"/>
        <v>63</v>
      </c>
      <c r="L878" s="14">
        <f t="shared" si="53"/>
        <v>42</v>
      </c>
      <c r="M878" s="14">
        <f t="shared" si="54"/>
        <v>105</v>
      </c>
      <c r="N878" s="12">
        <f t="shared" si="55"/>
        <v>0.66666666666666663</v>
      </c>
      <c r="O878" s="23">
        <f>IF(VLOOKUP(Cocina[[#This Row],[Número de Orden]],Sala[[Número de Orden]:[Orden cobrada (Sin tiempo espera)]],12,FALSE)="Si",Cocina[[#This Row],[Ganancia Neta]],-Cocina[[#This Row],[Total del Pedido]])</f>
        <v>42</v>
      </c>
    </row>
    <row r="879" spans="1:15" x14ac:dyDescent="0.3">
      <c r="A879" s="9">
        <v>342</v>
      </c>
      <c r="B879" s="9">
        <v>19</v>
      </c>
      <c r="C879" s="13" t="s">
        <v>331</v>
      </c>
      <c r="D879" s="13" t="s">
        <v>1154</v>
      </c>
      <c r="E879" s="14">
        <v>14</v>
      </c>
      <c r="F879" s="14">
        <v>23</v>
      </c>
      <c r="G879" s="9">
        <v>2</v>
      </c>
      <c r="H879" s="9">
        <v>23</v>
      </c>
      <c r="I879" s="13" t="s">
        <v>1128</v>
      </c>
      <c r="K879" s="14">
        <f t="shared" si="52"/>
        <v>28</v>
      </c>
      <c r="L879" s="14">
        <f t="shared" si="53"/>
        <v>18</v>
      </c>
      <c r="M879" s="14">
        <f t="shared" si="54"/>
        <v>46</v>
      </c>
      <c r="N879" s="12">
        <f t="shared" si="55"/>
        <v>0.6428571428571429</v>
      </c>
      <c r="O879" s="23">
        <f>IF(VLOOKUP(Cocina[[#This Row],[Número de Orden]],Sala[[Número de Orden]:[Orden cobrada (Sin tiempo espera)]],12,FALSE)="Si",Cocina[[#This Row],[Ganancia Neta]],-Cocina[[#This Row],[Total del Pedido]])</f>
        <v>18</v>
      </c>
    </row>
    <row r="880" spans="1:15" x14ac:dyDescent="0.3">
      <c r="A880" s="9">
        <v>342</v>
      </c>
      <c r="B880" s="9">
        <v>19</v>
      </c>
      <c r="C880" s="13" t="s">
        <v>57</v>
      </c>
      <c r="D880" s="13" t="s">
        <v>1147</v>
      </c>
      <c r="E880" s="14">
        <v>16</v>
      </c>
      <c r="F880" s="14">
        <v>28</v>
      </c>
      <c r="G880" s="9">
        <v>2</v>
      </c>
      <c r="H880" s="9">
        <v>31</v>
      </c>
      <c r="I880" s="13" t="s">
        <v>1128</v>
      </c>
      <c r="K880" s="14">
        <f t="shared" si="52"/>
        <v>32</v>
      </c>
      <c r="L880" s="14">
        <f t="shared" si="53"/>
        <v>24</v>
      </c>
      <c r="M880" s="14">
        <f t="shared" si="54"/>
        <v>56</v>
      </c>
      <c r="N880" s="12">
        <f t="shared" si="55"/>
        <v>0.75</v>
      </c>
      <c r="O880" s="23">
        <f>IF(VLOOKUP(Cocina[[#This Row],[Número de Orden]],Sala[[Número de Orden]:[Orden cobrada (Sin tiempo espera)]],12,FALSE)="Si",Cocina[[#This Row],[Ganancia Neta]],-Cocina[[#This Row],[Total del Pedido]])</f>
        <v>24</v>
      </c>
    </row>
    <row r="881" spans="1:15" x14ac:dyDescent="0.3">
      <c r="A881" s="9">
        <v>343</v>
      </c>
      <c r="B881" s="9">
        <v>12</v>
      </c>
      <c r="C881" s="13" t="s">
        <v>77</v>
      </c>
      <c r="D881" s="13" t="s">
        <v>1152</v>
      </c>
      <c r="E881" s="14">
        <v>20</v>
      </c>
      <c r="F881" s="14">
        <v>34</v>
      </c>
      <c r="G881" s="9">
        <v>2</v>
      </c>
      <c r="H881" s="9">
        <v>58</v>
      </c>
      <c r="I881" s="13" t="s">
        <v>1128</v>
      </c>
      <c r="K881" s="14">
        <f t="shared" si="52"/>
        <v>40</v>
      </c>
      <c r="L881" s="14">
        <f t="shared" si="53"/>
        <v>28</v>
      </c>
      <c r="M881" s="14">
        <f t="shared" si="54"/>
        <v>68</v>
      </c>
      <c r="N881" s="12">
        <f t="shared" si="55"/>
        <v>0.7</v>
      </c>
      <c r="O881" s="23">
        <f>IF(VLOOKUP(Cocina[[#This Row],[Número de Orden]],Sala[[Número de Orden]:[Orden cobrada (Sin tiempo espera)]],12,FALSE)="Si",Cocina[[#This Row],[Ganancia Neta]],-Cocina[[#This Row],[Total del Pedido]])</f>
        <v>28</v>
      </c>
    </row>
    <row r="882" spans="1:15" x14ac:dyDescent="0.3">
      <c r="A882" s="9">
        <v>343</v>
      </c>
      <c r="B882" s="9">
        <v>12</v>
      </c>
      <c r="C882" s="13" t="s">
        <v>331</v>
      </c>
      <c r="D882" s="13" t="s">
        <v>1154</v>
      </c>
      <c r="E882" s="14">
        <v>14</v>
      </c>
      <c r="F882" s="14">
        <v>23</v>
      </c>
      <c r="G882" s="9">
        <v>3</v>
      </c>
      <c r="H882" s="9">
        <v>43</v>
      </c>
      <c r="I882" s="13" t="s">
        <v>1127</v>
      </c>
      <c r="K882" s="14">
        <f t="shared" si="52"/>
        <v>42</v>
      </c>
      <c r="L882" s="14">
        <f t="shared" si="53"/>
        <v>27</v>
      </c>
      <c r="M882" s="14">
        <f t="shared" si="54"/>
        <v>69</v>
      </c>
      <c r="N882" s="12">
        <f t="shared" si="55"/>
        <v>0.6428571428571429</v>
      </c>
      <c r="O882" s="23">
        <f>IF(VLOOKUP(Cocina[[#This Row],[Número de Orden]],Sala[[Número de Orden]:[Orden cobrada (Sin tiempo espera)]],12,FALSE)="Si",Cocina[[#This Row],[Ganancia Neta]],-Cocina[[#This Row],[Total del Pedido]])</f>
        <v>27</v>
      </c>
    </row>
    <row r="883" spans="1:15" x14ac:dyDescent="0.3">
      <c r="A883" s="9">
        <v>344</v>
      </c>
      <c r="B883" s="9">
        <v>15</v>
      </c>
      <c r="C883" s="13" t="s">
        <v>33</v>
      </c>
      <c r="D883" s="13" t="s">
        <v>1149</v>
      </c>
      <c r="E883" s="14">
        <v>21</v>
      </c>
      <c r="F883" s="14">
        <v>35</v>
      </c>
      <c r="G883" s="9">
        <v>1</v>
      </c>
      <c r="H883" s="9">
        <v>11</v>
      </c>
      <c r="I883" s="13" t="s">
        <v>1128</v>
      </c>
      <c r="K883" s="14">
        <f t="shared" si="52"/>
        <v>21</v>
      </c>
      <c r="L883" s="14">
        <f t="shared" si="53"/>
        <v>14</v>
      </c>
      <c r="M883" s="14">
        <f t="shared" si="54"/>
        <v>35</v>
      </c>
      <c r="N883" s="12">
        <f t="shared" si="55"/>
        <v>0.66666666666666663</v>
      </c>
      <c r="O883" s="23">
        <f>IF(VLOOKUP(Cocina[[#This Row],[Número de Orden]],Sala[[Número de Orden]:[Orden cobrada (Sin tiempo espera)]],12,FALSE)="Si",Cocina[[#This Row],[Ganancia Neta]],-Cocina[[#This Row],[Total del Pedido]])</f>
        <v>-21</v>
      </c>
    </row>
    <row r="884" spans="1:15" x14ac:dyDescent="0.3">
      <c r="A884" s="9">
        <v>344</v>
      </c>
      <c r="B884" s="9">
        <v>15</v>
      </c>
      <c r="C884" s="13" t="s">
        <v>186</v>
      </c>
      <c r="D884" s="13" t="s">
        <v>1141</v>
      </c>
      <c r="E884" s="14">
        <v>19</v>
      </c>
      <c r="F884" s="14">
        <v>31</v>
      </c>
      <c r="G884" s="9">
        <v>2</v>
      </c>
      <c r="H884" s="9">
        <v>28</v>
      </c>
      <c r="I884" s="13" t="s">
        <v>1128</v>
      </c>
      <c r="K884" s="14">
        <f t="shared" si="52"/>
        <v>38</v>
      </c>
      <c r="L884" s="14">
        <f t="shared" si="53"/>
        <v>24</v>
      </c>
      <c r="M884" s="14">
        <f t="shared" si="54"/>
        <v>62</v>
      </c>
      <c r="N884" s="12">
        <f t="shared" si="55"/>
        <v>0.63157894736842102</v>
      </c>
      <c r="O884" s="23">
        <f>IF(VLOOKUP(Cocina[[#This Row],[Número de Orden]],Sala[[Número de Orden]:[Orden cobrada (Sin tiempo espera)]],12,FALSE)="Si",Cocina[[#This Row],[Ganancia Neta]],-Cocina[[#This Row],[Total del Pedido]])</f>
        <v>-38</v>
      </c>
    </row>
    <row r="885" spans="1:15" x14ac:dyDescent="0.3">
      <c r="A885" s="9">
        <v>344</v>
      </c>
      <c r="B885" s="9">
        <v>15</v>
      </c>
      <c r="C885" s="13" t="s">
        <v>414</v>
      </c>
      <c r="D885" s="13" t="s">
        <v>1150</v>
      </c>
      <c r="E885" s="14">
        <v>19</v>
      </c>
      <c r="F885" s="14">
        <v>32</v>
      </c>
      <c r="G885" s="9">
        <v>2</v>
      </c>
      <c r="H885" s="9">
        <v>19</v>
      </c>
      <c r="I885" s="13" t="s">
        <v>1128</v>
      </c>
      <c r="K885" s="14">
        <f t="shared" si="52"/>
        <v>38</v>
      </c>
      <c r="L885" s="14">
        <f t="shared" si="53"/>
        <v>26</v>
      </c>
      <c r="M885" s="14">
        <f t="shared" si="54"/>
        <v>64</v>
      </c>
      <c r="N885" s="12">
        <f t="shared" si="55"/>
        <v>0.68421052631578949</v>
      </c>
      <c r="O885" s="23">
        <f>IF(VLOOKUP(Cocina[[#This Row],[Número de Orden]],Sala[[Número de Orden]:[Orden cobrada (Sin tiempo espera)]],12,FALSE)="Si",Cocina[[#This Row],[Ganancia Neta]],-Cocina[[#This Row],[Total del Pedido]])</f>
        <v>-38</v>
      </c>
    </row>
    <row r="886" spans="1:15" x14ac:dyDescent="0.3">
      <c r="A886" s="9">
        <v>344</v>
      </c>
      <c r="B886" s="9">
        <v>15</v>
      </c>
      <c r="C886" s="13" t="s">
        <v>335</v>
      </c>
      <c r="D886" s="13" t="s">
        <v>1151</v>
      </c>
      <c r="E886" s="14">
        <v>13</v>
      </c>
      <c r="F886" s="14">
        <v>22</v>
      </c>
      <c r="G886" s="9">
        <v>1</v>
      </c>
      <c r="H886" s="9">
        <v>28</v>
      </c>
      <c r="I886" s="13" t="s">
        <v>1127</v>
      </c>
      <c r="K886" s="14">
        <f t="shared" si="52"/>
        <v>13</v>
      </c>
      <c r="L886" s="14">
        <f t="shared" si="53"/>
        <v>9</v>
      </c>
      <c r="M886" s="14">
        <f t="shared" si="54"/>
        <v>22</v>
      </c>
      <c r="N886" s="12">
        <f t="shared" si="55"/>
        <v>0.69230769230769229</v>
      </c>
      <c r="O886" s="23">
        <f>IF(VLOOKUP(Cocina[[#This Row],[Número de Orden]],Sala[[Número de Orden]:[Orden cobrada (Sin tiempo espera)]],12,FALSE)="Si",Cocina[[#This Row],[Ganancia Neta]],-Cocina[[#This Row],[Total del Pedido]])</f>
        <v>-13</v>
      </c>
    </row>
    <row r="887" spans="1:15" x14ac:dyDescent="0.3">
      <c r="A887" s="9">
        <v>345</v>
      </c>
      <c r="B887" s="9">
        <v>16</v>
      </c>
      <c r="C887" s="13" t="s">
        <v>180</v>
      </c>
      <c r="D887" s="13" t="s">
        <v>1148</v>
      </c>
      <c r="E887" s="14">
        <v>11</v>
      </c>
      <c r="F887" s="14">
        <v>19</v>
      </c>
      <c r="G887" s="9">
        <v>2</v>
      </c>
      <c r="H887" s="9">
        <v>18</v>
      </c>
      <c r="I887" s="13" t="s">
        <v>1127</v>
      </c>
      <c r="K887" s="14">
        <f t="shared" si="52"/>
        <v>22</v>
      </c>
      <c r="L887" s="14">
        <f t="shared" si="53"/>
        <v>16</v>
      </c>
      <c r="M887" s="14">
        <f t="shared" si="54"/>
        <v>38</v>
      </c>
      <c r="N887" s="12">
        <f t="shared" si="55"/>
        <v>0.72727272727272729</v>
      </c>
      <c r="O887" s="23">
        <f>IF(VLOOKUP(Cocina[[#This Row],[Número de Orden]],Sala[[Número de Orden]:[Orden cobrada (Sin tiempo espera)]],12,FALSE)="Si",Cocina[[#This Row],[Ganancia Neta]],-Cocina[[#This Row],[Total del Pedido]])</f>
        <v>16</v>
      </c>
    </row>
    <row r="888" spans="1:15" x14ac:dyDescent="0.3">
      <c r="A888" s="9">
        <v>346</v>
      </c>
      <c r="B888" s="9">
        <v>1</v>
      </c>
      <c r="C888" s="13" t="s">
        <v>106</v>
      </c>
      <c r="D888" s="13" t="s">
        <v>1144</v>
      </c>
      <c r="E888" s="14">
        <v>22</v>
      </c>
      <c r="F888" s="14">
        <v>36</v>
      </c>
      <c r="G888" s="9">
        <v>2</v>
      </c>
      <c r="H888" s="9">
        <v>22</v>
      </c>
      <c r="I888" s="13" t="s">
        <v>1128</v>
      </c>
      <c r="K888" s="14">
        <f t="shared" si="52"/>
        <v>44</v>
      </c>
      <c r="L888" s="14">
        <f t="shared" si="53"/>
        <v>28</v>
      </c>
      <c r="M888" s="14">
        <f t="shared" si="54"/>
        <v>72</v>
      </c>
      <c r="N888" s="12">
        <f t="shared" si="55"/>
        <v>0.63636363636363635</v>
      </c>
      <c r="O888" s="23">
        <f>IF(VLOOKUP(Cocina[[#This Row],[Número de Orden]],Sala[[Número de Orden]:[Orden cobrada (Sin tiempo espera)]],12,FALSE)="Si",Cocina[[#This Row],[Ganancia Neta]],-Cocina[[#This Row],[Total del Pedido]])</f>
        <v>28</v>
      </c>
    </row>
    <row r="889" spans="1:15" x14ac:dyDescent="0.3">
      <c r="A889" s="9">
        <v>347</v>
      </c>
      <c r="B889" s="9">
        <v>7</v>
      </c>
      <c r="C889" s="13" t="s">
        <v>33</v>
      </c>
      <c r="D889" s="13" t="s">
        <v>1149</v>
      </c>
      <c r="E889" s="14">
        <v>21</v>
      </c>
      <c r="F889" s="14">
        <v>35</v>
      </c>
      <c r="G889" s="9">
        <v>2</v>
      </c>
      <c r="H889" s="9">
        <v>44</v>
      </c>
      <c r="I889" s="13" t="s">
        <v>1127</v>
      </c>
      <c r="K889" s="14">
        <f t="shared" si="52"/>
        <v>42</v>
      </c>
      <c r="L889" s="14">
        <f t="shared" si="53"/>
        <v>28</v>
      </c>
      <c r="M889" s="14">
        <f t="shared" si="54"/>
        <v>70</v>
      </c>
      <c r="N889" s="12">
        <f t="shared" si="55"/>
        <v>0.66666666666666663</v>
      </c>
      <c r="O889" s="23">
        <f>IF(VLOOKUP(Cocina[[#This Row],[Número de Orden]],Sala[[Número de Orden]:[Orden cobrada (Sin tiempo espera)]],12,FALSE)="Si",Cocina[[#This Row],[Ganancia Neta]],-Cocina[[#This Row],[Total del Pedido]])</f>
        <v>28</v>
      </c>
    </row>
    <row r="890" spans="1:15" x14ac:dyDescent="0.3">
      <c r="A890" s="9">
        <v>348</v>
      </c>
      <c r="B890" s="9">
        <v>16</v>
      </c>
      <c r="C890" s="13" t="s">
        <v>256</v>
      </c>
      <c r="D890" s="13" t="s">
        <v>1157</v>
      </c>
      <c r="E890" s="14">
        <v>15</v>
      </c>
      <c r="F890" s="14">
        <v>26</v>
      </c>
      <c r="G890" s="9">
        <v>1</v>
      </c>
      <c r="H890" s="9">
        <v>31</v>
      </c>
      <c r="I890" s="13" t="s">
        <v>1128</v>
      </c>
      <c r="K890" s="14">
        <f t="shared" si="52"/>
        <v>15</v>
      </c>
      <c r="L890" s="14">
        <f t="shared" si="53"/>
        <v>11</v>
      </c>
      <c r="M890" s="14">
        <f t="shared" si="54"/>
        <v>26</v>
      </c>
      <c r="N890" s="12">
        <f t="shared" si="55"/>
        <v>0.73333333333333328</v>
      </c>
      <c r="O890" s="23">
        <f>IF(VLOOKUP(Cocina[[#This Row],[Número de Orden]],Sala[[Número de Orden]:[Orden cobrada (Sin tiempo espera)]],12,FALSE)="Si",Cocina[[#This Row],[Ganancia Neta]],-Cocina[[#This Row],[Total del Pedido]])</f>
        <v>11</v>
      </c>
    </row>
    <row r="891" spans="1:15" x14ac:dyDescent="0.3">
      <c r="A891" s="9">
        <v>348</v>
      </c>
      <c r="B891" s="9">
        <v>16</v>
      </c>
      <c r="C891" s="13" t="s">
        <v>241</v>
      </c>
      <c r="D891" s="13" t="s">
        <v>1153</v>
      </c>
      <c r="E891" s="14">
        <v>12</v>
      </c>
      <c r="F891" s="14">
        <v>20</v>
      </c>
      <c r="G891" s="9">
        <v>3</v>
      </c>
      <c r="H891" s="9">
        <v>57</v>
      </c>
      <c r="I891" s="13" t="s">
        <v>1127</v>
      </c>
      <c r="K891" s="14">
        <f t="shared" si="52"/>
        <v>36</v>
      </c>
      <c r="L891" s="14">
        <f t="shared" si="53"/>
        <v>24</v>
      </c>
      <c r="M891" s="14">
        <f t="shared" si="54"/>
        <v>60</v>
      </c>
      <c r="N891" s="12">
        <f t="shared" si="55"/>
        <v>0.66666666666666663</v>
      </c>
      <c r="O891" s="23">
        <f>IF(VLOOKUP(Cocina[[#This Row],[Número de Orden]],Sala[[Número de Orden]:[Orden cobrada (Sin tiempo espera)]],12,FALSE)="Si",Cocina[[#This Row],[Ganancia Neta]],-Cocina[[#This Row],[Total del Pedido]])</f>
        <v>24</v>
      </c>
    </row>
    <row r="892" spans="1:15" x14ac:dyDescent="0.3">
      <c r="A892" s="9">
        <v>349</v>
      </c>
      <c r="B892" s="9">
        <v>13</v>
      </c>
      <c r="C892" s="13" t="s">
        <v>100</v>
      </c>
      <c r="D892" s="13" t="s">
        <v>1140</v>
      </c>
      <c r="E892" s="14">
        <v>18</v>
      </c>
      <c r="F892" s="14">
        <v>30</v>
      </c>
      <c r="G892" s="9">
        <v>2</v>
      </c>
      <c r="H892" s="9">
        <v>25</v>
      </c>
      <c r="I892" s="13" t="s">
        <v>1128</v>
      </c>
      <c r="K892" s="14">
        <f t="shared" si="52"/>
        <v>36</v>
      </c>
      <c r="L892" s="14">
        <f t="shared" si="53"/>
        <v>24</v>
      </c>
      <c r="M892" s="14">
        <f t="shared" si="54"/>
        <v>60</v>
      </c>
      <c r="N892" s="12">
        <f t="shared" si="55"/>
        <v>0.66666666666666663</v>
      </c>
      <c r="O892" s="23">
        <f>IF(VLOOKUP(Cocina[[#This Row],[Número de Orden]],Sala[[Número de Orden]:[Orden cobrada (Sin tiempo espera)]],12,FALSE)="Si",Cocina[[#This Row],[Ganancia Neta]],-Cocina[[#This Row],[Total del Pedido]])</f>
        <v>24</v>
      </c>
    </row>
    <row r="893" spans="1:15" x14ac:dyDescent="0.3">
      <c r="A893" s="9">
        <v>349</v>
      </c>
      <c r="B893" s="9">
        <v>13</v>
      </c>
      <c r="C893" s="13" t="s">
        <v>180</v>
      </c>
      <c r="D893" s="13" t="s">
        <v>1148</v>
      </c>
      <c r="E893" s="14">
        <v>11</v>
      </c>
      <c r="F893" s="14">
        <v>19</v>
      </c>
      <c r="G893" s="9">
        <v>3</v>
      </c>
      <c r="H893" s="9">
        <v>7</v>
      </c>
      <c r="I893" s="13" t="s">
        <v>1127</v>
      </c>
      <c r="K893" s="14">
        <f t="shared" si="52"/>
        <v>33</v>
      </c>
      <c r="L893" s="14">
        <f t="shared" si="53"/>
        <v>24</v>
      </c>
      <c r="M893" s="14">
        <f t="shared" si="54"/>
        <v>57</v>
      </c>
      <c r="N893" s="12">
        <f t="shared" si="55"/>
        <v>0.72727272727272729</v>
      </c>
      <c r="O893" s="23">
        <f>IF(VLOOKUP(Cocina[[#This Row],[Número de Orden]],Sala[[Número de Orden]:[Orden cobrada (Sin tiempo espera)]],12,FALSE)="Si",Cocina[[#This Row],[Ganancia Neta]],-Cocina[[#This Row],[Total del Pedido]])</f>
        <v>24</v>
      </c>
    </row>
    <row r="894" spans="1:15" x14ac:dyDescent="0.3">
      <c r="A894" s="9">
        <v>349</v>
      </c>
      <c r="B894" s="9">
        <v>13</v>
      </c>
      <c r="C894" s="13" t="s">
        <v>33</v>
      </c>
      <c r="D894" s="13" t="s">
        <v>1149</v>
      </c>
      <c r="E894" s="14">
        <v>21</v>
      </c>
      <c r="F894" s="14">
        <v>35</v>
      </c>
      <c r="G894" s="9">
        <v>1</v>
      </c>
      <c r="H894" s="9">
        <v>53</v>
      </c>
      <c r="I894" s="13" t="s">
        <v>1127</v>
      </c>
      <c r="K894" s="14">
        <f t="shared" si="52"/>
        <v>21</v>
      </c>
      <c r="L894" s="14">
        <f t="shared" si="53"/>
        <v>14</v>
      </c>
      <c r="M894" s="14">
        <f t="shared" si="54"/>
        <v>35</v>
      </c>
      <c r="N894" s="12">
        <f t="shared" si="55"/>
        <v>0.66666666666666663</v>
      </c>
      <c r="O894" s="23">
        <f>IF(VLOOKUP(Cocina[[#This Row],[Número de Orden]],Sala[[Número de Orden]:[Orden cobrada (Sin tiempo espera)]],12,FALSE)="Si",Cocina[[#This Row],[Ganancia Neta]],-Cocina[[#This Row],[Total del Pedido]])</f>
        <v>14</v>
      </c>
    </row>
    <row r="895" spans="1:15" x14ac:dyDescent="0.3">
      <c r="A895" s="9">
        <v>350</v>
      </c>
      <c r="B895" s="9">
        <v>2</v>
      </c>
      <c r="C895" s="13" t="s">
        <v>186</v>
      </c>
      <c r="D895" s="13" t="s">
        <v>1141</v>
      </c>
      <c r="E895" s="14">
        <v>19</v>
      </c>
      <c r="F895" s="14">
        <v>31</v>
      </c>
      <c r="G895" s="9">
        <v>2</v>
      </c>
      <c r="H895" s="9">
        <v>52</v>
      </c>
      <c r="I895" s="13" t="s">
        <v>1128</v>
      </c>
      <c r="K895" s="14">
        <f t="shared" si="52"/>
        <v>38</v>
      </c>
      <c r="L895" s="14">
        <f t="shared" si="53"/>
        <v>24</v>
      </c>
      <c r="M895" s="14">
        <f t="shared" si="54"/>
        <v>62</v>
      </c>
      <c r="N895" s="12">
        <f t="shared" si="55"/>
        <v>0.63157894736842102</v>
      </c>
      <c r="O895" s="23">
        <f>IF(VLOOKUP(Cocina[[#This Row],[Número de Orden]],Sala[[Número de Orden]:[Orden cobrada (Sin tiempo espera)]],12,FALSE)="Si",Cocina[[#This Row],[Ganancia Neta]],-Cocina[[#This Row],[Total del Pedido]])</f>
        <v>24</v>
      </c>
    </row>
    <row r="896" spans="1:15" x14ac:dyDescent="0.3">
      <c r="A896" s="9">
        <v>350</v>
      </c>
      <c r="B896" s="9">
        <v>2</v>
      </c>
      <c r="C896" s="13" t="s">
        <v>170</v>
      </c>
      <c r="D896" s="13" t="s">
        <v>1142</v>
      </c>
      <c r="E896" s="14">
        <v>16</v>
      </c>
      <c r="F896" s="14">
        <v>27</v>
      </c>
      <c r="G896" s="9">
        <v>3</v>
      </c>
      <c r="H896" s="9">
        <v>57</v>
      </c>
      <c r="I896" s="13" t="s">
        <v>1128</v>
      </c>
      <c r="K896" s="14">
        <f t="shared" si="52"/>
        <v>48</v>
      </c>
      <c r="L896" s="14">
        <f t="shared" si="53"/>
        <v>33</v>
      </c>
      <c r="M896" s="14">
        <f t="shared" si="54"/>
        <v>81</v>
      </c>
      <c r="N896" s="12">
        <f t="shared" si="55"/>
        <v>0.6875</v>
      </c>
      <c r="O896" s="23">
        <f>IF(VLOOKUP(Cocina[[#This Row],[Número de Orden]],Sala[[Número de Orden]:[Orden cobrada (Sin tiempo espera)]],12,FALSE)="Si",Cocina[[#This Row],[Ganancia Neta]],-Cocina[[#This Row],[Total del Pedido]])</f>
        <v>33</v>
      </c>
    </row>
    <row r="897" spans="1:15" x14ac:dyDescent="0.3">
      <c r="A897" s="9">
        <v>351</v>
      </c>
      <c r="B897" s="9">
        <v>1</v>
      </c>
      <c r="C897" s="13" t="s">
        <v>414</v>
      </c>
      <c r="D897" s="13" t="s">
        <v>1150</v>
      </c>
      <c r="E897" s="14">
        <v>19</v>
      </c>
      <c r="F897" s="14">
        <v>32</v>
      </c>
      <c r="G897" s="9">
        <v>3</v>
      </c>
      <c r="H897" s="9">
        <v>18</v>
      </c>
      <c r="I897" s="13" t="s">
        <v>1128</v>
      </c>
      <c r="K897" s="14">
        <f t="shared" si="52"/>
        <v>57</v>
      </c>
      <c r="L897" s="14">
        <f t="shared" si="53"/>
        <v>39</v>
      </c>
      <c r="M897" s="14">
        <f t="shared" si="54"/>
        <v>96</v>
      </c>
      <c r="N897" s="12">
        <f t="shared" si="55"/>
        <v>0.68421052631578949</v>
      </c>
      <c r="O897" s="23">
        <f>IF(VLOOKUP(Cocina[[#This Row],[Número de Orden]],Sala[[Número de Orden]:[Orden cobrada (Sin tiempo espera)]],12,FALSE)="Si",Cocina[[#This Row],[Ganancia Neta]],-Cocina[[#This Row],[Total del Pedido]])</f>
        <v>39</v>
      </c>
    </row>
    <row r="898" spans="1:15" x14ac:dyDescent="0.3">
      <c r="A898" s="9">
        <v>351</v>
      </c>
      <c r="B898" s="9">
        <v>1</v>
      </c>
      <c r="C898" s="13" t="s">
        <v>33</v>
      </c>
      <c r="D898" s="13" t="s">
        <v>1149</v>
      </c>
      <c r="E898" s="14">
        <v>21</v>
      </c>
      <c r="F898" s="14">
        <v>35</v>
      </c>
      <c r="G898" s="9">
        <v>3</v>
      </c>
      <c r="H898" s="9">
        <v>7</v>
      </c>
      <c r="I898" s="13" t="s">
        <v>1128</v>
      </c>
      <c r="K898" s="14">
        <f t="shared" si="52"/>
        <v>63</v>
      </c>
      <c r="L898" s="14">
        <f t="shared" si="53"/>
        <v>42</v>
      </c>
      <c r="M898" s="14">
        <f t="shared" si="54"/>
        <v>105</v>
      </c>
      <c r="N898" s="12">
        <f t="shared" si="55"/>
        <v>0.66666666666666663</v>
      </c>
      <c r="O898" s="23">
        <f>IF(VLOOKUP(Cocina[[#This Row],[Número de Orden]],Sala[[Número de Orden]:[Orden cobrada (Sin tiempo espera)]],12,FALSE)="Si",Cocina[[#This Row],[Ganancia Neta]],-Cocina[[#This Row],[Total del Pedido]])</f>
        <v>42</v>
      </c>
    </row>
    <row r="899" spans="1:15" x14ac:dyDescent="0.3">
      <c r="A899" s="9">
        <v>352</v>
      </c>
      <c r="B899" s="9">
        <v>1</v>
      </c>
      <c r="C899" s="13" t="s">
        <v>439</v>
      </c>
      <c r="D899" s="13" t="s">
        <v>1146</v>
      </c>
      <c r="E899" s="14">
        <v>20</v>
      </c>
      <c r="F899" s="14">
        <v>33</v>
      </c>
      <c r="G899" s="9">
        <v>3</v>
      </c>
      <c r="H899" s="9">
        <v>7</v>
      </c>
      <c r="I899" s="13" t="s">
        <v>1128</v>
      </c>
      <c r="K899" s="14">
        <f t="shared" ref="K899:K962" si="56">E899*G899</f>
        <v>60</v>
      </c>
      <c r="L899" s="14">
        <f t="shared" ref="L899:L962" si="57">(F899-E899)*G899</f>
        <v>39</v>
      </c>
      <c r="M899" s="14">
        <f t="shared" ref="M899:M962" si="58">F899*G899</f>
        <v>99</v>
      </c>
      <c r="N899" s="12">
        <f t="shared" ref="N899:N962" si="59">(M899-K899)/K899</f>
        <v>0.65</v>
      </c>
      <c r="O899" s="23">
        <f>IF(VLOOKUP(Cocina[[#This Row],[Número de Orden]],Sala[[Número de Orden]:[Orden cobrada (Sin tiempo espera)]],12,FALSE)="Si",Cocina[[#This Row],[Ganancia Neta]],-Cocina[[#This Row],[Total del Pedido]])</f>
        <v>39</v>
      </c>
    </row>
    <row r="900" spans="1:15" x14ac:dyDescent="0.3">
      <c r="A900" s="9">
        <v>353</v>
      </c>
      <c r="B900" s="9">
        <v>7</v>
      </c>
      <c r="C900" s="13" t="s">
        <v>335</v>
      </c>
      <c r="D900" s="13" t="s">
        <v>1151</v>
      </c>
      <c r="E900" s="14">
        <v>13</v>
      </c>
      <c r="F900" s="14">
        <v>22</v>
      </c>
      <c r="G900" s="9">
        <v>2</v>
      </c>
      <c r="H900" s="9">
        <v>50</v>
      </c>
      <c r="I900" s="13" t="s">
        <v>1128</v>
      </c>
      <c r="K900" s="14">
        <f t="shared" si="56"/>
        <v>26</v>
      </c>
      <c r="L900" s="14">
        <f t="shared" si="57"/>
        <v>18</v>
      </c>
      <c r="M900" s="14">
        <f t="shared" si="58"/>
        <v>44</v>
      </c>
      <c r="N900" s="12">
        <f t="shared" si="59"/>
        <v>0.69230769230769229</v>
      </c>
      <c r="O900" s="23">
        <f>IF(VLOOKUP(Cocina[[#This Row],[Número de Orden]],Sala[[Número de Orden]:[Orden cobrada (Sin tiempo espera)]],12,FALSE)="Si",Cocina[[#This Row],[Ganancia Neta]],-Cocina[[#This Row],[Total del Pedido]])</f>
        <v>18</v>
      </c>
    </row>
    <row r="901" spans="1:15" x14ac:dyDescent="0.3">
      <c r="A901" s="9">
        <v>353</v>
      </c>
      <c r="B901" s="9">
        <v>7</v>
      </c>
      <c r="C901" s="13" t="s">
        <v>100</v>
      </c>
      <c r="D901" s="13" t="s">
        <v>1140</v>
      </c>
      <c r="E901" s="14">
        <v>18</v>
      </c>
      <c r="F901" s="14">
        <v>30</v>
      </c>
      <c r="G901" s="9">
        <v>1</v>
      </c>
      <c r="H901" s="9">
        <v>16</v>
      </c>
      <c r="I901" s="13" t="s">
        <v>1127</v>
      </c>
      <c r="K901" s="14">
        <f t="shared" si="56"/>
        <v>18</v>
      </c>
      <c r="L901" s="14">
        <f t="shared" si="57"/>
        <v>12</v>
      </c>
      <c r="M901" s="14">
        <f t="shared" si="58"/>
        <v>30</v>
      </c>
      <c r="N901" s="12">
        <f t="shared" si="59"/>
        <v>0.66666666666666663</v>
      </c>
      <c r="O901" s="23">
        <f>IF(VLOOKUP(Cocina[[#This Row],[Número de Orden]],Sala[[Número de Orden]:[Orden cobrada (Sin tiempo espera)]],12,FALSE)="Si",Cocina[[#This Row],[Ganancia Neta]],-Cocina[[#This Row],[Total del Pedido]])</f>
        <v>12</v>
      </c>
    </row>
    <row r="902" spans="1:15" x14ac:dyDescent="0.3">
      <c r="A902" s="9">
        <v>353</v>
      </c>
      <c r="B902" s="9">
        <v>7</v>
      </c>
      <c r="C902" s="13" t="s">
        <v>33</v>
      </c>
      <c r="D902" s="13" t="s">
        <v>1149</v>
      </c>
      <c r="E902" s="14">
        <v>21</v>
      </c>
      <c r="F902" s="14">
        <v>35</v>
      </c>
      <c r="G902" s="9">
        <v>2</v>
      </c>
      <c r="H902" s="9">
        <v>37</v>
      </c>
      <c r="I902" s="13" t="s">
        <v>1127</v>
      </c>
      <c r="K902" s="14">
        <f t="shared" si="56"/>
        <v>42</v>
      </c>
      <c r="L902" s="14">
        <f t="shared" si="57"/>
        <v>28</v>
      </c>
      <c r="M902" s="14">
        <f t="shared" si="58"/>
        <v>70</v>
      </c>
      <c r="N902" s="12">
        <f t="shared" si="59"/>
        <v>0.66666666666666663</v>
      </c>
      <c r="O902" s="23">
        <f>IF(VLOOKUP(Cocina[[#This Row],[Número de Orden]],Sala[[Número de Orden]:[Orden cobrada (Sin tiempo espera)]],12,FALSE)="Si",Cocina[[#This Row],[Ganancia Neta]],-Cocina[[#This Row],[Total del Pedido]])</f>
        <v>28</v>
      </c>
    </row>
    <row r="903" spans="1:15" x14ac:dyDescent="0.3">
      <c r="A903" s="9">
        <v>353</v>
      </c>
      <c r="B903" s="9">
        <v>7</v>
      </c>
      <c r="C903" s="13" t="s">
        <v>77</v>
      </c>
      <c r="D903" s="13" t="s">
        <v>1152</v>
      </c>
      <c r="E903" s="14">
        <v>20</v>
      </c>
      <c r="F903" s="14">
        <v>34</v>
      </c>
      <c r="G903" s="9">
        <v>2</v>
      </c>
      <c r="H903" s="9">
        <v>25</v>
      </c>
      <c r="I903" s="13" t="s">
        <v>1128</v>
      </c>
      <c r="K903" s="14">
        <f t="shared" si="56"/>
        <v>40</v>
      </c>
      <c r="L903" s="14">
        <f t="shared" si="57"/>
        <v>28</v>
      </c>
      <c r="M903" s="14">
        <f t="shared" si="58"/>
        <v>68</v>
      </c>
      <c r="N903" s="12">
        <f t="shared" si="59"/>
        <v>0.7</v>
      </c>
      <c r="O903" s="23">
        <f>IF(VLOOKUP(Cocina[[#This Row],[Número de Orden]],Sala[[Número de Orden]:[Orden cobrada (Sin tiempo espera)]],12,FALSE)="Si",Cocina[[#This Row],[Ganancia Neta]],-Cocina[[#This Row],[Total del Pedido]])</f>
        <v>28</v>
      </c>
    </row>
    <row r="904" spans="1:15" x14ac:dyDescent="0.3">
      <c r="A904" s="9">
        <v>354</v>
      </c>
      <c r="B904" s="9">
        <v>12</v>
      </c>
      <c r="C904" s="13" t="s">
        <v>180</v>
      </c>
      <c r="D904" s="13" t="s">
        <v>1148</v>
      </c>
      <c r="E904" s="14">
        <v>11</v>
      </c>
      <c r="F904" s="14">
        <v>19</v>
      </c>
      <c r="G904" s="9">
        <v>3</v>
      </c>
      <c r="H904" s="9">
        <v>32</v>
      </c>
      <c r="I904" s="13" t="s">
        <v>1128</v>
      </c>
      <c r="K904" s="14">
        <f t="shared" si="56"/>
        <v>33</v>
      </c>
      <c r="L904" s="14">
        <f t="shared" si="57"/>
        <v>24</v>
      </c>
      <c r="M904" s="14">
        <f t="shared" si="58"/>
        <v>57</v>
      </c>
      <c r="N904" s="12">
        <f t="shared" si="59"/>
        <v>0.72727272727272729</v>
      </c>
      <c r="O904" s="23">
        <f>IF(VLOOKUP(Cocina[[#This Row],[Número de Orden]],Sala[[Número de Orden]:[Orden cobrada (Sin tiempo espera)]],12,FALSE)="Si",Cocina[[#This Row],[Ganancia Neta]],-Cocina[[#This Row],[Total del Pedido]])</f>
        <v>24</v>
      </c>
    </row>
    <row r="905" spans="1:15" x14ac:dyDescent="0.3">
      <c r="A905" s="9">
        <v>354</v>
      </c>
      <c r="B905" s="9">
        <v>12</v>
      </c>
      <c r="C905" s="13" t="s">
        <v>414</v>
      </c>
      <c r="D905" s="13" t="s">
        <v>1150</v>
      </c>
      <c r="E905" s="14">
        <v>19</v>
      </c>
      <c r="F905" s="14">
        <v>32</v>
      </c>
      <c r="G905" s="9">
        <v>2</v>
      </c>
      <c r="H905" s="9">
        <v>49</v>
      </c>
      <c r="I905" s="13" t="s">
        <v>1128</v>
      </c>
      <c r="K905" s="14">
        <f t="shared" si="56"/>
        <v>38</v>
      </c>
      <c r="L905" s="14">
        <f t="shared" si="57"/>
        <v>26</v>
      </c>
      <c r="M905" s="14">
        <f t="shared" si="58"/>
        <v>64</v>
      </c>
      <c r="N905" s="12">
        <f t="shared" si="59"/>
        <v>0.68421052631578949</v>
      </c>
      <c r="O905" s="23">
        <f>IF(VLOOKUP(Cocina[[#This Row],[Número de Orden]],Sala[[Número de Orden]:[Orden cobrada (Sin tiempo espera)]],12,FALSE)="Si",Cocina[[#This Row],[Ganancia Neta]],-Cocina[[#This Row],[Total del Pedido]])</f>
        <v>26</v>
      </c>
    </row>
    <row r="906" spans="1:15" x14ac:dyDescent="0.3">
      <c r="A906" s="9">
        <v>354</v>
      </c>
      <c r="B906" s="9">
        <v>12</v>
      </c>
      <c r="C906" s="13" t="s">
        <v>117</v>
      </c>
      <c r="D906" s="13" t="s">
        <v>1156</v>
      </c>
      <c r="E906" s="14">
        <v>10</v>
      </c>
      <c r="F906" s="14">
        <v>18</v>
      </c>
      <c r="G906" s="9">
        <v>2</v>
      </c>
      <c r="H906" s="9">
        <v>7</v>
      </c>
      <c r="I906" s="13" t="s">
        <v>1128</v>
      </c>
      <c r="K906" s="14">
        <f t="shared" si="56"/>
        <v>20</v>
      </c>
      <c r="L906" s="14">
        <f t="shared" si="57"/>
        <v>16</v>
      </c>
      <c r="M906" s="14">
        <f t="shared" si="58"/>
        <v>36</v>
      </c>
      <c r="N906" s="12">
        <f t="shared" si="59"/>
        <v>0.8</v>
      </c>
      <c r="O906" s="23">
        <f>IF(VLOOKUP(Cocina[[#This Row],[Número de Orden]],Sala[[Número de Orden]:[Orden cobrada (Sin tiempo espera)]],12,FALSE)="Si",Cocina[[#This Row],[Ganancia Neta]],-Cocina[[#This Row],[Total del Pedido]])</f>
        <v>16</v>
      </c>
    </row>
    <row r="907" spans="1:15" x14ac:dyDescent="0.3">
      <c r="A907" s="9">
        <v>354</v>
      </c>
      <c r="B907" s="9">
        <v>12</v>
      </c>
      <c r="C907" s="13" t="s">
        <v>259</v>
      </c>
      <c r="D907" s="13" t="s">
        <v>1139</v>
      </c>
      <c r="E907" s="14">
        <v>14</v>
      </c>
      <c r="F907" s="14">
        <v>24</v>
      </c>
      <c r="G907" s="9">
        <v>1</v>
      </c>
      <c r="H907" s="9">
        <v>49</v>
      </c>
      <c r="I907" s="13" t="s">
        <v>1128</v>
      </c>
      <c r="K907" s="14">
        <f t="shared" si="56"/>
        <v>14</v>
      </c>
      <c r="L907" s="14">
        <f t="shared" si="57"/>
        <v>10</v>
      </c>
      <c r="M907" s="14">
        <f t="shared" si="58"/>
        <v>24</v>
      </c>
      <c r="N907" s="12">
        <f t="shared" si="59"/>
        <v>0.7142857142857143</v>
      </c>
      <c r="O907" s="23">
        <f>IF(VLOOKUP(Cocina[[#This Row],[Número de Orden]],Sala[[Número de Orden]:[Orden cobrada (Sin tiempo espera)]],12,FALSE)="Si",Cocina[[#This Row],[Ganancia Neta]],-Cocina[[#This Row],[Total del Pedido]])</f>
        <v>10</v>
      </c>
    </row>
    <row r="908" spans="1:15" x14ac:dyDescent="0.3">
      <c r="A908" s="9">
        <v>355</v>
      </c>
      <c r="B908" s="9">
        <v>4</v>
      </c>
      <c r="C908" s="13" t="s">
        <v>256</v>
      </c>
      <c r="D908" s="13" t="s">
        <v>1157</v>
      </c>
      <c r="E908" s="14">
        <v>15</v>
      </c>
      <c r="F908" s="14">
        <v>26</v>
      </c>
      <c r="G908" s="9">
        <v>1</v>
      </c>
      <c r="H908" s="9">
        <v>7</v>
      </c>
      <c r="I908" s="13" t="s">
        <v>1128</v>
      </c>
      <c r="K908" s="14">
        <f t="shared" si="56"/>
        <v>15</v>
      </c>
      <c r="L908" s="14">
        <f t="shared" si="57"/>
        <v>11</v>
      </c>
      <c r="M908" s="14">
        <f t="shared" si="58"/>
        <v>26</v>
      </c>
      <c r="N908" s="12">
        <f t="shared" si="59"/>
        <v>0.73333333333333328</v>
      </c>
      <c r="O908" s="23">
        <f>IF(VLOOKUP(Cocina[[#This Row],[Número de Orden]],Sala[[Número de Orden]:[Orden cobrada (Sin tiempo espera)]],12,FALSE)="Si",Cocina[[#This Row],[Ganancia Neta]],-Cocina[[#This Row],[Total del Pedido]])</f>
        <v>11</v>
      </c>
    </row>
    <row r="909" spans="1:15" x14ac:dyDescent="0.3">
      <c r="A909" s="9">
        <v>356</v>
      </c>
      <c r="B909" s="9">
        <v>1</v>
      </c>
      <c r="C909" s="13" t="s">
        <v>117</v>
      </c>
      <c r="D909" s="13" t="s">
        <v>1156</v>
      </c>
      <c r="E909" s="14">
        <v>10</v>
      </c>
      <c r="F909" s="14">
        <v>18</v>
      </c>
      <c r="G909" s="9">
        <v>2</v>
      </c>
      <c r="H909" s="9">
        <v>7</v>
      </c>
      <c r="I909" s="13" t="s">
        <v>1127</v>
      </c>
      <c r="K909" s="14">
        <f t="shared" si="56"/>
        <v>20</v>
      </c>
      <c r="L909" s="14">
        <f t="shared" si="57"/>
        <v>16</v>
      </c>
      <c r="M909" s="14">
        <f t="shared" si="58"/>
        <v>36</v>
      </c>
      <c r="N909" s="12">
        <f t="shared" si="59"/>
        <v>0.8</v>
      </c>
      <c r="O909" s="23">
        <f>IF(VLOOKUP(Cocina[[#This Row],[Número de Orden]],Sala[[Número de Orden]:[Orden cobrada (Sin tiempo espera)]],12,FALSE)="Si",Cocina[[#This Row],[Ganancia Neta]],-Cocina[[#This Row],[Total del Pedido]])</f>
        <v>16</v>
      </c>
    </row>
    <row r="910" spans="1:15" x14ac:dyDescent="0.3">
      <c r="A910" s="9">
        <v>357</v>
      </c>
      <c r="B910" s="9">
        <v>17</v>
      </c>
      <c r="C910" s="13" t="s">
        <v>195</v>
      </c>
      <c r="D910" s="13" t="s">
        <v>1158</v>
      </c>
      <c r="E910" s="14">
        <v>15</v>
      </c>
      <c r="F910" s="14">
        <v>25</v>
      </c>
      <c r="G910" s="9">
        <v>1</v>
      </c>
      <c r="H910" s="9">
        <v>12</v>
      </c>
      <c r="I910" s="13" t="s">
        <v>1127</v>
      </c>
      <c r="K910" s="14">
        <f t="shared" si="56"/>
        <v>15</v>
      </c>
      <c r="L910" s="14">
        <f t="shared" si="57"/>
        <v>10</v>
      </c>
      <c r="M910" s="14">
        <f t="shared" si="58"/>
        <v>25</v>
      </c>
      <c r="N910" s="12">
        <f t="shared" si="59"/>
        <v>0.66666666666666663</v>
      </c>
      <c r="O910" s="23">
        <f>IF(VLOOKUP(Cocina[[#This Row],[Número de Orden]],Sala[[Número de Orden]:[Orden cobrada (Sin tiempo espera)]],12,FALSE)="Si",Cocina[[#This Row],[Ganancia Neta]],-Cocina[[#This Row],[Total del Pedido]])</f>
        <v>10</v>
      </c>
    </row>
    <row r="911" spans="1:15" x14ac:dyDescent="0.3">
      <c r="A911" s="9">
        <v>357</v>
      </c>
      <c r="B911" s="9">
        <v>17</v>
      </c>
      <c r="C911" s="13" t="s">
        <v>241</v>
      </c>
      <c r="D911" s="13" t="s">
        <v>1153</v>
      </c>
      <c r="E911" s="14">
        <v>12</v>
      </c>
      <c r="F911" s="14">
        <v>20</v>
      </c>
      <c r="G911" s="9">
        <v>2</v>
      </c>
      <c r="H911" s="9">
        <v>5</v>
      </c>
      <c r="I911" s="13" t="s">
        <v>1128</v>
      </c>
      <c r="K911" s="14">
        <f t="shared" si="56"/>
        <v>24</v>
      </c>
      <c r="L911" s="14">
        <f t="shared" si="57"/>
        <v>16</v>
      </c>
      <c r="M911" s="14">
        <f t="shared" si="58"/>
        <v>40</v>
      </c>
      <c r="N911" s="12">
        <f t="shared" si="59"/>
        <v>0.66666666666666663</v>
      </c>
      <c r="O911" s="23">
        <f>IF(VLOOKUP(Cocina[[#This Row],[Número de Orden]],Sala[[Número de Orden]:[Orden cobrada (Sin tiempo espera)]],12,FALSE)="Si",Cocina[[#This Row],[Ganancia Neta]],-Cocina[[#This Row],[Total del Pedido]])</f>
        <v>16</v>
      </c>
    </row>
    <row r="912" spans="1:15" x14ac:dyDescent="0.3">
      <c r="A912" s="9">
        <v>357</v>
      </c>
      <c r="B912" s="9">
        <v>17</v>
      </c>
      <c r="C912" s="13" t="s">
        <v>170</v>
      </c>
      <c r="D912" s="13" t="s">
        <v>1142</v>
      </c>
      <c r="E912" s="14">
        <v>16</v>
      </c>
      <c r="F912" s="14">
        <v>27</v>
      </c>
      <c r="G912" s="9">
        <v>3</v>
      </c>
      <c r="H912" s="9">
        <v>31</v>
      </c>
      <c r="I912" s="13" t="s">
        <v>1128</v>
      </c>
      <c r="K912" s="14">
        <f t="shared" si="56"/>
        <v>48</v>
      </c>
      <c r="L912" s="14">
        <f t="shared" si="57"/>
        <v>33</v>
      </c>
      <c r="M912" s="14">
        <f t="shared" si="58"/>
        <v>81</v>
      </c>
      <c r="N912" s="12">
        <f t="shared" si="59"/>
        <v>0.6875</v>
      </c>
      <c r="O912" s="23">
        <f>IF(VLOOKUP(Cocina[[#This Row],[Número de Orden]],Sala[[Número de Orden]:[Orden cobrada (Sin tiempo espera)]],12,FALSE)="Si",Cocina[[#This Row],[Ganancia Neta]],-Cocina[[#This Row],[Total del Pedido]])</f>
        <v>33</v>
      </c>
    </row>
    <row r="913" spans="1:15" x14ac:dyDescent="0.3">
      <c r="A913" s="9">
        <v>357</v>
      </c>
      <c r="B913" s="9">
        <v>17</v>
      </c>
      <c r="C913" s="13" t="s">
        <v>335</v>
      </c>
      <c r="D913" s="13" t="s">
        <v>1151</v>
      </c>
      <c r="E913" s="14">
        <v>13</v>
      </c>
      <c r="F913" s="14">
        <v>22</v>
      </c>
      <c r="G913" s="9">
        <v>1</v>
      </c>
      <c r="H913" s="9">
        <v>48</v>
      </c>
      <c r="I913" s="13" t="s">
        <v>1127</v>
      </c>
      <c r="K913" s="14">
        <f t="shared" si="56"/>
        <v>13</v>
      </c>
      <c r="L913" s="14">
        <f t="shared" si="57"/>
        <v>9</v>
      </c>
      <c r="M913" s="14">
        <f t="shared" si="58"/>
        <v>22</v>
      </c>
      <c r="N913" s="12">
        <f t="shared" si="59"/>
        <v>0.69230769230769229</v>
      </c>
      <c r="O913" s="23">
        <f>IF(VLOOKUP(Cocina[[#This Row],[Número de Orden]],Sala[[Número de Orden]:[Orden cobrada (Sin tiempo espera)]],12,FALSE)="Si",Cocina[[#This Row],[Ganancia Neta]],-Cocina[[#This Row],[Total del Pedido]])</f>
        <v>9</v>
      </c>
    </row>
    <row r="914" spans="1:15" x14ac:dyDescent="0.3">
      <c r="A914" s="9">
        <v>358</v>
      </c>
      <c r="B914" s="9">
        <v>13</v>
      </c>
      <c r="C914" s="13" t="s">
        <v>256</v>
      </c>
      <c r="D914" s="13" t="s">
        <v>1157</v>
      </c>
      <c r="E914" s="14">
        <v>15</v>
      </c>
      <c r="F914" s="14">
        <v>26</v>
      </c>
      <c r="G914" s="9">
        <v>2</v>
      </c>
      <c r="H914" s="9">
        <v>50</v>
      </c>
      <c r="I914" s="13" t="s">
        <v>1127</v>
      </c>
      <c r="K914" s="14">
        <f t="shared" si="56"/>
        <v>30</v>
      </c>
      <c r="L914" s="14">
        <f t="shared" si="57"/>
        <v>22</v>
      </c>
      <c r="M914" s="14">
        <f t="shared" si="58"/>
        <v>52</v>
      </c>
      <c r="N914" s="12">
        <f t="shared" si="59"/>
        <v>0.73333333333333328</v>
      </c>
      <c r="O914" s="23">
        <f>IF(VLOOKUP(Cocina[[#This Row],[Número de Orden]],Sala[[Número de Orden]:[Orden cobrada (Sin tiempo espera)]],12,FALSE)="Si",Cocina[[#This Row],[Ganancia Neta]],-Cocina[[#This Row],[Total del Pedido]])</f>
        <v>22</v>
      </c>
    </row>
    <row r="915" spans="1:15" x14ac:dyDescent="0.3">
      <c r="A915" s="9">
        <v>358</v>
      </c>
      <c r="B915" s="9">
        <v>13</v>
      </c>
      <c r="C915" s="13" t="s">
        <v>117</v>
      </c>
      <c r="D915" s="13" t="s">
        <v>1156</v>
      </c>
      <c r="E915" s="14">
        <v>10</v>
      </c>
      <c r="F915" s="14">
        <v>18</v>
      </c>
      <c r="G915" s="9">
        <v>3</v>
      </c>
      <c r="H915" s="9">
        <v>50</v>
      </c>
      <c r="I915" s="13" t="s">
        <v>1128</v>
      </c>
      <c r="K915" s="14">
        <f t="shared" si="56"/>
        <v>30</v>
      </c>
      <c r="L915" s="14">
        <f t="shared" si="57"/>
        <v>24</v>
      </c>
      <c r="M915" s="14">
        <f t="shared" si="58"/>
        <v>54</v>
      </c>
      <c r="N915" s="12">
        <f t="shared" si="59"/>
        <v>0.8</v>
      </c>
      <c r="O915" s="23">
        <f>IF(VLOOKUP(Cocina[[#This Row],[Número de Orden]],Sala[[Número de Orden]:[Orden cobrada (Sin tiempo espera)]],12,FALSE)="Si",Cocina[[#This Row],[Ganancia Neta]],-Cocina[[#This Row],[Total del Pedido]])</f>
        <v>24</v>
      </c>
    </row>
    <row r="916" spans="1:15" x14ac:dyDescent="0.3">
      <c r="A916" s="9">
        <v>358</v>
      </c>
      <c r="B916" s="9">
        <v>13</v>
      </c>
      <c r="C916" s="13" t="s">
        <v>241</v>
      </c>
      <c r="D916" s="13" t="s">
        <v>1153</v>
      </c>
      <c r="E916" s="14">
        <v>12</v>
      </c>
      <c r="F916" s="14">
        <v>20</v>
      </c>
      <c r="G916" s="9">
        <v>3</v>
      </c>
      <c r="H916" s="9">
        <v>52</v>
      </c>
      <c r="I916" s="13" t="s">
        <v>1127</v>
      </c>
      <c r="K916" s="14">
        <f t="shared" si="56"/>
        <v>36</v>
      </c>
      <c r="L916" s="14">
        <f t="shared" si="57"/>
        <v>24</v>
      </c>
      <c r="M916" s="14">
        <f t="shared" si="58"/>
        <v>60</v>
      </c>
      <c r="N916" s="12">
        <f t="shared" si="59"/>
        <v>0.66666666666666663</v>
      </c>
      <c r="O916" s="23">
        <f>IF(VLOOKUP(Cocina[[#This Row],[Número de Orden]],Sala[[Número de Orden]:[Orden cobrada (Sin tiempo espera)]],12,FALSE)="Si",Cocina[[#This Row],[Ganancia Neta]],-Cocina[[#This Row],[Total del Pedido]])</f>
        <v>24</v>
      </c>
    </row>
    <row r="917" spans="1:15" x14ac:dyDescent="0.3">
      <c r="A917" s="9">
        <v>359</v>
      </c>
      <c r="B917" s="9">
        <v>11</v>
      </c>
      <c r="C917" s="13" t="s">
        <v>335</v>
      </c>
      <c r="D917" s="13" t="s">
        <v>1151</v>
      </c>
      <c r="E917" s="14">
        <v>13</v>
      </c>
      <c r="F917" s="14">
        <v>22</v>
      </c>
      <c r="G917" s="9">
        <v>1</v>
      </c>
      <c r="H917" s="9">
        <v>26</v>
      </c>
      <c r="I917" s="13" t="s">
        <v>1128</v>
      </c>
      <c r="K917" s="14">
        <f t="shared" si="56"/>
        <v>13</v>
      </c>
      <c r="L917" s="14">
        <f t="shared" si="57"/>
        <v>9</v>
      </c>
      <c r="M917" s="14">
        <f t="shared" si="58"/>
        <v>22</v>
      </c>
      <c r="N917" s="12">
        <f t="shared" si="59"/>
        <v>0.69230769230769229</v>
      </c>
      <c r="O917" s="23">
        <f>IF(VLOOKUP(Cocina[[#This Row],[Número de Orden]],Sala[[Número de Orden]:[Orden cobrada (Sin tiempo espera)]],12,FALSE)="Si",Cocina[[#This Row],[Ganancia Neta]],-Cocina[[#This Row],[Total del Pedido]])</f>
        <v>9</v>
      </c>
    </row>
    <row r="918" spans="1:15" x14ac:dyDescent="0.3">
      <c r="A918" s="9">
        <v>359</v>
      </c>
      <c r="B918" s="9">
        <v>11</v>
      </c>
      <c r="C918" s="13" t="s">
        <v>57</v>
      </c>
      <c r="D918" s="13" t="s">
        <v>1147</v>
      </c>
      <c r="E918" s="14">
        <v>16</v>
      </c>
      <c r="F918" s="14">
        <v>28</v>
      </c>
      <c r="G918" s="9">
        <v>3</v>
      </c>
      <c r="H918" s="9">
        <v>57</v>
      </c>
      <c r="I918" s="13" t="s">
        <v>1128</v>
      </c>
      <c r="K918" s="14">
        <f t="shared" si="56"/>
        <v>48</v>
      </c>
      <c r="L918" s="14">
        <f t="shared" si="57"/>
        <v>36</v>
      </c>
      <c r="M918" s="14">
        <f t="shared" si="58"/>
        <v>84</v>
      </c>
      <c r="N918" s="12">
        <f t="shared" si="59"/>
        <v>0.75</v>
      </c>
      <c r="O918" s="23">
        <f>IF(VLOOKUP(Cocina[[#This Row],[Número de Orden]],Sala[[Número de Orden]:[Orden cobrada (Sin tiempo espera)]],12,FALSE)="Si",Cocina[[#This Row],[Ganancia Neta]],-Cocina[[#This Row],[Total del Pedido]])</f>
        <v>36</v>
      </c>
    </row>
    <row r="919" spans="1:15" x14ac:dyDescent="0.3">
      <c r="A919" s="9">
        <v>359</v>
      </c>
      <c r="B919" s="9">
        <v>11</v>
      </c>
      <c r="C919" s="13" t="s">
        <v>51</v>
      </c>
      <c r="D919" s="13" t="s">
        <v>1145</v>
      </c>
      <c r="E919" s="14">
        <v>17</v>
      </c>
      <c r="F919" s="14">
        <v>29</v>
      </c>
      <c r="G919" s="9">
        <v>2</v>
      </c>
      <c r="H919" s="9">
        <v>12</v>
      </c>
      <c r="I919" s="13" t="s">
        <v>1128</v>
      </c>
      <c r="K919" s="14">
        <f t="shared" si="56"/>
        <v>34</v>
      </c>
      <c r="L919" s="14">
        <f t="shared" si="57"/>
        <v>24</v>
      </c>
      <c r="M919" s="14">
        <f t="shared" si="58"/>
        <v>58</v>
      </c>
      <c r="N919" s="12">
        <f t="shared" si="59"/>
        <v>0.70588235294117652</v>
      </c>
      <c r="O919" s="23">
        <f>IF(VLOOKUP(Cocina[[#This Row],[Número de Orden]],Sala[[Número de Orden]:[Orden cobrada (Sin tiempo espera)]],12,FALSE)="Si",Cocina[[#This Row],[Ganancia Neta]],-Cocina[[#This Row],[Total del Pedido]])</f>
        <v>24</v>
      </c>
    </row>
    <row r="920" spans="1:15" x14ac:dyDescent="0.3">
      <c r="A920" s="9">
        <v>359</v>
      </c>
      <c r="B920" s="9">
        <v>11</v>
      </c>
      <c r="C920" s="13" t="s">
        <v>256</v>
      </c>
      <c r="D920" s="13" t="s">
        <v>1157</v>
      </c>
      <c r="E920" s="14">
        <v>15</v>
      </c>
      <c r="F920" s="14">
        <v>26</v>
      </c>
      <c r="G920" s="9">
        <v>1</v>
      </c>
      <c r="H920" s="9">
        <v>50</v>
      </c>
      <c r="I920" s="13" t="s">
        <v>1128</v>
      </c>
      <c r="K920" s="14">
        <f t="shared" si="56"/>
        <v>15</v>
      </c>
      <c r="L920" s="14">
        <f t="shared" si="57"/>
        <v>11</v>
      </c>
      <c r="M920" s="14">
        <f t="shared" si="58"/>
        <v>26</v>
      </c>
      <c r="N920" s="12">
        <f t="shared" si="59"/>
        <v>0.73333333333333328</v>
      </c>
      <c r="O920" s="23">
        <f>IF(VLOOKUP(Cocina[[#This Row],[Número de Orden]],Sala[[Número de Orden]:[Orden cobrada (Sin tiempo espera)]],12,FALSE)="Si",Cocina[[#This Row],[Ganancia Neta]],-Cocina[[#This Row],[Total del Pedido]])</f>
        <v>11</v>
      </c>
    </row>
    <row r="921" spans="1:15" x14ac:dyDescent="0.3">
      <c r="A921" s="9">
        <v>360</v>
      </c>
      <c r="B921" s="9">
        <v>16</v>
      </c>
      <c r="C921" s="13" t="s">
        <v>102</v>
      </c>
      <c r="D921" s="13" t="s">
        <v>1155</v>
      </c>
      <c r="E921" s="14">
        <v>13</v>
      </c>
      <c r="F921" s="14">
        <v>21</v>
      </c>
      <c r="G921" s="9">
        <v>1</v>
      </c>
      <c r="H921" s="9">
        <v>42</v>
      </c>
      <c r="I921" s="13" t="s">
        <v>1127</v>
      </c>
      <c r="K921" s="14">
        <f t="shared" si="56"/>
        <v>13</v>
      </c>
      <c r="L921" s="14">
        <f t="shared" si="57"/>
        <v>8</v>
      </c>
      <c r="M921" s="14">
        <f t="shared" si="58"/>
        <v>21</v>
      </c>
      <c r="N921" s="12">
        <f t="shared" si="59"/>
        <v>0.61538461538461542</v>
      </c>
      <c r="O921" s="23">
        <f>IF(VLOOKUP(Cocina[[#This Row],[Número de Orden]],Sala[[Número de Orden]:[Orden cobrada (Sin tiempo espera)]],12,FALSE)="Si",Cocina[[#This Row],[Ganancia Neta]],-Cocina[[#This Row],[Total del Pedido]])</f>
        <v>8</v>
      </c>
    </row>
    <row r="922" spans="1:15" x14ac:dyDescent="0.3">
      <c r="A922" s="9">
        <v>360</v>
      </c>
      <c r="B922" s="9">
        <v>16</v>
      </c>
      <c r="C922" s="13" t="s">
        <v>100</v>
      </c>
      <c r="D922" s="13" t="s">
        <v>1140</v>
      </c>
      <c r="E922" s="14">
        <v>18</v>
      </c>
      <c r="F922" s="14">
        <v>30</v>
      </c>
      <c r="G922" s="9">
        <v>3</v>
      </c>
      <c r="H922" s="9">
        <v>36</v>
      </c>
      <c r="I922" s="13" t="s">
        <v>1128</v>
      </c>
      <c r="K922" s="14">
        <f t="shared" si="56"/>
        <v>54</v>
      </c>
      <c r="L922" s="14">
        <f t="shared" si="57"/>
        <v>36</v>
      </c>
      <c r="M922" s="14">
        <f t="shared" si="58"/>
        <v>90</v>
      </c>
      <c r="N922" s="12">
        <f t="shared" si="59"/>
        <v>0.66666666666666663</v>
      </c>
      <c r="O922" s="23">
        <f>IF(VLOOKUP(Cocina[[#This Row],[Número de Orden]],Sala[[Número de Orden]:[Orden cobrada (Sin tiempo espera)]],12,FALSE)="Si",Cocina[[#This Row],[Ganancia Neta]],-Cocina[[#This Row],[Total del Pedido]])</f>
        <v>36</v>
      </c>
    </row>
    <row r="923" spans="1:15" x14ac:dyDescent="0.3">
      <c r="A923" s="9">
        <v>360</v>
      </c>
      <c r="B923" s="9">
        <v>16</v>
      </c>
      <c r="C923" s="13" t="s">
        <v>256</v>
      </c>
      <c r="D923" s="13" t="s">
        <v>1157</v>
      </c>
      <c r="E923" s="14">
        <v>15</v>
      </c>
      <c r="F923" s="14">
        <v>26</v>
      </c>
      <c r="G923" s="9">
        <v>1</v>
      </c>
      <c r="H923" s="9">
        <v>51</v>
      </c>
      <c r="I923" s="13" t="s">
        <v>1128</v>
      </c>
      <c r="K923" s="14">
        <f t="shared" si="56"/>
        <v>15</v>
      </c>
      <c r="L923" s="14">
        <f t="shared" si="57"/>
        <v>11</v>
      </c>
      <c r="M923" s="14">
        <f t="shared" si="58"/>
        <v>26</v>
      </c>
      <c r="N923" s="12">
        <f t="shared" si="59"/>
        <v>0.73333333333333328</v>
      </c>
      <c r="O923" s="23">
        <f>IF(VLOOKUP(Cocina[[#This Row],[Número de Orden]],Sala[[Número de Orden]:[Orden cobrada (Sin tiempo espera)]],12,FALSE)="Si",Cocina[[#This Row],[Ganancia Neta]],-Cocina[[#This Row],[Total del Pedido]])</f>
        <v>11</v>
      </c>
    </row>
    <row r="924" spans="1:15" x14ac:dyDescent="0.3">
      <c r="A924" s="9">
        <v>360</v>
      </c>
      <c r="B924" s="9">
        <v>16</v>
      </c>
      <c r="C924" s="13" t="s">
        <v>414</v>
      </c>
      <c r="D924" s="13" t="s">
        <v>1150</v>
      </c>
      <c r="E924" s="14">
        <v>19</v>
      </c>
      <c r="F924" s="14">
        <v>32</v>
      </c>
      <c r="G924" s="9">
        <v>3</v>
      </c>
      <c r="H924" s="9">
        <v>30</v>
      </c>
      <c r="I924" s="13" t="s">
        <v>1128</v>
      </c>
      <c r="K924" s="14">
        <f t="shared" si="56"/>
        <v>57</v>
      </c>
      <c r="L924" s="14">
        <f t="shared" si="57"/>
        <v>39</v>
      </c>
      <c r="M924" s="14">
        <f t="shared" si="58"/>
        <v>96</v>
      </c>
      <c r="N924" s="12">
        <f t="shared" si="59"/>
        <v>0.68421052631578949</v>
      </c>
      <c r="O924" s="23">
        <f>IF(VLOOKUP(Cocina[[#This Row],[Número de Orden]],Sala[[Número de Orden]:[Orden cobrada (Sin tiempo espera)]],12,FALSE)="Si",Cocina[[#This Row],[Ganancia Neta]],-Cocina[[#This Row],[Total del Pedido]])</f>
        <v>39</v>
      </c>
    </row>
    <row r="925" spans="1:15" x14ac:dyDescent="0.3">
      <c r="A925" s="9">
        <v>361</v>
      </c>
      <c r="B925" s="9">
        <v>16</v>
      </c>
      <c r="C925" s="13" t="s">
        <v>51</v>
      </c>
      <c r="D925" s="13" t="s">
        <v>1145</v>
      </c>
      <c r="E925" s="14">
        <v>17</v>
      </c>
      <c r="F925" s="14">
        <v>29</v>
      </c>
      <c r="G925" s="9">
        <v>1</v>
      </c>
      <c r="H925" s="9">
        <v>58</v>
      </c>
      <c r="I925" s="13" t="s">
        <v>1127</v>
      </c>
      <c r="K925" s="14">
        <f t="shared" si="56"/>
        <v>17</v>
      </c>
      <c r="L925" s="14">
        <f t="shared" si="57"/>
        <v>12</v>
      </c>
      <c r="M925" s="14">
        <f t="shared" si="58"/>
        <v>29</v>
      </c>
      <c r="N925" s="12">
        <f t="shared" si="59"/>
        <v>0.70588235294117652</v>
      </c>
      <c r="O925" s="23">
        <f>IF(VLOOKUP(Cocina[[#This Row],[Número de Orden]],Sala[[Número de Orden]:[Orden cobrada (Sin tiempo espera)]],12,FALSE)="Si",Cocina[[#This Row],[Ganancia Neta]],-Cocina[[#This Row],[Total del Pedido]])</f>
        <v>12</v>
      </c>
    </row>
    <row r="926" spans="1:15" x14ac:dyDescent="0.3">
      <c r="A926" s="9">
        <v>361</v>
      </c>
      <c r="B926" s="9">
        <v>16</v>
      </c>
      <c r="C926" s="13" t="s">
        <v>259</v>
      </c>
      <c r="D926" s="13" t="s">
        <v>1139</v>
      </c>
      <c r="E926" s="14">
        <v>14</v>
      </c>
      <c r="F926" s="14">
        <v>24</v>
      </c>
      <c r="G926" s="9">
        <v>3</v>
      </c>
      <c r="H926" s="9">
        <v>54</v>
      </c>
      <c r="I926" s="13" t="s">
        <v>1128</v>
      </c>
      <c r="K926" s="14">
        <f t="shared" si="56"/>
        <v>42</v>
      </c>
      <c r="L926" s="14">
        <f t="shared" si="57"/>
        <v>30</v>
      </c>
      <c r="M926" s="14">
        <f t="shared" si="58"/>
        <v>72</v>
      </c>
      <c r="N926" s="12">
        <f t="shared" si="59"/>
        <v>0.7142857142857143</v>
      </c>
      <c r="O926" s="23">
        <f>IF(VLOOKUP(Cocina[[#This Row],[Número de Orden]],Sala[[Número de Orden]:[Orden cobrada (Sin tiempo espera)]],12,FALSE)="Si",Cocina[[#This Row],[Ganancia Neta]],-Cocina[[#This Row],[Total del Pedido]])</f>
        <v>30</v>
      </c>
    </row>
    <row r="927" spans="1:15" x14ac:dyDescent="0.3">
      <c r="A927" s="9">
        <v>362</v>
      </c>
      <c r="B927" s="9">
        <v>15</v>
      </c>
      <c r="C927" s="13" t="s">
        <v>241</v>
      </c>
      <c r="D927" s="13" t="s">
        <v>1153</v>
      </c>
      <c r="E927" s="14">
        <v>12</v>
      </c>
      <c r="F927" s="14">
        <v>20</v>
      </c>
      <c r="G927" s="9">
        <v>1</v>
      </c>
      <c r="H927" s="9">
        <v>41</v>
      </c>
      <c r="I927" s="13" t="s">
        <v>1127</v>
      </c>
      <c r="K927" s="14">
        <f t="shared" si="56"/>
        <v>12</v>
      </c>
      <c r="L927" s="14">
        <f t="shared" si="57"/>
        <v>8</v>
      </c>
      <c r="M927" s="14">
        <f t="shared" si="58"/>
        <v>20</v>
      </c>
      <c r="N927" s="12">
        <f t="shared" si="59"/>
        <v>0.66666666666666663</v>
      </c>
      <c r="O927" s="23">
        <f>IF(VLOOKUP(Cocina[[#This Row],[Número de Orden]],Sala[[Número de Orden]:[Orden cobrada (Sin tiempo espera)]],12,FALSE)="Si",Cocina[[#This Row],[Ganancia Neta]],-Cocina[[#This Row],[Total del Pedido]])</f>
        <v>8</v>
      </c>
    </row>
    <row r="928" spans="1:15" x14ac:dyDescent="0.3">
      <c r="A928" s="9">
        <v>362</v>
      </c>
      <c r="B928" s="9">
        <v>15</v>
      </c>
      <c r="C928" s="13" t="s">
        <v>259</v>
      </c>
      <c r="D928" s="13" t="s">
        <v>1139</v>
      </c>
      <c r="E928" s="14">
        <v>14</v>
      </c>
      <c r="F928" s="14">
        <v>24</v>
      </c>
      <c r="G928" s="9">
        <v>1</v>
      </c>
      <c r="H928" s="9">
        <v>58</v>
      </c>
      <c r="I928" s="13" t="s">
        <v>1127</v>
      </c>
      <c r="K928" s="14">
        <f t="shared" si="56"/>
        <v>14</v>
      </c>
      <c r="L928" s="14">
        <f t="shared" si="57"/>
        <v>10</v>
      </c>
      <c r="M928" s="14">
        <f t="shared" si="58"/>
        <v>24</v>
      </c>
      <c r="N928" s="12">
        <f t="shared" si="59"/>
        <v>0.7142857142857143</v>
      </c>
      <c r="O928" s="23">
        <f>IF(VLOOKUP(Cocina[[#This Row],[Número de Orden]],Sala[[Número de Orden]:[Orden cobrada (Sin tiempo espera)]],12,FALSE)="Si",Cocina[[#This Row],[Ganancia Neta]],-Cocina[[#This Row],[Total del Pedido]])</f>
        <v>10</v>
      </c>
    </row>
    <row r="929" spans="1:15" x14ac:dyDescent="0.3">
      <c r="A929" s="9">
        <v>362</v>
      </c>
      <c r="B929" s="9">
        <v>15</v>
      </c>
      <c r="C929" s="13" t="s">
        <v>117</v>
      </c>
      <c r="D929" s="13" t="s">
        <v>1156</v>
      </c>
      <c r="E929" s="14">
        <v>10</v>
      </c>
      <c r="F929" s="14">
        <v>18</v>
      </c>
      <c r="G929" s="9">
        <v>1</v>
      </c>
      <c r="H929" s="9">
        <v>24</v>
      </c>
      <c r="I929" s="13" t="s">
        <v>1127</v>
      </c>
      <c r="K929" s="14">
        <f t="shared" si="56"/>
        <v>10</v>
      </c>
      <c r="L929" s="14">
        <f t="shared" si="57"/>
        <v>8</v>
      </c>
      <c r="M929" s="14">
        <f t="shared" si="58"/>
        <v>18</v>
      </c>
      <c r="N929" s="12">
        <f t="shared" si="59"/>
        <v>0.8</v>
      </c>
      <c r="O929" s="23">
        <f>IF(VLOOKUP(Cocina[[#This Row],[Número de Orden]],Sala[[Número de Orden]:[Orden cobrada (Sin tiempo espera)]],12,FALSE)="Si",Cocina[[#This Row],[Ganancia Neta]],-Cocina[[#This Row],[Total del Pedido]])</f>
        <v>8</v>
      </c>
    </row>
    <row r="930" spans="1:15" x14ac:dyDescent="0.3">
      <c r="A930" s="9">
        <v>363</v>
      </c>
      <c r="B930" s="9">
        <v>5</v>
      </c>
      <c r="C930" s="13" t="s">
        <v>100</v>
      </c>
      <c r="D930" s="13" t="s">
        <v>1140</v>
      </c>
      <c r="E930" s="14">
        <v>18</v>
      </c>
      <c r="F930" s="14">
        <v>30</v>
      </c>
      <c r="G930" s="9">
        <v>1</v>
      </c>
      <c r="H930" s="9">
        <v>48</v>
      </c>
      <c r="I930" s="13" t="s">
        <v>1127</v>
      </c>
      <c r="K930" s="14">
        <f t="shared" si="56"/>
        <v>18</v>
      </c>
      <c r="L930" s="14">
        <f t="shared" si="57"/>
        <v>12</v>
      </c>
      <c r="M930" s="14">
        <f t="shared" si="58"/>
        <v>30</v>
      </c>
      <c r="N930" s="12">
        <f t="shared" si="59"/>
        <v>0.66666666666666663</v>
      </c>
      <c r="O930" s="23">
        <f>IF(VLOOKUP(Cocina[[#This Row],[Número de Orden]],Sala[[Número de Orden]:[Orden cobrada (Sin tiempo espera)]],12,FALSE)="Si",Cocina[[#This Row],[Ganancia Neta]],-Cocina[[#This Row],[Total del Pedido]])</f>
        <v>-18</v>
      </c>
    </row>
    <row r="931" spans="1:15" x14ac:dyDescent="0.3">
      <c r="A931" s="9">
        <v>363</v>
      </c>
      <c r="B931" s="9">
        <v>5</v>
      </c>
      <c r="C931" s="13" t="s">
        <v>259</v>
      </c>
      <c r="D931" s="13" t="s">
        <v>1139</v>
      </c>
      <c r="E931" s="14">
        <v>14</v>
      </c>
      <c r="F931" s="14">
        <v>24</v>
      </c>
      <c r="G931" s="9">
        <v>3</v>
      </c>
      <c r="H931" s="9">
        <v>41</v>
      </c>
      <c r="I931" s="13" t="s">
        <v>1128</v>
      </c>
      <c r="K931" s="14">
        <f t="shared" si="56"/>
        <v>42</v>
      </c>
      <c r="L931" s="14">
        <f t="shared" si="57"/>
        <v>30</v>
      </c>
      <c r="M931" s="14">
        <f t="shared" si="58"/>
        <v>72</v>
      </c>
      <c r="N931" s="12">
        <f t="shared" si="59"/>
        <v>0.7142857142857143</v>
      </c>
      <c r="O931" s="23">
        <f>IF(VLOOKUP(Cocina[[#This Row],[Número de Orden]],Sala[[Número de Orden]:[Orden cobrada (Sin tiempo espera)]],12,FALSE)="Si",Cocina[[#This Row],[Ganancia Neta]],-Cocina[[#This Row],[Total del Pedido]])</f>
        <v>-42</v>
      </c>
    </row>
    <row r="932" spans="1:15" x14ac:dyDescent="0.3">
      <c r="A932" s="9">
        <v>363</v>
      </c>
      <c r="B932" s="9">
        <v>5</v>
      </c>
      <c r="C932" s="13" t="s">
        <v>106</v>
      </c>
      <c r="D932" s="13" t="s">
        <v>1144</v>
      </c>
      <c r="E932" s="14">
        <v>22</v>
      </c>
      <c r="F932" s="14">
        <v>36</v>
      </c>
      <c r="G932" s="9">
        <v>2</v>
      </c>
      <c r="H932" s="9">
        <v>42</v>
      </c>
      <c r="I932" s="13" t="s">
        <v>1127</v>
      </c>
      <c r="K932" s="14">
        <f t="shared" si="56"/>
        <v>44</v>
      </c>
      <c r="L932" s="14">
        <f t="shared" si="57"/>
        <v>28</v>
      </c>
      <c r="M932" s="14">
        <f t="shared" si="58"/>
        <v>72</v>
      </c>
      <c r="N932" s="12">
        <f t="shared" si="59"/>
        <v>0.63636363636363635</v>
      </c>
      <c r="O932" s="23">
        <f>IF(VLOOKUP(Cocina[[#This Row],[Número de Orden]],Sala[[Número de Orden]:[Orden cobrada (Sin tiempo espera)]],12,FALSE)="Si",Cocina[[#This Row],[Ganancia Neta]],-Cocina[[#This Row],[Total del Pedido]])</f>
        <v>-44</v>
      </c>
    </row>
    <row r="933" spans="1:15" x14ac:dyDescent="0.3">
      <c r="A933" s="9">
        <v>363</v>
      </c>
      <c r="B933" s="9">
        <v>5</v>
      </c>
      <c r="C933" s="13" t="s">
        <v>439</v>
      </c>
      <c r="D933" s="13" t="s">
        <v>1146</v>
      </c>
      <c r="E933" s="14">
        <v>20</v>
      </c>
      <c r="F933" s="14">
        <v>33</v>
      </c>
      <c r="G933" s="9">
        <v>2</v>
      </c>
      <c r="H933" s="9">
        <v>18</v>
      </c>
      <c r="I933" s="13" t="s">
        <v>1127</v>
      </c>
      <c r="K933" s="14">
        <f t="shared" si="56"/>
        <v>40</v>
      </c>
      <c r="L933" s="14">
        <f t="shared" si="57"/>
        <v>26</v>
      </c>
      <c r="M933" s="14">
        <f t="shared" si="58"/>
        <v>66</v>
      </c>
      <c r="N933" s="12">
        <f t="shared" si="59"/>
        <v>0.65</v>
      </c>
      <c r="O933" s="23">
        <f>IF(VLOOKUP(Cocina[[#This Row],[Número de Orden]],Sala[[Número de Orden]:[Orden cobrada (Sin tiempo espera)]],12,FALSE)="Si",Cocina[[#This Row],[Ganancia Neta]],-Cocina[[#This Row],[Total del Pedido]])</f>
        <v>-40</v>
      </c>
    </row>
    <row r="934" spans="1:15" x14ac:dyDescent="0.3">
      <c r="A934" s="9">
        <v>364</v>
      </c>
      <c r="B934" s="9">
        <v>15</v>
      </c>
      <c r="C934" s="13" t="s">
        <v>57</v>
      </c>
      <c r="D934" s="13" t="s">
        <v>1147</v>
      </c>
      <c r="E934" s="14">
        <v>16</v>
      </c>
      <c r="F934" s="14">
        <v>28</v>
      </c>
      <c r="G934" s="9">
        <v>2</v>
      </c>
      <c r="H934" s="9">
        <v>52</v>
      </c>
      <c r="I934" s="13" t="s">
        <v>1127</v>
      </c>
      <c r="K934" s="14">
        <f t="shared" si="56"/>
        <v>32</v>
      </c>
      <c r="L934" s="14">
        <f t="shared" si="57"/>
        <v>24</v>
      </c>
      <c r="M934" s="14">
        <f t="shared" si="58"/>
        <v>56</v>
      </c>
      <c r="N934" s="12">
        <f t="shared" si="59"/>
        <v>0.75</v>
      </c>
      <c r="O934" s="23">
        <f>IF(VLOOKUP(Cocina[[#This Row],[Número de Orden]],Sala[[Número de Orden]:[Orden cobrada (Sin tiempo espera)]],12,FALSE)="Si",Cocina[[#This Row],[Ganancia Neta]],-Cocina[[#This Row],[Total del Pedido]])</f>
        <v>24</v>
      </c>
    </row>
    <row r="935" spans="1:15" x14ac:dyDescent="0.3">
      <c r="A935" s="9">
        <v>364</v>
      </c>
      <c r="B935" s="9">
        <v>15</v>
      </c>
      <c r="C935" s="13" t="s">
        <v>335</v>
      </c>
      <c r="D935" s="13" t="s">
        <v>1151</v>
      </c>
      <c r="E935" s="14">
        <v>13</v>
      </c>
      <c r="F935" s="14">
        <v>22</v>
      </c>
      <c r="G935" s="9">
        <v>1</v>
      </c>
      <c r="H935" s="9">
        <v>20</v>
      </c>
      <c r="I935" s="13" t="s">
        <v>1127</v>
      </c>
      <c r="K935" s="14">
        <f t="shared" si="56"/>
        <v>13</v>
      </c>
      <c r="L935" s="14">
        <f t="shared" si="57"/>
        <v>9</v>
      </c>
      <c r="M935" s="14">
        <f t="shared" si="58"/>
        <v>22</v>
      </c>
      <c r="N935" s="12">
        <f t="shared" si="59"/>
        <v>0.69230769230769229</v>
      </c>
      <c r="O935" s="23">
        <f>IF(VLOOKUP(Cocina[[#This Row],[Número de Orden]],Sala[[Número de Orden]:[Orden cobrada (Sin tiempo espera)]],12,FALSE)="Si",Cocina[[#This Row],[Ganancia Neta]],-Cocina[[#This Row],[Total del Pedido]])</f>
        <v>9</v>
      </c>
    </row>
    <row r="936" spans="1:15" x14ac:dyDescent="0.3">
      <c r="A936" s="9">
        <v>364</v>
      </c>
      <c r="B936" s="9">
        <v>15</v>
      </c>
      <c r="C936" s="13" t="s">
        <v>195</v>
      </c>
      <c r="D936" s="13" t="s">
        <v>1158</v>
      </c>
      <c r="E936" s="14">
        <v>15</v>
      </c>
      <c r="F936" s="14">
        <v>25</v>
      </c>
      <c r="G936" s="9">
        <v>2</v>
      </c>
      <c r="H936" s="9">
        <v>14</v>
      </c>
      <c r="I936" s="13" t="s">
        <v>1127</v>
      </c>
      <c r="K936" s="14">
        <f t="shared" si="56"/>
        <v>30</v>
      </c>
      <c r="L936" s="14">
        <f t="shared" si="57"/>
        <v>20</v>
      </c>
      <c r="M936" s="14">
        <f t="shared" si="58"/>
        <v>50</v>
      </c>
      <c r="N936" s="12">
        <f t="shared" si="59"/>
        <v>0.66666666666666663</v>
      </c>
      <c r="O936" s="23">
        <f>IF(VLOOKUP(Cocina[[#This Row],[Número de Orden]],Sala[[Número de Orden]:[Orden cobrada (Sin tiempo espera)]],12,FALSE)="Si",Cocina[[#This Row],[Ganancia Neta]],-Cocina[[#This Row],[Total del Pedido]])</f>
        <v>20</v>
      </c>
    </row>
    <row r="937" spans="1:15" x14ac:dyDescent="0.3">
      <c r="A937" s="9">
        <v>364</v>
      </c>
      <c r="B937" s="9">
        <v>15</v>
      </c>
      <c r="C937" s="13" t="s">
        <v>51</v>
      </c>
      <c r="D937" s="13" t="s">
        <v>1145</v>
      </c>
      <c r="E937" s="14">
        <v>17</v>
      </c>
      <c r="F937" s="14">
        <v>29</v>
      </c>
      <c r="G937" s="9">
        <v>1</v>
      </c>
      <c r="H937" s="9">
        <v>26</v>
      </c>
      <c r="I937" s="13" t="s">
        <v>1127</v>
      </c>
      <c r="K937" s="14">
        <f t="shared" si="56"/>
        <v>17</v>
      </c>
      <c r="L937" s="14">
        <f t="shared" si="57"/>
        <v>12</v>
      </c>
      <c r="M937" s="14">
        <f t="shared" si="58"/>
        <v>29</v>
      </c>
      <c r="N937" s="12">
        <f t="shared" si="59"/>
        <v>0.70588235294117652</v>
      </c>
      <c r="O937" s="23">
        <f>IF(VLOOKUP(Cocina[[#This Row],[Número de Orden]],Sala[[Número de Orden]:[Orden cobrada (Sin tiempo espera)]],12,FALSE)="Si",Cocina[[#This Row],[Ganancia Neta]],-Cocina[[#This Row],[Total del Pedido]])</f>
        <v>12</v>
      </c>
    </row>
    <row r="938" spans="1:15" x14ac:dyDescent="0.3">
      <c r="A938" s="9">
        <v>365</v>
      </c>
      <c r="B938" s="9">
        <v>4</v>
      </c>
      <c r="C938" s="13" t="s">
        <v>106</v>
      </c>
      <c r="D938" s="13" t="s">
        <v>1144</v>
      </c>
      <c r="E938" s="14">
        <v>22</v>
      </c>
      <c r="F938" s="14">
        <v>36</v>
      </c>
      <c r="G938" s="9">
        <v>3</v>
      </c>
      <c r="H938" s="9">
        <v>25</v>
      </c>
      <c r="I938" s="13" t="s">
        <v>1128</v>
      </c>
      <c r="K938" s="14">
        <f t="shared" si="56"/>
        <v>66</v>
      </c>
      <c r="L938" s="14">
        <f t="shared" si="57"/>
        <v>42</v>
      </c>
      <c r="M938" s="14">
        <f t="shared" si="58"/>
        <v>108</v>
      </c>
      <c r="N938" s="12">
        <f t="shared" si="59"/>
        <v>0.63636363636363635</v>
      </c>
      <c r="O938" s="23">
        <f>IF(VLOOKUP(Cocina[[#This Row],[Número de Orden]],Sala[[Número de Orden]:[Orden cobrada (Sin tiempo espera)]],12,FALSE)="Si",Cocina[[#This Row],[Ganancia Neta]],-Cocina[[#This Row],[Total del Pedido]])</f>
        <v>42</v>
      </c>
    </row>
    <row r="939" spans="1:15" x14ac:dyDescent="0.3">
      <c r="A939" s="9">
        <v>366</v>
      </c>
      <c r="B939" s="9">
        <v>17</v>
      </c>
      <c r="C939" s="13" t="s">
        <v>170</v>
      </c>
      <c r="D939" s="13" t="s">
        <v>1142</v>
      </c>
      <c r="E939" s="14">
        <v>16</v>
      </c>
      <c r="F939" s="14">
        <v>27</v>
      </c>
      <c r="G939" s="9">
        <v>2</v>
      </c>
      <c r="H939" s="9">
        <v>30</v>
      </c>
      <c r="I939" s="13" t="s">
        <v>1127</v>
      </c>
      <c r="K939" s="14">
        <f t="shared" si="56"/>
        <v>32</v>
      </c>
      <c r="L939" s="14">
        <f t="shared" si="57"/>
        <v>22</v>
      </c>
      <c r="M939" s="14">
        <f t="shared" si="58"/>
        <v>54</v>
      </c>
      <c r="N939" s="12">
        <f t="shared" si="59"/>
        <v>0.6875</v>
      </c>
      <c r="O939" s="23">
        <f>IF(VLOOKUP(Cocina[[#This Row],[Número de Orden]],Sala[[Número de Orden]:[Orden cobrada (Sin tiempo espera)]],12,FALSE)="Si",Cocina[[#This Row],[Ganancia Neta]],-Cocina[[#This Row],[Total del Pedido]])</f>
        <v>22</v>
      </c>
    </row>
    <row r="940" spans="1:15" x14ac:dyDescent="0.3">
      <c r="A940" s="9">
        <v>366</v>
      </c>
      <c r="B940" s="9">
        <v>17</v>
      </c>
      <c r="C940" s="13" t="s">
        <v>33</v>
      </c>
      <c r="D940" s="13" t="s">
        <v>1149</v>
      </c>
      <c r="E940" s="14">
        <v>21</v>
      </c>
      <c r="F940" s="14">
        <v>35</v>
      </c>
      <c r="G940" s="9">
        <v>3</v>
      </c>
      <c r="H940" s="9">
        <v>51</v>
      </c>
      <c r="I940" s="13" t="s">
        <v>1128</v>
      </c>
      <c r="K940" s="14">
        <f t="shared" si="56"/>
        <v>63</v>
      </c>
      <c r="L940" s="14">
        <f t="shared" si="57"/>
        <v>42</v>
      </c>
      <c r="M940" s="14">
        <f t="shared" si="58"/>
        <v>105</v>
      </c>
      <c r="N940" s="12">
        <f t="shared" si="59"/>
        <v>0.66666666666666663</v>
      </c>
      <c r="O940" s="23">
        <f>IF(VLOOKUP(Cocina[[#This Row],[Número de Orden]],Sala[[Número de Orden]:[Orden cobrada (Sin tiempo espera)]],12,FALSE)="Si",Cocina[[#This Row],[Ganancia Neta]],-Cocina[[#This Row],[Total del Pedido]])</f>
        <v>42</v>
      </c>
    </row>
    <row r="941" spans="1:15" x14ac:dyDescent="0.3">
      <c r="A941" s="9">
        <v>366</v>
      </c>
      <c r="B941" s="9">
        <v>17</v>
      </c>
      <c r="C941" s="13" t="s">
        <v>65</v>
      </c>
      <c r="D941" s="13" t="s">
        <v>1143</v>
      </c>
      <c r="E941" s="14">
        <v>25</v>
      </c>
      <c r="F941" s="14">
        <v>40</v>
      </c>
      <c r="G941" s="9">
        <v>2</v>
      </c>
      <c r="H941" s="9">
        <v>9</v>
      </c>
      <c r="I941" s="13" t="s">
        <v>1127</v>
      </c>
      <c r="K941" s="14">
        <f t="shared" si="56"/>
        <v>50</v>
      </c>
      <c r="L941" s="14">
        <f t="shared" si="57"/>
        <v>30</v>
      </c>
      <c r="M941" s="14">
        <f t="shared" si="58"/>
        <v>80</v>
      </c>
      <c r="N941" s="12">
        <f t="shared" si="59"/>
        <v>0.6</v>
      </c>
      <c r="O941" s="23">
        <f>IF(VLOOKUP(Cocina[[#This Row],[Número de Orden]],Sala[[Número de Orden]:[Orden cobrada (Sin tiempo espera)]],12,FALSE)="Si",Cocina[[#This Row],[Ganancia Neta]],-Cocina[[#This Row],[Total del Pedido]])</f>
        <v>30</v>
      </c>
    </row>
    <row r="942" spans="1:15" x14ac:dyDescent="0.3">
      <c r="A942" s="9">
        <v>367</v>
      </c>
      <c r="B942" s="9">
        <v>12</v>
      </c>
      <c r="C942" s="13" t="s">
        <v>256</v>
      </c>
      <c r="D942" s="13" t="s">
        <v>1157</v>
      </c>
      <c r="E942" s="14">
        <v>15</v>
      </c>
      <c r="F942" s="14">
        <v>26</v>
      </c>
      <c r="G942" s="9">
        <v>2</v>
      </c>
      <c r="H942" s="9">
        <v>34</v>
      </c>
      <c r="I942" s="13" t="s">
        <v>1128</v>
      </c>
      <c r="K942" s="14">
        <f t="shared" si="56"/>
        <v>30</v>
      </c>
      <c r="L942" s="14">
        <f t="shared" si="57"/>
        <v>22</v>
      </c>
      <c r="M942" s="14">
        <f t="shared" si="58"/>
        <v>52</v>
      </c>
      <c r="N942" s="12">
        <f t="shared" si="59"/>
        <v>0.73333333333333328</v>
      </c>
      <c r="O942" s="23">
        <f>IF(VLOOKUP(Cocina[[#This Row],[Número de Orden]],Sala[[Número de Orden]:[Orden cobrada (Sin tiempo espera)]],12,FALSE)="Si",Cocina[[#This Row],[Ganancia Neta]],-Cocina[[#This Row],[Total del Pedido]])</f>
        <v>22</v>
      </c>
    </row>
    <row r="943" spans="1:15" x14ac:dyDescent="0.3">
      <c r="A943" s="9">
        <v>367</v>
      </c>
      <c r="B943" s="9">
        <v>12</v>
      </c>
      <c r="C943" s="13" t="s">
        <v>51</v>
      </c>
      <c r="D943" s="13" t="s">
        <v>1145</v>
      </c>
      <c r="E943" s="14">
        <v>17</v>
      </c>
      <c r="F943" s="14">
        <v>29</v>
      </c>
      <c r="G943" s="9">
        <v>1</v>
      </c>
      <c r="H943" s="9">
        <v>26</v>
      </c>
      <c r="I943" s="13" t="s">
        <v>1128</v>
      </c>
      <c r="K943" s="14">
        <f t="shared" si="56"/>
        <v>17</v>
      </c>
      <c r="L943" s="14">
        <f t="shared" si="57"/>
        <v>12</v>
      </c>
      <c r="M943" s="14">
        <f t="shared" si="58"/>
        <v>29</v>
      </c>
      <c r="N943" s="12">
        <f t="shared" si="59"/>
        <v>0.70588235294117652</v>
      </c>
      <c r="O943" s="23">
        <f>IF(VLOOKUP(Cocina[[#This Row],[Número de Orden]],Sala[[Número de Orden]:[Orden cobrada (Sin tiempo espera)]],12,FALSE)="Si",Cocina[[#This Row],[Ganancia Neta]],-Cocina[[#This Row],[Total del Pedido]])</f>
        <v>12</v>
      </c>
    </row>
    <row r="944" spans="1:15" x14ac:dyDescent="0.3">
      <c r="A944" s="9">
        <v>367</v>
      </c>
      <c r="B944" s="9">
        <v>12</v>
      </c>
      <c r="C944" s="13" t="s">
        <v>241</v>
      </c>
      <c r="D944" s="13" t="s">
        <v>1153</v>
      </c>
      <c r="E944" s="14">
        <v>12</v>
      </c>
      <c r="F944" s="14">
        <v>20</v>
      </c>
      <c r="G944" s="9">
        <v>1</v>
      </c>
      <c r="H944" s="9">
        <v>13</v>
      </c>
      <c r="I944" s="13" t="s">
        <v>1128</v>
      </c>
      <c r="K944" s="14">
        <f t="shared" si="56"/>
        <v>12</v>
      </c>
      <c r="L944" s="14">
        <f t="shared" si="57"/>
        <v>8</v>
      </c>
      <c r="M944" s="14">
        <f t="shared" si="58"/>
        <v>20</v>
      </c>
      <c r="N944" s="12">
        <f t="shared" si="59"/>
        <v>0.66666666666666663</v>
      </c>
      <c r="O944" s="23">
        <f>IF(VLOOKUP(Cocina[[#This Row],[Número de Orden]],Sala[[Número de Orden]:[Orden cobrada (Sin tiempo espera)]],12,FALSE)="Si",Cocina[[#This Row],[Ganancia Neta]],-Cocina[[#This Row],[Total del Pedido]])</f>
        <v>8</v>
      </c>
    </row>
    <row r="945" spans="1:15" x14ac:dyDescent="0.3">
      <c r="A945" s="9">
        <v>368</v>
      </c>
      <c r="B945" s="9">
        <v>13</v>
      </c>
      <c r="C945" s="13" t="s">
        <v>439</v>
      </c>
      <c r="D945" s="13" t="s">
        <v>1146</v>
      </c>
      <c r="E945" s="14">
        <v>20</v>
      </c>
      <c r="F945" s="14">
        <v>33</v>
      </c>
      <c r="G945" s="9">
        <v>3</v>
      </c>
      <c r="H945" s="9">
        <v>45</v>
      </c>
      <c r="I945" s="13" t="s">
        <v>1127</v>
      </c>
      <c r="K945" s="14">
        <f t="shared" si="56"/>
        <v>60</v>
      </c>
      <c r="L945" s="14">
        <f t="shared" si="57"/>
        <v>39</v>
      </c>
      <c r="M945" s="14">
        <f t="shared" si="58"/>
        <v>99</v>
      </c>
      <c r="N945" s="12">
        <f t="shared" si="59"/>
        <v>0.65</v>
      </c>
      <c r="O945" s="23">
        <f>IF(VLOOKUP(Cocina[[#This Row],[Número de Orden]],Sala[[Número de Orden]:[Orden cobrada (Sin tiempo espera)]],12,FALSE)="Si",Cocina[[#This Row],[Ganancia Neta]],-Cocina[[#This Row],[Total del Pedido]])</f>
        <v>39</v>
      </c>
    </row>
    <row r="946" spans="1:15" x14ac:dyDescent="0.3">
      <c r="A946" s="9">
        <v>368</v>
      </c>
      <c r="B946" s="9">
        <v>13</v>
      </c>
      <c r="C946" s="13" t="s">
        <v>259</v>
      </c>
      <c r="D946" s="13" t="s">
        <v>1139</v>
      </c>
      <c r="E946" s="14">
        <v>14</v>
      </c>
      <c r="F946" s="14">
        <v>24</v>
      </c>
      <c r="G946" s="9">
        <v>1</v>
      </c>
      <c r="H946" s="9">
        <v>40</v>
      </c>
      <c r="I946" s="13" t="s">
        <v>1128</v>
      </c>
      <c r="K946" s="14">
        <f t="shared" si="56"/>
        <v>14</v>
      </c>
      <c r="L946" s="14">
        <f t="shared" si="57"/>
        <v>10</v>
      </c>
      <c r="M946" s="14">
        <f t="shared" si="58"/>
        <v>24</v>
      </c>
      <c r="N946" s="12">
        <f t="shared" si="59"/>
        <v>0.7142857142857143</v>
      </c>
      <c r="O946" s="23">
        <f>IF(VLOOKUP(Cocina[[#This Row],[Número de Orden]],Sala[[Número de Orden]:[Orden cobrada (Sin tiempo espera)]],12,FALSE)="Si",Cocina[[#This Row],[Ganancia Neta]],-Cocina[[#This Row],[Total del Pedido]])</f>
        <v>10</v>
      </c>
    </row>
    <row r="947" spans="1:15" x14ac:dyDescent="0.3">
      <c r="A947" s="9">
        <v>369</v>
      </c>
      <c r="B947" s="9">
        <v>20</v>
      </c>
      <c r="C947" s="13" t="s">
        <v>186</v>
      </c>
      <c r="D947" s="13" t="s">
        <v>1141</v>
      </c>
      <c r="E947" s="14">
        <v>19</v>
      </c>
      <c r="F947" s="14">
        <v>31</v>
      </c>
      <c r="G947" s="9">
        <v>2</v>
      </c>
      <c r="H947" s="9">
        <v>7</v>
      </c>
      <c r="I947" s="13" t="s">
        <v>1128</v>
      </c>
      <c r="K947" s="14">
        <f t="shared" si="56"/>
        <v>38</v>
      </c>
      <c r="L947" s="14">
        <f t="shared" si="57"/>
        <v>24</v>
      </c>
      <c r="M947" s="14">
        <f t="shared" si="58"/>
        <v>62</v>
      </c>
      <c r="N947" s="12">
        <f t="shared" si="59"/>
        <v>0.63157894736842102</v>
      </c>
      <c r="O947" s="23">
        <f>IF(VLOOKUP(Cocina[[#This Row],[Número de Orden]],Sala[[Número de Orden]:[Orden cobrada (Sin tiempo espera)]],12,FALSE)="Si",Cocina[[#This Row],[Ganancia Neta]],-Cocina[[#This Row],[Total del Pedido]])</f>
        <v>24</v>
      </c>
    </row>
    <row r="948" spans="1:15" x14ac:dyDescent="0.3">
      <c r="A948" s="9">
        <v>369</v>
      </c>
      <c r="B948" s="9">
        <v>20</v>
      </c>
      <c r="C948" s="13" t="s">
        <v>331</v>
      </c>
      <c r="D948" s="13" t="s">
        <v>1154</v>
      </c>
      <c r="E948" s="14">
        <v>14</v>
      </c>
      <c r="F948" s="14">
        <v>23</v>
      </c>
      <c r="G948" s="9">
        <v>2</v>
      </c>
      <c r="H948" s="9">
        <v>7</v>
      </c>
      <c r="I948" s="13" t="s">
        <v>1128</v>
      </c>
      <c r="K948" s="14">
        <f t="shared" si="56"/>
        <v>28</v>
      </c>
      <c r="L948" s="14">
        <f t="shared" si="57"/>
        <v>18</v>
      </c>
      <c r="M948" s="14">
        <f t="shared" si="58"/>
        <v>46</v>
      </c>
      <c r="N948" s="12">
        <f t="shared" si="59"/>
        <v>0.6428571428571429</v>
      </c>
      <c r="O948" s="23">
        <f>IF(VLOOKUP(Cocina[[#This Row],[Número de Orden]],Sala[[Número de Orden]:[Orden cobrada (Sin tiempo espera)]],12,FALSE)="Si",Cocina[[#This Row],[Ganancia Neta]],-Cocina[[#This Row],[Total del Pedido]])</f>
        <v>18</v>
      </c>
    </row>
    <row r="949" spans="1:15" x14ac:dyDescent="0.3">
      <c r="A949" s="9">
        <v>369</v>
      </c>
      <c r="B949" s="9">
        <v>20</v>
      </c>
      <c r="C949" s="13" t="s">
        <v>57</v>
      </c>
      <c r="D949" s="13" t="s">
        <v>1147</v>
      </c>
      <c r="E949" s="14">
        <v>16</v>
      </c>
      <c r="F949" s="14">
        <v>28</v>
      </c>
      <c r="G949" s="9">
        <v>2</v>
      </c>
      <c r="H949" s="9">
        <v>8</v>
      </c>
      <c r="I949" s="13" t="s">
        <v>1128</v>
      </c>
      <c r="K949" s="14">
        <f t="shared" si="56"/>
        <v>32</v>
      </c>
      <c r="L949" s="14">
        <f t="shared" si="57"/>
        <v>24</v>
      </c>
      <c r="M949" s="14">
        <f t="shared" si="58"/>
        <v>56</v>
      </c>
      <c r="N949" s="12">
        <f t="shared" si="59"/>
        <v>0.75</v>
      </c>
      <c r="O949" s="23">
        <f>IF(VLOOKUP(Cocina[[#This Row],[Número de Orden]],Sala[[Número de Orden]:[Orden cobrada (Sin tiempo espera)]],12,FALSE)="Si",Cocina[[#This Row],[Ganancia Neta]],-Cocina[[#This Row],[Total del Pedido]])</f>
        <v>24</v>
      </c>
    </row>
    <row r="950" spans="1:15" x14ac:dyDescent="0.3">
      <c r="A950" s="9">
        <v>369</v>
      </c>
      <c r="B950" s="9">
        <v>20</v>
      </c>
      <c r="C950" s="13" t="s">
        <v>256</v>
      </c>
      <c r="D950" s="13" t="s">
        <v>1157</v>
      </c>
      <c r="E950" s="14">
        <v>15</v>
      </c>
      <c r="F950" s="14">
        <v>26</v>
      </c>
      <c r="G950" s="9">
        <v>3</v>
      </c>
      <c r="H950" s="9">
        <v>20</v>
      </c>
      <c r="I950" s="13" t="s">
        <v>1128</v>
      </c>
      <c r="K950" s="14">
        <f t="shared" si="56"/>
        <v>45</v>
      </c>
      <c r="L950" s="14">
        <f t="shared" si="57"/>
        <v>33</v>
      </c>
      <c r="M950" s="14">
        <f t="shared" si="58"/>
        <v>78</v>
      </c>
      <c r="N950" s="12">
        <f t="shared" si="59"/>
        <v>0.73333333333333328</v>
      </c>
      <c r="O950" s="23">
        <f>IF(VLOOKUP(Cocina[[#This Row],[Número de Orden]],Sala[[Número de Orden]:[Orden cobrada (Sin tiempo espera)]],12,FALSE)="Si",Cocina[[#This Row],[Ganancia Neta]],-Cocina[[#This Row],[Total del Pedido]])</f>
        <v>33</v>
      </c>
    </row>
    <row r="951" spans="1:15" x14ac:dyDescent="0.3">
      <c r="A951" s="9">
        <v>370</v>
      </c>
      <c r="B951" s="9">
        <v>13</v>
      </c>
      <c r="C951" s="13" t="s">
        <v>106</v>
      </c>
      <c r="D951" s="13" t="s">
        <v>1144</v>
      </c>
      <c r="E951" s="14">
        <v>22</v>
      </c>
      <c r="F951" s="14">
        <v>36</v>
      </c>
      <c r="G951" s="9">
        <v>2</v>
      </c>
      <c r="H951" s="9">
        <v>33</v>
      </c>
      <c r="I951" s="13" t="s">
        <v>1128</v>
      </c>
      <c r="K951" s="14">
        <f t="shared" si="56"/>
        <v>44</v>
      </c>
      <c r="L951" s="14">
        <f t="shared" si="57"/>
        <v>28</v>
      </c>
      <c r="M951" s="14">
        <f t="shared" si="58"/>
        <v>72</v>
      </c>
      <c r="N951" s="12">
        <f t="shared" si="59"/>
        <v>0.63636363636363635</v>
      </c>
      <c r="O951" s="23">
        <f>IF(VLOOKUP(Cocina[[#This Row],[Número de Orden]],Sala[[Número de Orden]:[Orden cobrada (Sin tiempo espera)]],12,FALSE)="Si",Cocina[[#This Row],[Ganancia Neta]],-Cocina[[#This Row],[Total del Pedido]])</f>
        <v>28</v>
      </c>
    </row>
    <row r="952" spans="1:15" x14ac:dyDescent="0.3">
      <c r="A952" s="9">
        <v>371</v>
      </c>
      <c r="B952" s="9">
        <v>4</v>
      </c>
      <c r="C952" s="13" t="s">
        <v>186</v>
      </c>
      <c r="D952" s="13" t="s">
        <v>1141</v>
      </c>
      <c r="E952" s="14">
        <v>19</v>
      </c>
      <c r="F952" s="14">
        <v>31</v>
      </c>
      <c r="G952" s="9">
        <v>2</v>
      </c>
      <c r="H952" s="9">
        <v>11</v>
      </c>
      <c r="I952" s="13" t="s">
        <v>1128</v>
      </c>
      <c r="K952" s="14">
        <f t="shared" si="56"/>
        <v>38</v>
      </c>
      <c r="L952" s="14">
        <f t="shared" si="57"/>
        <v>24</v>
      </c>
      <c r="M952" s="14">
        <f t="shared" si="58"/>
        <v>62</v>
      </c>
      <c r="N952" s="12">
        <f t="shared" si="59"/>
        <v>0.63157894736842102</v>
      </c>
      <c r="O952" s="23">
        <f>IF(VLOOKUP(Cocina[[#This Row],[Número de Orden]],Sala[[Número de Orden]:[Orden cobrada (Sin tiempo espera)]],12,FALSE)="Si",Cocina[[#This Row],[Ganancia Neta]],-Cocina[[#This Row],[Total del Pedido]])</f>
        <v>24</v>
      </c>
    </row>
    <row r="953" spans="1:15" x14ac:dyDescent="0.3">
      <c r="A953" s="9">
        <v>371</v>
      </c>
      <c r="B953" s="9">
        <v>4</v>
      </c>
      <c r="C953" s="13" t="s">
        <v>106</v>
      </c>
      <c r="D953" s="13" t="s">
        <v>1144</v>
      </c>
      <c r="E953" s="14">
        <v>22</v>
      </c>
      <c r="F953" s="14">
        <v>36</v>
      </c>
      <c r="G953" s="9">
        <v>1</v>
      </c>
      <c r="H953" s="9">
        <v>13</v>
      </c>
      <c r="I953" s="13" t="s">
        <v>1127</v>
      </c>
      <c r="K953" s="14">
        <f t="shared" si="56"/>
        <v>22</v>
      </c>
      <c r="L953" s="14">
        <f t="shared" si="57"/>
        <v>14</v>
      </c>
      <c r="M953" s="14">
        <f t="shared" si="58"/>
        <v>36</v>
      </c>
      <c r="N953" s="12">
        <f t="shared" si="59"/>
        <v>0.63636363636363635</v>
      </c>
      <c r="O953" s="23">
        <f>IF(VLOOKUP(Cocina[[#This Row],[Número de Orden]],Sala[[Número de Orden]:[Orden cobrada (Sin tiempo espera)]],12,FALSE)="Si",Cocina[[#This Row],[Ganancia Neta]],-Cocina[[#This Row],[Total del Pedido]])</f>
        <v>14</v>
      </c>
    </row>
    <row r="954" spans="1:15" x14ac:dyDescent="0.3">
      <c r="A954" s="9">
        <v>371</v>
      </c>
      <c r="B954" s="9">
        <v>4</v>
      </c>
      <c r="C954" s="13" t="s">
        <v>57</v>
      </c>
      <c r="D954" s="13" t="s">
        <v>1147</v>
      </c>
      <c r="E954" s="14">
        <v>16</v>
      </c>
      <c r="F954" s="14">
        <v>28</v>
      </c>
      <c r="G954" s="9">
        <v>2</v>
      </c>
      <c r="H954" s="9">
        <v>11</v>
      </c>
      <c r="I954" s="13" t="s">
        <v>1127</v>
      </c>
      <c r="K954" s="14">
        <f t="shared" si="56"/>
        <v>32</v>
      </c>
      <c r="L954" s="14">
        <f t="shared" si="57"/>
        <v>24</v>
      </c>
      <c r="M954" s="14">
        <f t="shared" si="58"/>
        <v>56</v>
      </c>
      <c r="N954" s="12">
        <f t="shared" si="59"/>
        <v>0.75</v>
      </c>
      <c r="O954" s="23">
        <f>IF(VLOOKUP(Cocina[[#This Row],[Número de Orden]],Sala[[Número de Orden]:[Orden cobrada (Sin tiempo espera)]],12,FALSE)="Si",Cocina[[#This Row],[Ganancia Neta]],-Cocina[[#This Row],[Total del Pedido]])</f>
        <v>24</v>
      </c>
    </row>
    <row r="955" spans="1:15" x14ac:dyDescent="0.3">
      <c r="A955" s="9">
        <v>371</v>
      </c>
      <c r="B955" s="9">
        <v>4</v>
      </c>
      <c r="C955" s="13" t="s">
        <v>331</v>
      </c>
      <c r="D955" s="13" t="s">
        <v>1154</v>
      </c>
      <c r="E955" s="14">
        <v>14</v>
      </c>
      <c r="F955" s="14">
        <v>23</v>
      </c>
      <c r="G955" s="9">
        <v>2</v>
      </c>
      <c r="H955" s="9">
        <v>14</v>
      </c>
      <c r="I955" s="13" t="s">
        <v>1128</v>
      </c>
      <c r="K955" s="14">
        <f t="shared" si="56"/>
        <v>28</v>
      </c>
      <c r="L955" s="14">
        <f t="shared" si="57"/>
        <v>18</v>
      </c>
      <c r="M955" s="14">
        <f t="shared" si="58"/>
        <v>46</v>
      </c>
      <c r="N955" s="12">
        <f t="shared" si="59"/>
        <v>0.6428571428571429</v>
      </c>
      <c r="O955" s="23">
        <f>IF(VLOOKUP(Cocina[[#This Row],[Número de Orden]],Sala[[Número de Orden]:[Orden cobrada (Sin tiempo espera)]],12,FALSE)="Si",Cocina[[#This Row],[Ganancia Neta]],-Cocina[[#This Row],[Total del Pedido]])</f>
        <v>18</v>
      </c>
    </row>
    <row r="956" spans="1:15" x14ac:dyDescent="0.3">
      <c r="A956" s="9">
        <v>372</v>
      </c>
      <c r="B956" s="9">
        <v>14</v>
      </c>
      <c r="C956" s="13" t="s">
        <v>117</v>
      </c>
      <c r="D956" s="13" t="s">
        <v>1156</v>
      </c>
      <c r="E956" s="14">
        <v>10</v>
      </c>
      <c r="F956" s="14">
        <v>18</v>
      </c>
      <c r="G956" s="9">
        <v>2</v>
      </c>
      <c r="H956" s="9">
        <v>22</v>
      </c>
      <c r="I956" s="13" t="s">
        <v>1127</v>
      </c>
      <c r="K956" s="14">
        <f t="shared" si="56"/>
        <v>20</v>
      </c>
      <c r="L956" s="14">
        <f t="shared" si="57"/>
        <v>16</v>
      </c>
      <c r="M956" s="14">
        <f t="shared" si="58"/>
        <v>36</v>
      </c>
      <c r="N956" s="12">
        <f t="shared" si="59"/>
        <v>0.8</v>
      </c>
      <c r="O956" s="23">
        <f>IF(VLOOKUP(Cocina[[#This Row],[Número de Orden]],Sala[[Número de Orden]:[Orden cobrada (Sin tiempo espera)]],12,FALSE)="Si",Cocina[[#This Row],[Ganancia Neta]],-Cocina[[#This Row],[Total del Pedido]])</f>
        <v>16</v>
      </c>
    </row>
    <row r="957" spans="1:15" x14ac:dyDescent="0.3">
      <c r="A957" s="9">
        <v>373</v>
      </c>
      <c r="B957" s="9">
        <v>19</v>
      </c>
      <c r="C957" s="13" t="s">
        <v>102</v>
      </c>
      <c r="D957" s="13" t="s">
        <v>1155</v>
      </c>
      <c r="E957" s="14">
        <v>13</v>
      </c>
      <c r="F957" s="14">
        <v>21</v>
      </c>
      <c r="G957" s="9">
        <v>1</v>
      </c>
      <c r="H957" s="9">
        <v>41</v>
      </c>
      <c r="I957" s="13" t="s">
        <v>1128</v>
      </c>
      <c r="K957" s="14">
        <f t="shared" si="56"/>
        <v>13</v>
      </c>
      <c r="L957" s="14">
        <f t="shared" si="57"/>
        <v>8</v>
      </c>
      <c r="M957" s="14">
        <f t="shared" si="58"/>
        <v>21</v>
      </c>
      <c r="N957" s="12">
        <f t="shared" si="59"/>
        <v>0.61538461538461542</v>
      </c>
      <c r="O957" s="23">
        <f>IF(VLOOKUP(Cocina[[#This Row],[Número de Orden]],Sala[[Número de Orden]:[Orden cobrada (Sin tiempo espera)]],12,FALSE)="Si",Cocina[[#This Row],[Ganancia Neta]],-Cocina[[#This Row],[Total del Pedido]])</f>
        <v>8</v>
      </c>
    </row>
    <row r="958" spans="1:15" x14ac:dyDescent="0.3">
      <c r="A958" s="9">
        <v>373</v>
      </c>
      <c r="B958" s="9">
        <v>19</v>
      </c>
      <c r="C958" s="13" t="s">
        <v>33</v>
      </c>
      <c r="D958" s="13" t="s">
        <v>1149</v>
      </c>
      <c r="E958" s="14">
        <v>21</v>
      </c>
      <c r="F958" s="14">
        <v>35</v>
      </c>
      <c r="G958" s="9">
        <v>1</v>
      </c>
      <c r="H958" s="9">
        <v>49</v>
      </c>
      <c r="I958" s="13" t="s">
        <v>1127</v>
      </c>
      <c r="K958" s="14">
        <f t="shared" si="56"/>
        <v>21</v>
      </c>
      <c r="L958" s="14">
        <f t="shared" si="57"/>
        <v>14</v>
      </c>
      <c r="M958" s="14">
        <f t="shared" si="58"/>
        <v>35</v>
      </c>
      <c r="N958" s="12">
        <f t="shared" si="59"/>
        <v>0.66666666666666663</v>
      </c>
      <c r="O958" s="23">
        <f>IF(VLOOKUP(Cocina[[#This Row],[Número de Orden]],Sala[[Número de Orden]:[Orden cobrada (Sin tiempo espera)]],12,FALSE)="Si",Cocina[[#This Row],[Ganancia Neta]],-Cocina[[#This Row],[Total del Pedido]])</f>
        <v>14</v>
      </c>
    </row>
    <row r="959" spans="1:15" x14ac:dyDescent="0.3">
      <c r="A959" s="9">
        <v>373</v>
      </c>
      <c r="B959" s="9">
        <v>19</v>
      </c>
      <c r="C959" s="13" t="s">
        <v>335</v>
      </c>
      <c r="D959" s="13" t="s">
        <v>1151</v>
      </c>
      <c r="E959" s="14">
        <v>13</v>
      </c>
      <c r="F959" s="14">
        <v>22</v>
      </c>
      <c r="G959" s="9">
        <v>2</v>
      </c>
      <c r="H959" s="9">
        <v>17</v>
      </c>
      <c r="I959" s="13" t="s">
        <v>1128</v>
      </c>
      <c r="K959" s="14">
        <f t="shared" si="56"/>
        <v>26</v>
      </c>
      <c r="L959" s="14">
        <f t="shared" si="57"/>
        <v>18</v>
      </c>
      <c r="M959" s="14">
        <f t="shared" si="58"/>
        <v>44</v>
      </c>
      <c r="N959" s="12">
        <f t="shared" si="59"/>
        <v>0.69230769230769229</v>
      </c>
      <c r="O959" s="23">
        <f>IF(VLOOKUP(Cocina[[#This Row],[Número de Orden]],Sala[[Número de Orden]:[Orden cobrada (Sin tiempo espera)]],12,FALSE)="Si",Cocina[[#This Row],[Ganancia Neta]],-Cocina[[#This Row],[Total del Pedido]])</f>
        <v>18</v>
      </c>
    </row>
    <row r="960" spans="1:15" x14ac:dyDescent="0.3">
      <c r="A960" s="9">
        <v>373</v>
      </c>
      <c r="B960" s="9">
        <v>19</v>
      </c>
      <c r="C960" s="13" t="s">
        <v>241</v>
      </c>
      <c r="D960" s="13" t="s">
        <v>1153</v>
      </c>
      <c r="E960" s="14">
        <v>12</v>
      </c>
      <c r="F960" s="14">
        <v>20</v>
      </c>
      <c r="G960" s="9">
        <v>3</v>
      </c>
      <c r="H960" s="9">
        <v>9</v>
      </c>
      <c r="I960" s="13" t="s">
        <v>1128</v>
      </c>
      <c r="K960" s="14">
        <f t="shared" si="56"/>
        <v>36</v>
      </c>
      <c r="L960" s="14">
        <f t="shared" si="57"/>
        <v>24</v>
      </c>
      <c r="M960" s="14">
        <f t="shared" si="58"/>
        <v>60</v>
      </c>
      <c r="N960" s="12">
        <f t="shared" si="59"/>
        <v>0.66666666666666663</v>
      </c>
      <c r="O960" s="23">
        <f>IF(VLOOKUP(Cocina[[#This Row],[Número de Orden]],Sala[[Número de Orden]:[Orden cobrada (Sin tiempo espera)]],12,FALSE)="Si",Cocina[[#This Row],[Ganancia Neta]],-Cocina[[#This Row],[Total del Pedido]])</f>
        <v>24</v>
      </c>
    </row>
    <row r="961" spans="1:15" x14ac:dyDescent="0.3">
      <c r="A961" s="9">
        <v>374</v>
      </c>
      <c r="B961" s="9">
        <v>18</v>
      </c>
      <c r="C961" s="13" t="s">
        <v>33</v>
      </c>
      <c r="D961" s="13" t="s">
        <v>1149</v>
      </c>
      <c r="E961" s="14">
        <v>21</v>
      </c>
      <c r="F961" s="14">
        <v>35</v>
      </c>
      <c r="G961" s="9">
        <v>1</v>
      </c>
      <c r="H961" s="9">
        <v>9</v>
      </c>
      <c r="I961" s="13" t="s">
        <v>1128</v>
      </c>
      <c r="K961" s="14">
        <f t="shared" si="56"/>
        <v>21</v>
      </c>
      <c r="L961" s="14">
        <f t="shared" si="57"/>
        <v>14</v>
      </c>
      <c r="M961" s="14">
        <f t="shared" si="58"/>
        <v>35</v>
      </c>
      <c r="N961" s="12">
        <f t="shared" si="59"/>
        <v>0.66666666666666663</v>
      </c>
      <c r="O961" s="23">
        <f>IF(VLOOKUP(Cocina[[#This Row],[Número de Orden]],Sala[[Número de Orden]:[Orden cobrada (Sin tiempo espera)]],12,FALSE)="Si",Cocina[[#This Row],[Ganancia Neta]],-Cocina[[#This Row],[Total del Pedido]])</f>
        <v>14</v>
      </c>
    </row>
    <row r="962" spans="1:15" x14ac:dyDescent="0.3">
      <c r="A962" s="9">
        <v>375</v>
      </c>
      <c r="B962" s="9">
        <v>18</v>
      </c>
      <c r="C962" s="13" t="s">
        <v>186</v>
      </c>
      <c r="D962" s="13" t="s">
        <v>1141</v>
      </c>
      <c r="E962" s="14">
        <v>19</v>
      </c>
      <c r="F962" s="14">
        <v>31</v>
      </c>
      <c r="G962" s="9">
        <v>3</v>
      </c>
      <c r="H962" s="9">
        <v>27</v>
      </c>
      <c r="I962" s="13" t="s">
        <v>1127</v>
      </c>
      <c r="K962" s="14">
        <f t="shared" si="56"/>
        <v>57</v>
      </c>
      <c r="L962" s="14">
        <f t="shared" si="57"/>
        <v>36</v>
      </c>
      <c r="M962" s="14">
        <f t="shared" si="58"/>
        <v>93</v>
      </c>
      <c r="N962" s="12">
        <f t="shared" si="59"/>
        <v>0.63157894736842102</v>
      </c>
      <c r="O962" s="23">
        <f>IF(VLOOKUP(Cocina[[#This Row],[Número de Orden]],Sala[[Número de Orden]:[Orden cobrada (Sin tiempo espera)]],12,FALSE)="Si",Cocina[[#This Row],[Ganancia Neta]],-Cocina[[#This Row],[Total del Pedido]])</f>
        <v>36</v>
      </c>
    </row>
    <row r="963" spans="1:15" x14ac:dyDescent="0.3">
      <c r="A963" s="9">
        <v>376</v>
      </c>
      <c r="B963" s="9">
        <v>16</v>
      </c>
      <c r="C963" s="13" t="s">
        <v>331</v>
      </c>
      <c r="D963" s="13" t="s">
        <v>1154</v>
      </c>
      <c r="E963" s="14">
        <v>14</v>
      </c>
      <c r="F963" s="14">
        <v>23</v>
      </c>
      <c r="G963" s="9">
        <v>2</v>
      </c>
      <c r="H963" s="9">
        <v>5</v>
      </c>
      <c r="I963" s="13" t="s">
        <v>1128</v>
      </c>
      <c r="K963" s="14">
        <f t="shared" ref="K963:K1026" si="60">E963*G963</f>
        <v>28</v>
      </c>
      <c r="L963" s="14">
        <f t="shared" ref="L963:L1026" si="61">(F963-E963)*G963</f>
        <v>18</v>
      </c>
      <c r="M963" s="14">
        <f t="shared" ref="M963:M1026" si="62">F963*G963</f>
        <v>46</v>
      </c>
      <c r="N963" s="12">
        <f t="shared" ref="N963:N1026" si="63">(M963-K963)/K963</f>
        <v>0.6428571428571429</v>
      </c>
      <c r="O963" s="23">
        <f>IF(VLOOKUP(Cocina[[#This Row],[Número de Orden]],Sala[[Número de Orden]:[Orden cobrada (Sin tiempo espera)]],12,FALSE)="Si",Cocina[[#This Row],[Ganancia Neta]],-Cocina[[#This Row],[Total del Pedido]])</f>
        <v>18</v>
      </c>
    </row>
    <row r="964" spans="1:15" x14ac:dyDescent="0.3">
      <c r="A964" s="9">
        <v>377</v>
      </c>
      <c r="B964" s="9">
        <v>5</v>
      </c>
      <c r="C964" s="13" t="s">
        <v>77</v>
      </c>
      <c r="D964" s="13" t="s">
        <v>1152</v>
      </c>
      <c r="E964" s="14">
        <v>20</v>
      </c>
      <c r="F964" s="14">
        <v>34</v>
      </c>
      <c r="G964" s="9">
        <v>2</v>
      </c>
      <c r="H964" s="9">
        <v>13</v>
      </c>
      <c r="I964" s="13" t="s">
        <v>1127</v>
      </c>
      <c r="K964" s="14">
        <f t="shared" si="60"/>
        <v>40</v>
      </c>
      <c r="L964" s="14">
        <f t="shared" si="61"/>
        <v>28</v>
      </c>
      <c r="M964" s="14">
        <f t="shared" si="62"/>
        <v>68</v>
      </c>
      <c r="N964" s="12">
        <f t="shared" si="63"/>
        <v>0.7</v>
      </c>
      <c r="O964" s="23">
        <f>IF(VLOOKUP(Cocina[[#This Row],[Número de Orden]],Sala[[Número de Orden]:[Orden cobrada (Sin tiempo espera)]],12,FALSE)="Si",Cocina[[#This Row],[Ganancia Neta]],-Cocina[[#This Row],[Total del Pedido]])</f>
        <v>28</v>
      </c>
    </row>
    <row r="965" spans="1:15" x14ac:dyDescent="0.3">
      <c r="A965" s="9">
        <v>377</v>
      </c>
      <c r="B965" s="9">
        <v>5</v>
      </c>
      <c r="C965" s="13" t="s">
        <v>414</v>
      </c>
      <c r="D965" s="13" t="s">
        <v>1150</v>
      </c>
      <c r="E965" s="14">
        <v>19</v>
      </c>
      <c r="F965" s="14">
        <v>32</v>
      </c>
      <c r="G965" s="9">
        <v>1</v>
      </c>
      <c r="H965" s="9">
        <v>33</v>
      </c>
      <c r="I965" s="13" t="s">
        <v>1127</v>
      </c>
      <c r="K965" s="14">
        <f t="shared" si="60"/>
        <v>19</v>
      </c>
      <c r="L965" s="14">
        <f t="shared" si="61"/>
        <v>13</v>
      </c>
      <c r="M965" s="14">
        <f t="shared" si="62"/>
        <v>32</v>
      </c>
      <c r="N965" s="12">
        <f t="shared" si="63"/>
        <v>0.68421052631578949</v>
      </c>
      <c r="O965" s="23">
        <f>IF(VLOOKUP(Cocina[[#This Row],[Número de Orden]],Sala[[Número de Orden]:[Orden cobrada (Sin tiempo espera)]],12,FALSE)="Si",Cocina[[#This Row],[Ganancia Neta]],-Cocina[[#This Row],[Total del Pedido]])</f>
        <v>13</v>
      </c>
    </row>
    <row r="966" spans="1:15" x14ac:dyDescent="0.3">
      <c r="A966" s="9">
        <v>378</v>
      </c>
      <c r="B966" s="9">
        <v>3</v>
      </c>
      <c r="C966" s="13" t="s">
        <v>100</v>
      </c>
      <c r="D966" s="13" t="s">
        <v>1140</v>
      </c>
      <c r="E966" s="14">
        <v>18</v>
      </c>
      <c r="F966" s="14">
        <v>30</v>
      </c>
      <c r="G966" s="9">
        <v>1</v>
      </c>
      <c r="H966" s="9">
        <v>14</v>
      </c>
      <c r="I966" s="13" t="s">
        <v>1128</v>
      </c>
      <c r="K966" s="14">
        <f t="shared" si="60"/>
        <v>18</v>
      </c>
      <c r="L966" s="14">
        <f t="shared" si="61"/>
        <v>12</v>
      </c>
      <c r="M966" s="14">
        <f t="shared" si="62"/>
        <v>30</v>
      </c>
      <c r="N966" s="12">
        <f t="shared" si="63"/>
        <v>0.66666666666666663</v>
      </c>
      <c r="O966" s="23">
        <f>IF(VLOOKUP(Cocina[[#This Row],[Número de Orden]],Sala[[Número de Orden]:[Orden cobrada (Sin tiempo espera)]],12,FALSE)="Si",Cocina[[#This Row],[Ganancia Neta]],-Cocina[[#This Row],[Total del Pedido]])</f>
        <v>12</v>
      </c>
    </row>
    <row r="967" spans="1:15" x14ac:dyDescent="0.3">
      <c r="A967" s="9">
        <v>378</v>
      </c>
      <c r="B967" s="9">
        <v>3</v>
      </c>
      <c r="C967" s="13" t="s">
        <v>180</v>
      </c>
      <c r="D967" s="13" t="s">
        <v>1148</v>
      </c>
      <c r="E967" s="14">
        <v>11</v>
      </c>
      <c r="F967" s="14">
        <v>19</v>
      </c>
      <c r="G967" s="9">
        <v>1</v>
      </c>
      <c r="H967" s="9">
        <v>7</v>
      </c>
      <c r="I967" s="13" t="s">
        <v>1128</v>
      </c>
      <c r="K967" s="14">
        <f t="shared" si="60"/>
        <v>11</v>
      </c>
      <c r="L967" s="14">
        <f t="shared" si="61"/>
        <v>8</v>
      </c>
      <c r="M967" s="14">
        <f t="shared" si="62"/>
        <v>19</v>
      </c>
      <c r="N967" s="12">
        <f t="shared" si="63"/>
        <v>0.72727272727272729</v>
      </c>
      <c r="O967" s="23">
        <f>IF(VLOOKUP(Cocina[[#This Row],[Número de Orden]],Sala[[Número de Orden]:[Orden cobrada (Sin tiempo espera)]],12,FALSE)="Si",Cocina[[#This Row],[Ganancia Neta]],-Cocina[[#This Row],[Total del Pedido]])</f>
        <v>8</v>
      </c>
    </row>
    <row r="968" spans="1:15" x14ac:dyDescent="0.3">
      <c r="A968" s="9">
        <v>379</v>
      </c>
      <c r="B968" s="9">
        <v>4</v>
      </c>
      <c r="C968" s="13" t="s">
        <v>33</v>
      </c>
      <c r="D968" s="13" t="s">
        <v>1149</v>
      </c>
      <c r="E968" s="14">
        <v>21</v>
      </c>
      <c r="F968" s="14">
        <v>35</v>
      </c>
      <c r="G968" s="9">
        <v>2</v>
      </c>
      <c r="H968" s="9">
        <v>6</v>
      </c>
      <c r="I968" s="13" t="s">
        <v>1127</v>
      </c>
      <c r="K968" s="14">
        <f t="shared" si="60"/>
        <v>42</v>
      </c>
      <c r="L968" s="14">
        <f t="shared" si="61"/>
        <v>28</v>
      </c>
      <c r="M968" s="14">
        <f t="shared" si="62"/>
        <v>70</v>
      </c>
      <c r="N968" s="12">
        <f t="shared" si="63"/>
        <v>0.66666666666666663</v>
      </c>
      <c r="O968" s="23">
        <f>IF(VLOOKUP(Cocina[[#This Row],[Número de Orden]],Sala[[Número de Orden]:[Orden cobrada (Sin tiempo espera)]],12,FALSE)="Si",Cocina[[#This Row],[Ganancia Neta]],-Cocina[[#This Row],[Total del Pedido]])</f>
        <v>28</v>
      </c>
    </row>
    <row r="969" spans="1:15" x14ac:dyDescent="0.3">
      <c r="A969" s="9">
        <v>380</v>
      </c>
      <c r="B969" s="9">
        <v>5</v>
      </c>
      <c r="C969" s="13" t="s">
        <v>439</v>
      </c>
      <c r="D969" s="13" t="s">
        <v>1146</v>
      </c>
      <c r="E969" s="14">
        <v>20</v>
      </c>
      <c r="F969" s="14">
        <v>33</v>
      </c>
      <c r="G969" s="9">
        <v>3</v>
      </c>
      <c r="H969" s="9">
        <v>58</v>
      </c>
      <c r="I969" s="13" t="s">
        <v>1127</v>
      </c>
      <c r="K969" s="14">
        <f t="shared" si="60"/>
        <v>60</v>
      </c>
      <c r="L969" s="14">
        <f t="shared" si="61"/>
        <v>39</v>
      </c>
      <c r="M969" s="14">
        <f t="shared" si="62"/>
        <v>99</v>
      </c>
      <c r="N969" s="12">
        <f t="shared" si="63"/>
        <v>0.65</v>
      </c>
      <c r="O969" s="23">
        <f>IF(VLOOKUP(Cocina[[#This Row],[Número de Orden]],Sala[[Número de Orden]:[Orden cobrada (Sin tiempo espera)]],12,FALSE)="Si",Cocina[[#This Row],[Ganancia Neta]],-Cocina[[#This Row],[Total del Pedido]])</f>
        <v>39</v>
      </c>
    </row>
    <row r="970" spans="1:15" x14ac:dyDescent="0.3">
      <c r="A970" s="9">
        <v>380</v>
      </c>
      <c r="B970" s="9">
        <v>5</v>
      </c>
      <c r="C970" s="13" t="s">
        <v>180</v>
      </c>
      <c r="D970" s="13" t="s">
        <v>1148</v>
      </c>
      <c r="E970" s="14">
        <v>11</v>
      </c>
      <c r="F970" s="14">
        <v>19</v>
      </c>
      <c r="G970" s="9">
        <v>2</v>
      </c>
      <c r="H970" s="9">
        <v>35</v>
      </c>
      <c r="I970" s="13" t="s">
        <v>1127</v>
      </c>
      <c r="K970" s="14">
        <f t="shared" si="60"/>
        <v>22</v>
      </c>
      <c r="L970" s="14">
        <f t="shared" si="61"/>
        <v>16</v>
      </c>
      <c r="M970" s="14">
        <f t="shared" si="62"/>
        <v>38</v>
      </c>
      <c r="N970" s="12">
        <f t="shared" si="63"/>
        <v>0.72727272727272729</v>
      </c>
      <c r="O970" s="23">
        <f>IF(VLOOKUP(Cocina[[#This Row],[Número de Orden]],Sala[[Número de Orden]:[Orden cobrada (Sin tiempo espera)]],12,FALSE)="Si",Cocina[[#This Row],[Ganancia Neta]],-Cocina[[#This Row],[Total del Pedido]])</f>
        <v>16</v>
      </c>
    </row>
    <row r="971" spans="1:15" x14ac:dyDescent="0.3">
      <c r="A971" s="9">
        <v>381</v>
      </c>
      <c r="B971" s="9">
        <v>4</v>
      </c>
      <c r="C971" s="13" t="s">
        <v>256</v>
      </c>
      <c r="D971" s="13" t="s">
        <v>1157</v>
      </c>
      <c r="E971" s="14">
        <v>15</v>
      </c>
      <c r="F971" s="14">
        <v>26</v>
      </c>
      <c r="G971" s="9">
        <v>3</v>
      </c>
      <c r="H971" s="9">
        <v>35</v>
      </c>
      <c r="I971" s="13" t="s">
        <v>1127</v>
      </c>
      <c r="K971" s="14">
        <f t="shared" si="60"/>
        <v>45</v>
      </c>
      <c r="L971" s="14">
        <f t="shared" si="61"/>
        <v>33</v>
      </c>
      <c r="M971" s="14">
        <f t="shared" si="62"/>
        <v>78</v>
      </c>
      <c r="N971" s="12">
        <f t="shared" si="63"/>
        <v>0.73333333333333328</v>
      </c>
      <c r="O971" s="23">
        <f>IF(VLOOKUP(Cocina[[#This Row],[Número de Orden]],Sala[[Número de Orden]:[Orden cobrada (Sin tiempo espera)]],12,FALSE)="Si",Cocina[[#This Row],[Ganancia Neta]],-Cocina[[#This Row],[Total del Pedido]])</f>
        <v>33</v>
      </c>
    </row>
    <row r="972" spans="1:15" x14ac:dyDescent="0.3">
      <c r="A972" s="9">
        <v>381</v>
      </c>
      <c r="B972" s="9">
        <v>4</v>
      </c>
      <c r="C972" s="13" t="s">
        <v>439</v>
      </c>
      <c r="D972" s="13" t="s">
        <v>1146</v>
      </c>
      <c r="E972" s="14">
        <v>20</v>
      </c>
      <c r="F972" s="14">
        <v>33</v>
      </c>
      <c r="G972" s="9">
        <v>2</v>
      </c>
      <c r="H972" s="9">
        <v>12</v>
      </c>
      <c r="I972" s="13" t="s">
        <v>1127</v>
      </c>
      <c r="K972" s="14">
        <f t="shared" si="60"/>
        <v>40</v>
      </c>
      <c r="L972" s="14">
        <f t="shared" si="61"/>
        <v>26</v>
      </c>
      <c r="M972" s="14">
        <f t="shared" si="62"/>
        <v>66</v>
      </c>
      <c r="N972" s="12">
        <f t="shared" si="63"/>
        <v>0.65</v>
      </c>
      <c r="O972" s="23">
        <f>IF(VLOOKUP(Cocina[[#This Row],[Número de Orden]],Sala[[Número de Orden]:[Orden cobrada (Sin tiempo espera)]],12,FALSE)="Si",Cocina[[#This Row],[Ganancia Neta]],-Cocina[[#This Row],[Total del Pedido]])</f>
        <v>26</v>
      </c>
    </row>
    <row r="973" spans="1:15" x14ac:dyDescent="0.3">
      <c r="A973" s="9">
        <v>382</v>
      </c>
      <c r="B973" s="9">
        <v>20</v>
      </c>
      <c r="C973" s="13" t="s">
        <v>51</v>
      </c>
      <c r="D973" s="13" t="s">
        <v>1145</v>
      </c>
      <c r="E973" s="14">
        <v>17</v>
      </c>
      <c r="F973" s="14">
        <v>29</v>
      </c>
      <c r="G973" s="9">
        <v>3</v>
      </c>
      <c r="H973" s="9">
        <v>54</v>
      </c>
      <c r="I973" s="13" t="s">
        <v>1128</v>
      </c>
      <c r="K973" s="14">
        <f t="shared" si="60"/>
        <v>51</v>
      </c>
      <c r="L973" s="14">
        <f t="shared" si="61"/>
        <v>36</v>
      </c>
      <c r="M973" s="14">
        <f t="shared" si="62"/>
        <v>87</v>
      </c>
      <c r="N973" s="12">
        <f t="shared" si="63"/>
        <v>0.70588235294117652</v>
      </c>
      <c r="O973" s="23">
        <f>IF(VLOOKUP(Cocina[[#This Row],[Número de Orden]],Sala[[Número de Orden]:[Orden cobrada (Sin tiempo espera)]],12,FALSE)="Si",Cocina[[#This Row],[Ganancia Neta]],-Cocina[[#This Row],[Total del Pedido]])</f>
        <v>36</v>
      </c>
    </row>
    <row r="974" spans="1:15" x14ac:dyDescent="0.3">
      <c r="A974" s="9">
        <v>383</v>
      </c>
      <c r="B974" s="9">
        <v>6</v>
      </c>
      <c r="C974" s="13" t="s">
        <v>106</v>
      </c>
      <c r="D974" s="13" t="s">
        <v>1144</v>
      </c>
      <c r="E974" s="14">
        <v>22</v>
      </c>
      <c r="F974" s="14">
        <v>36</v>
      </c>
      <c r="G974" s="9">
        <v>3</v>
      </c>
      <c r="H974" s="9">
        <v>9</v>
      </c>
      <c r="I974" s="13" t="s">
        <v>1128</v>
      </c>
      <c r="K974" s="14">
        <f t="shared" si="60"/>
        <v>66</v>
      </c>
      <c r="L974" s="14">
        <f t="shared" si="61"/>
        <v>42</v>
      </c>
      <c r="M974" s="14">
        <f t="shared" si="62"/>
        <v>108</v>
      </c>
      <c r="N974" s="12">
        <f t="shared" si="63"/>
        <v>0.63636363636363635</v>
      </c>
      <c r="O974" s="23">
        <f>IF(VLOOKUP(Cocina[[#This Row],[Número de Orden]],Sala[[Número de Orden]:[Orden cobrada (Sin tiempo espera)]],12,FALSE)="Si",Cocina[[#This Row],[Ganancia Neta]],-Cocina[[#This Row],[Total del Pedido]])</f>
        <v>42</v>
      </c>
    </row>
    <row r="975" spans="1:15" x14ac:dyDescent="0.3">
      <c r="A975" s="9">
        <v>384</v>
      </c>
      <c r="B975" s="9">
        <v>1</v>
      </c>
      <c r="C975" s="13" t="s">
        <v>117</v>
      </c>
      <c r="D975" s="13" t="s">
        <v>1156</v>
      </c>
      <c r="E975" s="14">
        <v>10</v>
      </c>
      <c r="F975" s="14">
        <v>18</v>
      </c>
      <c r="G975" s="9">
        <v>2</v>
      </c>
      <c r="H975" s="9">
        <v>26</v>
      </c>
      <c r="I975" s="13" t="s">
        <v>1127</v>
      </c>
      <c r="K975" s="14">
        <f t="shared" si="60"/>
        <v>20</v>
      </c>
      <c r="L975" s="14">
        <f t="shared" si="61"/>
        <v>16</v>
      </c>
      <c r="M975" s="14">
        <f t="shared" si="62"/>
        <v>36</v>
      </c>
      <c r="N975" s="12">
        <f t="shared" si="63"/>
        <v>0.8</v>
      </c>
      <c r="O975" s="23">
        <f>IF(VLOOKUP(Cocina[[#This Row],[Número de Orden]],Sala[[Número de Orden]:[Orden cobrada (Sin tiempo espera)]],12,FALSE)="Si",Cocina[[#This Row],[Ganancia Neta]],-Cocina[[#This Row],[Total del Pedido]])</f>
        <v>16</v>
      </c>
    </row>
    <row r="976" spans="1:15" x14ac:dyDescent="0.3">
      <c r="A976" s="9">
        <v>384</v>
      </c>
      <c r="B976" s="9">
        <v>1</v>
      </c>
      <c r="C976" s="13" t="s">
        <v>180</v>
      </c>
      <c r="D976" s="13" t="s">
        <v>1148</v>
      </c>
      <c r="E976" s="14">
        <v>11</v>
      </c>
      <c r="F976" s="14">
        <v>19</v>
      </c>
      <c r="G976" s="9">
        <v>3</v>
      </c>
      <c r="H976" s="9">
        <v>35</v>
      </c>
      <c r="I976" s="13" t="s">
        <v>1128</v>
      </c>
      <c r="K976" s="14">
        <f t="shared" si="60"/>
        <v>33</v>
      </c>
      <c r="L976" s="14">
        <f t="shared" si="61"/>
        <v>24</v>
      </c>
      <c r="M976" s="14">
        <f t="shared" si="62"/>
        <v>57</v>
      </c>
      <c r="N976" s="12">
        <f t="shared" si="63"/>
        <v>0.72727272727272729</v>
      </c>
      <c r="O976" s="23">
        <f>IF(VLOOKUP(Cocina[[#This Row],[Número de Orden]],Sala[[Número de Orden]:[Orden cobrada (Sin tiempo espera)]],12,FALSE)="Si",Cocina[[#This Row],[Ganancia Neta]],-Cocina[[#This Row],[Total del Pedido]])</f>
        <v>24</v>
      </c>
    </row>
    <row r="977" spans="1:15" x14ac:dyDescent="0.3">
      <c r="A977" s="9">
        <v>384</v>
      </c>
      <c r="B977" s="9">
        <v>1</v>
      </c>
      <c r="C977" s="13" t="s">
        <v>170</v>
      </c>
      <c r="D977" s="13" t="s">
        <v>1142</v>
      </c>
      <c r="E977" s="14">
        <v>16</v>
      </c>
      <c r="F977" s="14">
        <v>27</v>
      </c>
      <c r="G977" s="9">
        <v>1</v>
      </c>
      <c r="H977" s="9">
        <v>49</v>
      </c>
      <c r="I977" s="13" t="s">
        <v>1128</v>
      </c>
      <c r="K977" s="14">
        <f t="shared" si="60"/>
        <v>16</v>
      </c>
      <c r="L977" s="14">
        <f t="shared" si="61"/>
        <v>11</v>
      </c>
      <c r="M977" s="14">
        <f t="shared" si="62"/>
        <v>27</v>
      </c>
      <c r="N977" s="12">
        <f t="shared" si="63"/>
        <v>0.6875</v>
      </c>
      <c r="O977" s="23">
        <f>IF(VLOOKUP(Cocina[[#This Row],[Número de Orden]],Sala[[Número de Orden]:[Orden cobrada (Sin tiempo espera)]],12,FALSE)="Si",Cocina[[#This Row],[Ganancia Neta]],-Cocina[[#This Row],[Total del Pedido]])</f>
        <v>11</v>
      </c>
    </row>
    <row r="978" spans="1:15" x14ac:dyDescent="0.3">
      <c r="A978" s="9">
        <v>385</v>
      </c>
      <c r="B978" s="9">
        <v>6</v>
      </c>
      <c r="C978" s="13" t="s">
        <v>100</v>
      </c>
      <c r="D978" s="13" t="s">
        <v>1140</v>
      </c>
      <c r="E978" s="14">
        <v>18</v>
      </c>
      <c r="F978" s="14">
        <v>30</v>
      </c>
      <c r="G978" s="9">
        <v>2</v>
      </c>
      <c r="H978" s="9">
        <v>22</v>
      </c>
      <c r="I978" s="13" t="s">
        <v>1127</v>
      </c>
      <c r="K978" s="14">
        <f t="shared" si="60"/>
        <v>36</v>
      </c>
      <c r="L978" s="14">
        <f t="shared" si="61"/>
        <v>24</v>
      </c>
      <c r="M978" s="14">
        <f t="shared" si="62"/>
        <v>60</v>
      </c>
      <c r="N978" s="12">
        <f t="shared" si="63"/>
        <v>0.66666666666666663</v>
      </c>
      <c r="O978" s="23">
        <f>IF(VLOOKUP(Cocina[[#This Row],[Número de Orden]],Sala[[Número de Orden]:[Orden cobrada (Sin tiempo espera)]],12,FALSE)="Si",Cocina[[#This Row],[Ganancia Neta]],-Cocina[[#This Row],[Total del Pedido]])</f>
        <v>24</v>
      </c>
    </row>
    <row r="979" spans="1:15" x14ac:dyDescent="0.3">
      <c r="A979" s="9">
        <v>386</v>
      </c>
      <c r="B979" s="9">
        <v>5</v>
      </c>
      <c r="C979" s="13" t="s">
        <v>439</v>
      </c>
      <c r="D979" s="13" t="s">
        <v>1146</v>
      </c>
      <c r="E979" s="14">
        <v>20</v>
      </c>
      <c r="F979" s="14">
        <v>33</v>
      </c>
      <c r="G979" s="9">
        <v>3</v>
      </c>
      <c r="H979" s="9">
        <v>40</v>
      </c>
      <c r="I979" s="13" t="s">
        <v>1128</v>
      </c>
      <c r="K979" s="14">
        <f t="shared" si="60"/>
        <v>60</v>
      </c>
      <c r="L979" s="14">
        <f t="shared" si="61"/>
        <v>39</v>
      </c>
      <c r="M979" s="14">
        <f t="shared" si="62"/>
        <v>99</v>
      </c>
      <c r="N979" s="12">
        <f t="shared" si="63"/>
        <v>0.65</v>
      </c>
      <c r="O979" s="23">
        <f>IF(VLOOKUP(Cocina[[#This Row],[Número de Orden]],Sala[[Número de Orden]:[Orden cobrada (Sin tiempo espera)]],12,FALSE)="Si",Cocina[[#This Row],[Ganancia Neta]],-Cocina[[#This Row],[Total del Pedido]])</f>
        <v>39</v>
      </c>
    </row>
    <row r="980" spans="1:15" x14ac:dyDescent="0.3">
      <c r="A980" s="9">
        <v>387</v>
      </c>
      <c r="B980" s="9">
        <v>6</v>
      </c>
      <c r="C980" s="13" t="s">
        <v>186</v>
      </c>
      <c r="D980" s="13" t="s">
        <v>1141</v>
      </c>
      <c r="E980" s="14">
        <v>19</v>
      </c>
      <c r="F980" s="14">
        <v>31</v>
      </c>
      <c r="G980" s="9">
        <v>3</v>
      </c>
      <c r="H980" s="9">
        <v>18</v>
      </c>
      <c r="I980" s="13" t="s">
        <v>1128</v>
      </c>
      <c r="K980" s="14">
        <f t="shared" si="60"/>
        <v>57</v>
      </c>
      <c r="L980" s="14">
        <f t="shared" si="61"/>
        <v>36</v>
      </c>
      <c r="M980" s="14">
        <f t="shared" si="62"/>
        <v>93</v>
      </c>
      <c r="N980" s="12">
        <f t="shared" si="63"/>
        <v>0.63157894736842102</v>
      </c>
      <c r="O980" s="23">
        <f>IF(VLOOKUP(Cocina[[#This Row],[Número de Orden]],Sala[[Número de Orden]:[Orden cobrada (Sin tiempo espera)]],12,FALSE)="Si",Cocina[[#This Row],[Ganancia Neta]],-Cocina[[#This Row],[Total del Pedido]])</f>
        <v>36</v>
      </c>
    </row>
    <row r="981" spans="1:15" x14ac:dyDescent="0.3">
      <c r="A981" s="9">
        <v>388</v>
      </c>
      <c r="B981" s="9">
        <v>18</v>
      </c>
      <c r="C981" s="13" t="s">
        <v>186</v>
      </c>
      <c r="D981" s="13" t="s">
        <v>1141</v>
      </c>
      <c r="E981" s="14">
        <v>19</v>
      </c>
      <c r="F981" s="14">
        <v>31</v>
      </c>
      <c r="G981" s="9">
        <v>2</v>
      </c>
      <c r="H981" s="9">
        <v>52</v>
      </c>
      <c r="I981" s="13" t="s">
        <v>1128</v>
      </c>
      <c r="K981" s="14">
        <f t="shared" si="60"/>
        <v>38</v>
      </c>
      <c r="L981" s="14">
        <f t="shared" si="61"/>
        <v>24</v>
      </c>
      <c r="M981" s="14">
        <f t="shared" si="62"/>
        <v>62</v>
      </c>
      <c r="N981" s="12">
        <f t="shared" si="63"/>
        <v>0.63157894736842102</v>
      </c>
      <c r="O981" s="23">
        <f>IF(VLOOKUP(Cocina[[#This Row],[Número de Orden]],Sala[[Número de Orden]:[Orden cobrada (Sin tiempo espera)]],12,FALSE)="Si",Cocina[[#This Row],[Ganancia Neta]],-Cocina[[#This Row],[Total del Pedido]])</f>
        <v>24</v>
      </c>
    </row>
    <row r="982" spans="1:15" x14ac:dyDescent="0.3">
      <c r="A982" s="9">
        <v>388</v>
      </c>
      <c r="B982" s="9">
        <v>18</v>
      </c>
      <c r="C982" s="13" t="s">
        <v>106</v>
      </c>
      <c r="D982" s="13" t="s">
        <v>1144</v>
      </c>
      <c r="E982" s="14">
        <v>22</v>
      </c>
      <c r="F982" s="14">
        <v>36</v>
      </c>
      <c r="G982" s="9">
        <v>2</v>
      </c>
      <c r="H982" s="9">
        <v>37</v>
      </c>
      <c r="I982" s="13" t="s">
        <v>1127</v>
      </c>
      <c r="K982" s="14">
        <f t="shared" si="60"/>
        <v>44</v>
      </c>
      <c r="L982" s="14">
        <f t="shared" si="61"/>
        <v>28</v>
      </c>
      <c r="M982" s="14">
        <f t="shared" si="62"/>
        <v>72</v>
      </c>
      <c r="N982" s="12">
        <f t="shared" si="63"/>
        <v>0.63636363636363635</v>
      </c>
      <c r="O982" s="23">
        <f>IF(VLOOKUP(Cocina[[#This Row],[Número de Orden]],Sala[[Número de Orden]:[Orden cobrada (Sin tiempo espera)]],12,FALSE)="Si",Cocina[[#This Row],[Ganancia Neta]],-Cocina[[#This Row],[Total del Pedido]])</f>
        <v>28</v>
      </c>
    </row>
    <row r="983" spans="1:15" x14ac:dyDescent="0.3">
      <c r="A983" s="9">
        <v>388</v>
      </c>
      <c r="B983" s="9">
        <v>18</v>
      </c>
      <c r="C983" s="13" t="s">
        <v>51</v>
      </c>
      <c r="D983" s="13" t="s">
        <v>1145</v>
      </c>
      <c r="E983" s="14">
        <v>17</v>
      </c>
      <c r="F983" s="14">
        <v>29</v>
      </c>
      <c r="G983" s="9">
        <v>2</v>
      </c>
      <c r="H983" s="9">
        <v>31</v>
      </c>
      <c r="I983" s="13" t="s">
        <v>1128</v>
      </c>
      <c r="K983" s="14">
        <f t="shared" si="60"/>
        <v>34</v>
      </c>
      <c r="L983" s="14">
        <f t="shared" si="61"/>
        <v>24</v>
      </c>
      <c r="M983" s="14">
        <f t="shared" si="62"/>
        <v>58</v>
      </c>
      <c r="N983" s="12">
        <f t="shared" si="63"/>
        <v>0.70588235294117652</v>
      </c>
      <c r="O983" s="23">
        <f>IF(VLOOKUP(Cocina[[#This Row],[Número de Orden]],Sala[[Número de Orden]:[Orden cobrada (Sin tiempo espera)]],12,FALSE)="Si",Cocina[[#This Row],[Ganancia Neta]],-Cocina[[#This Row],[Total del Pedido]])</f>
        <v>24</v>
      </c>
    </row>
    <row r="984" spans="1:15" x14ac:dyDescent="0.3">
      <c r="A984" s="9">
        <v>388</v>
      </c>
      <c r="B984" s="9">
        <v>18</v>
      </c>
      <c r="C984" s="13" t="s">
        <v>439</v>
      </c>
      <c r="D984" s="13" t="s">
        <v>1146</v>
      </c>
      <c r="E984" s="14">
        <v>20</v>
      </c>
      <c r="F984" s="14">
        <v>33</v>
      </c>
      <c r="G984" s="9">
        <v>3</v>
      </c>
      <c r="H984" s="9">
        <v>51</v>
      </c>
      <c r="I984" s="13" t="s">
        <v>1128</v>
      </c>
      <c r="K984" s="14">
        <f t="shared" si="60"/>
        <v>60</v>
      </c>
      <c r="L984" s="14">
        <f t="shared" si="61"/>
        <v>39</v>
      </c>
      <c r="M984" s="14">
        <f t="shared" si="62"/>
        <v>99</v>
      </c>
      <c r="N984" s="12">
        <f t="shared" si="63"/>
        <v>0.65</v>
      </c>
      <c r="O984" s="23">
        <f>IF(VLOOKUP(Cocina[[#This Row],[Número de Orden]],Sala[[Número de Orden]:[Orden cobrada (Sin tiempo espera)]],12,FALSE)="Si",Cocina[[#This Row],[Ganancia Neta]],-Cocina[[#This Row],[Total del Pedido]])</f>
        <v>39</v>
      </c>
    </row>
    <row r="985" spans="1:15" x14ac:dyDescent="0.3">
      <c r="A985" s="9">
        <v>389</v>
      </c>
      <c r="B985" s="9">
        <v>19</v>
      </c>
      <c r="C985" s="13" t="s">
        <v>439</v>
      </c>
      <c r="D985" s="13" t="s">
        <v>1146</v>
      </c>
      <c r="E985" s="14">
        <v>20</v>
      </c>
      <c r="F985" s="14">
        <v>33</v>
      </c>
      <c r="G985" s="9">
        <v>1</v>
      </c>
      <c r="H985" s="9">
        <v>24</v>
      </c>
      <c r="I985" s="13" t="s">
        <v>1127</v>
      </c>
      <c r="K985" s="14">
        <f t="shared" si="60"/>
        <v>20</v>
      </c>
      <c r="L985" s="14">
        <f t="shared" si="61"/>
        <v>13</v>
      </c>
      <c r="M985" s="14">
        <f t="shared" si="62"/>
        <v>33</v>
      </c>
      <c r="N985" s="12">
        <f t="shared" si="63"/>
        <v>0.65</v>
      </c>
      <c r="O985" s="23">
        <f>IF(VLOOKUP(Cocina[[#This Row],[Número de Orden]],Sala[[Número de Orden]:[Orden cobrada (Sin tiempo espera)]],12,FALSE)="Si",Cocina[[#This Row],[Ganancia Neta]],-Cocina[[#This Row],[Total del Pedido]])</f>
        <v>13</v>
      </c>
    </row>
    <row r="986" spans="1:15" x14ac:dyDescent="0.3">
      <c r="A986" s="9">
        <v>390</v>
      </c>
      <c r="B986" s="9">
        <v>9</v>
      </c>
      <c r="C986" s="13" t="s">
        <v>335</v>
      </c>
      <c r="D986" s="13" t="s">
        <v>1151</v>
      </c>
      <c r="E986" s="14">
        <v>13</v>
      </c>
      <c r="F986" s="14">
        <v>22</v>
      </c>
      <c r="G986" s="9">
        <v>2</v>
      </c>
      <c r="H986" s="9">
        <v>52</v>
      </c>
      <c r="I986" s="13" t="s">
        <v>1128</v>
      </c>
      <c r="K986" s="14">
        <f t="shared" si="60"/>
        <v>26</v>
      </c>
      <c r="L986" s="14">
        <f t="shared" si="61"/>
        <v>18</v>
      </c>
      <c r="M986" s="14">
        <f t="shared" si="62"/>
        <v>44</v>
      </c>
      <c r="N986" s="12">
        <f t="shared" si="63"/>
        <v>0.69230769230769229</v>
      </c>
      <c r="O986" s="23">
        <f>IF(VLOOKUP(Cocina[[#This Row],[Número de Orden]],Sala[[Número de Orden]:[Orden cobrada (Sin tiempo espera)]],12,FALSE)="Si",Cocina[[#This Row],[Ganancia Neta]],-Cocina[[#This Row],[Total del Pedido]])</f>
        <v>18</v>
      </c>
    </row>
    <row r="987" spans="1:15" x14ac:dyDescent="0.3">
      <c r="A987" s="9">
        <v>390</v>
      </c>
      <c r="B987" s="9">
        <v>9</v>
      </c>
      <c r="C987" s="13" t="s">
        <v>256</v>
      </c>
      <c r="D987" s="13" t="s">
        <v>1157</v>
      </c>
      <c r="E987" s="14">
        <v>15</v>
      </c>
      <c r="F987" s="14">
        <v>26</v>
      </c>
      <c r="G987" s="9">
        <v>3</v>
      </c>
      <c r="H987" s="9">
        <v>13</v>
      </c>
      <c r="I987" s="13" t="s">
        <v>1128</v>
      </c>
      <c r="K987" s="14">
        <f t="shared" si="60"/>
        <v>45</v>
      </c>
      <c r="L987" s="14">
        <f t="shared" si="61"/>
        <v>33</v>
      </c>
      <c r="M987" s="14">
        <f t="shared" si="62"/>
        <v>78</v>
      </c>
      <c r="N987" s="12">
        <f t="shared" si="63"/>
        <v>0.73333333333333328</v>
      </c>
      <c r="O987" s="23">
        <f>IF(VLOOKUP(Cocina[[#This Row],[Número de Orden]],Sala[[Número de Orden]:[Orden cobrada (Sin tiempo espera)]],12,FALSE)="Si",Cocina[[#This Row],[Ganancia Neta]],-Cocina[[#This Row],[Total del Pedido]])</f>
        <v>33</v>
      </c>
    </row>
    <row r="988" spans="1:15" x14ac:dyDescent="0.3">
      <c r="A988" s="9">
        <v>390</v>
      </c>
      <c r="B988" s="9">
        <v>9</v>
      </c>
      <c r="C988" s="13" t="s">
        <v>102</v>
      </c>
      <c r="D988" s="13" t="s">
        <v>1155</v>
      </c>
      <c r="E988" s="14">
        <v>13</v>
      </c>
      <c r="F988" s="14">
        <v>21</v>
      </c>
      <c r="G988" s="9">
        <v>1</v>
      </c>
      <c r="H988" s="9">
        <v>28</v>
      </c>
      <c r="I988" s="13" t="s">
        <v>1128</v>
      </c>
      <c r="K988" s="14">
        <f t="shared" si="60"/>
        <v>13</v>
      </c>
      <c r="L988" s="14">
        <f t="shared" si="61"/>
        <v>8</v>
      </c>
      <c r="M988" s="14">
        <f t="shared" si="62"/>
        <v>21</v>
      </c>
      <c r="N988" s="12">
        <f t="shared" si="63"/>
        <v>0.61538461538461542</v>
      </c>
      <c r="O988" s="23">
        <f>IF(VLOOKUP(Cocina[[#This Row],[Número de Orden]],Sala[[Número de Orden]:[Orden cobrada (Sin tiempo espera)]],12,FALSE)="Si",Cocina[[#This Row],[Ganancia Neta]],-Cocina[[#This Row],[Total del Pedido]])</f>
        <v>8</v>
      </c>
    </row>
    <row r="989" spans="1:15" x14ac:dyDescent="0.3">
      <c r="A989" s="9">
        <v>391</v>
      </c>
      <c r="B989" s="9">
        <v>15</v>
      </c>
      <c r="C989" s="13" t="s">
        <v>335</v>
      </c>
      <c r="D989" s="13" t="s">
        <v>1151</v>
      </c>
      <c r="E989" s="14">
        <v>13</v>
      </c>
      <c r="F989" s="14">
        <v>22</v>
      </c>
      <c r="G989" s="9">
        <v>1</v>
      </c>
      <c r="H989" s="9">
        <v>35</v>
      </c>
      <c r="I989" s="13" t="s">
        <v>1127</v>
      </c>
      <c r="K989" s="14">
        <f t="shared" si="60"/>
        <v>13</v>
      </c>
      <c r="L989" s="14">
        <f t="shared" si="61"/>
        <v>9</v>
      </c>
      <c r="M989" s="14">
        <f t="shared" si="62"/>
        <v>22</v>
      </c>
      <c r="N989" s="12">
        <f t="shared" si="63"/>
        <v>0.69230769230769229</v>
      </c>
      <c r="O989" s="23">
        <f>IF(VLOOKUP(Cocina[[#This Row],[Número de Orden]],Sala[[Número de Orden]:[Orden cobrada (Sin tiempo espera)]],12,FALSE)="Si",Cocina[[#This Row],[Ganancia Neta]],-Cocina[[#This Row],[Total del Pedido]])</f>
        <v>9</v>
      </c>
    </row>
    <row r="990" spans="1:15" x14ac:dyDescent="0.3">
      <c r="A990" s="9">
        <v>392</v>
      </c>
      <c r="B990" s="9">
        <v>14</v>
      </c>
      <c r="C990" s="13" t="s">
        <v>414</v>
      </c>
      <c r="D990" s="13" t="s">
        <v>1150</v>
      </c>
      <c r="E990" s="14">
        <v>19</v>
      </c>
      <c r="F990" s="14">
        <v>32</v>
      </c>
      <c r="G990" s="9">
        <v>3</v>
      </c>
      <c r="H990" s="9">
        <v>17</v>
      </c>
      <c r="I990" s="13" t="s">
        <v>1127</v>
      </c>
      <c r="K990" s="14">
        <f t="shared" si="60"/>
        <v>57</v>
      </c>
      <c r="L990" s="14">
        <f t="shared" si="61"/>
        <v>39</v>
      </c>
      <c r="M990" s="14">
        <f t="shared" si="62"/>
        <v>96</v>
      </c>
      <c r="N990" s="12">
        <f t="shared" si="63"/>
        <v>0.68421052631578949</v>
      </c>
      <c r="O990" s="23">
        <f>IF(VLOOKUP(Cocina[[#This Row],[Número de Orden]],Sala[[Número de Orden]:[Orden cobrada (Sin tiempo espera)]],12,FALSE)="Si",Cocina[[#This Row],[Ganancia Neta]],-Cocina[[#This Row],[Total del Pedido]])</f>
        <v>39</v>
      </c>
    </row>
    <row r="991" spans="1:15" x14ac:dyDescent="0.3">
      <c r="A991" s="9">
        <v>392</v>
      </c>
      <c r="B991" s="9">
        <v>14</v>
      </c>
      <c r="C991" s="13" t="s">
        <v>259</v>
      </c>
      <c r="D991" s="13" t="s">
        <v>1139</v>
      </c>
      <c r="E991" s="14">
        <v>14</v>
      </c>
      <c r="F991" s="14">
        <v>24</v>
      </c>
      <c r="G991" s="9">
        <v>1</v>
      </c>
      <c r="H991" s="9">
        <v>37</v>
      </c>
      <c r="I991" s="13" t="s">
        <v>1128</v>
      </c>
      <c r="K991" s="14">
        <f t="shared" si="60"/>
        <v>14</v>
      </c>
      <c r="L991" s="14">
        <f t="shared" si="61"/>
        <v>10</v>
      </c>
      <c r="M991" s="14">
        <f t="shared" si="62"/>
        <v>24</v>
      </c>
      <c r="N991" s="12">
        <f t="shared" si="63"/>
        <v>0.7142857142857143</v>
      </c>
      <c r="O991" s="23">
        <f>IF(VLOOKUP(Cocina[[#This Row],[Número de Orden]],Sala[[Número de Orden]:[Orden cobrada (Sin tiempo espera)]],12,FALSE)="Si",Cocina[[#This Row],[Ganancia Neta]],-Cocina[[#This Row],[Total del Pedido]])</f>
        <v>10</v>
      </c>
    </row>
    <row r="992" spans="1:15" x14ac:dyDescent="0.3">
      <c r="A992" s="9">
        <v>393</v>
      </c>
      <c r="B992" s="9">
        <v>13</v>
      </c>
      <c r="C992" s="13" t="s">
        <v>180</v>
      </c>
      <c r="D992" s="13" t="s">
        <v>1148</v>
      </c>
      <c r="E992" s="14">
        <v>11</v>
      </c>
      <c r="F992" s="14">
        <v>19</v>
      </c>
      <c r="G992" s="9">
        <v>2</v>
      </c>
      <c r="H992" s="9">
        <v>40</v>
      </c>
      <c r="I992" s="13" t="s">
        <v>1127</v>
      </c>
      <c r="K992" s="14">
        <f t="shared" si="60"/>
        <v>22</v>
      </c>
      <c r="L992" s="14">
        <f t="shared" si="61"/>
        <v>16</v>
      </c>
      <c r="M992" s="14">
        <f t="shared" si="62"/>
        <v>38</v>
      </c>
      <c r="N992" s="12">
        <f t="shared" si="63"/>
        <v>0.72727272727272729</v>
      </c>
      <c r="O992" s="23">
        <f>IF(VLOOKUP(Cocina[[#This Row],[Número de Orden]],Sala[[Número de Orden]:[Orden cobrada (Sin tiempo espera)]],12,FALSE)="Si",Cocina[[#This Row],[Ganancia Neta]],-Cocina[[#This Row],[Total del Pedido]])</f>
        <v>16</v>
      </c>
    </row>
    <row r="993" spans="1:15" x14ac:dyDescent="0.3">
      <c r="A993" s="9">
        <v>393</v>
      </c>
      <c r="B993" s="9">
        <v>13</v>
      </c>
      <c r="C993" s="13" t="s">
        <v>33</v>
      </c>
      <c r="D993" s="13" t="s">
        <v>1149</v>
      </c>
      <c r="E993" s="14">
        <v>21</v>
      </c>
      <c r="F993" s="14">
        <v>35</v>
      </c>
      <c r="G993" s="9">
        <v>3</v>
      </c>
      <c r="H993" s="9">
        <v>23</v>
      </c>
      <c r="I993" s="13" t="s">
        <v>1127</v>
      </c>
      <c r="K993" s="14">
        <f t="shared" si="60"/>
        <v>63</v>
      </c>
      <c r="L993" s="14">
        <f t="shared" si="61"/>
        <v>42</v>
      </c>
      <c r="M993" s="14">
        <f t="shared" si="62"/>
        <v>105</v>
      </c>
      <c r="N993" s="12">
        <f t="shared" si="63"/>
        <v>0.66666666666666663</v>
      </c>
      <c r="O993" s="23">
        <f>IF(VLOOKUP(Cocina[[#This Row],[Número de Orden]],Sala[[Número de Orden]:[Orden cobrada (Sin tiempo espera)]],12,FALSE)="Si",Cocina[[#This Row],[Ganancia Neta]],-Cocina[[#This Row],[Total del Pedido]])</f>
        <v>42</v>
      </c>
    </row>
    <row r="994" spans="1:15" x14ac:dyDescent="0.3">
      <c r="A994" s="9">
        <v>393</v>
      </c>
      <c r="B994" s="9">
        <v>13</v>
      </c>
      <c r="C994" s="13" t="s">
        <v>102</v>
      </c>
      <c r="D994" s="13" t="s">
        <v>1155</v>
      </c>
      <c r="E994" s="14">
        <v>13</v>
      </c>
      <c r="F994" s="14">
        <v>21</v>
      </c>
      <c r="G994" s="9">
        <v>1</v>
      </c>
      <c r="H994" s="9">
        <v>20</v>
      </c>
      <c r="I994" s="13" t="s">
        <v>1128</v>
      </c>
      <c r="K994" s="14">
        <f t="shared" si="60"/>
        <v>13</v>
      </c>
      <c r="L994" s="14">
        <f t="shared" si="61"/>
        <v>8</v>
      </c>
      <c r="M994" s="14">
        <f t="shared" si="62"/>
        <v>21</v>
      </c>
      <c r="N994" s="12">
        <f t="shared" si="63"/>
        <v>0.61538461538461542</v>
      </c>
      <c r="O994" s="23">
        <f>IF(VLOOKUP(Cocina[[#This Row],[Número de Orden]],Sala[[Número de Orden]:[Orden cobrada (Sin tiempo espera)]],12,FALSE)="Si",Cocina[[#This Row],[Ganancia Neta]],-Cocina[[#This Row],[Total del Pedido]])</f>
        <v>8</v>
      </c>
    </row>
    <row r="995" spans="1:15" x14ac:dyDescent="0.3">
      <c r="A995" s="9">
        <v>393</v>
      </c>
      <c r="B995" s="9">
        <v>13</v>
      </c>
      <c r="C995" s="13" t="s">
        <v>335</v>
      </c>
      <c r="D995" s="13" t="s">
        <v>1151</v>
      </c>
      <c r="E995" s="14">
        <v>13</v>
      </c>
      <c r="F995" s="14">
        <v>22</v>
      </c>
      <c r="G995" s="9">
        <v>2</v>
      </c>
      <c r="H995" s="9">
        <v>26</v>
      </c>
      <c r="I995" s="13" t="s">
        <v>1128</v>
      </c>
      <c r="K995" s="14">
        <f t="shared" si="60"/>
        <v>26</v>
      </c>
      <c r="L995" s="14">
        <f t="shared" si="61"/>
        <v>18</v>
      </c>
      <c r="M995" s="14">
        <f t="shared" si="62"/>
        <v>44</v>
      </c>
      <c r="N995" s="12">
        <f t="shared" si="63"/>
        <v>0.69230769230769229</v>
      </c>
      <c r="O995" s="23">
        <f>IF(VLOOKUP(Cocina[[#This Row],[Número de Orden]],Sala[[Número de Orden]:[Orden cobrada (Sin tiempo espera)]],12,FALSE)="Si",Cocina[[#This Row],[Ganancia Neta]],-Cocina[[#This Row],[Total del Pedido]])</f>
        <v>18</v>
      </c>
    </row>
    <row r="996" spans="1:15" x14ac:dyDescent="0.3">
      <c r="A996" s="9">
        <v>394</v>
      </c>
      <c r="B996" s="9">
        <v>17</v>
      </c>
      <c r="C996" s="13" t="s">
        <v>259</v>
      </c>
      <c r="D996" s="13" t="s">
        <v>1139</v>
      </c>
      <c r="E996" s="14">
        <v>14</v>
      </c>
      <c r="F996" s="14">
        <v>24</v>
      </c>
      <c r="G996" s="9">
        <v>2</v>
      </c>
      <c r="H996" s="9">
        <v>5</v>
      </c>
      <c r="I996" s="13" t="s">
        <v>1127</v>
      </c>
      <c r="K996" s="14">
        <f t="shared" si="60"/>
        <v>28</v>
      </c>
      <c r="L996" s="14">
        <f t="shared" si="61"/>
        <v>20</v>
      </c>
      <c r="M996" s="14">
        <f t="shared" si="62"/>
        <v>48</v>
      </c>
      <c r="N996" s="12">
        <f t="shared" si="63"/>
        <v>0.7142857142857143</v>
      </c>
      <c r="O996" s="23">
        <f>IF(VLOOKUP(Cocina[[#This Row],[Número de Orden]],Sala[[Número de Orden]:[Orden cobrada (Sin tiempo espera)]],12,FALSE)="Si",Cocina[[#This Row],[Ganancia Neta]],-Cocina[[#This Row],[Total del Pedido]])</f>
        <v>20</v>
      </c>
    </row>
    <row r="997" spans="1:15" x14ac:dyDescent="0.3">
      <c r="A997" s="9">
        <v>394</v>
      </c>
      <c r="B997" s="9">
        <v>17</v>
      </c>
      <c r="C997" s="13" t="s">
        <v>51</v>
      </c>
      <c r="D997" s="13" t="s">
        <v>1145</v>
      </c>
      <c r="E997" s="14">
        <v>17</v>
      </c>
      <c r="F997" s="14">
        <v>29</v>
      </c>
      <c r="G997" s="9">
        <v>1</v>
      </c>
      <c r="H997" s="9">
        <v>42</v>
      </c>
      <c r="I997" s="13" t="s">
        <v>1128</v>
      </c>
      <c r="K997" s="14">
        <f t="shared" si="60"/>
        <v>17</v>
      </c>
      <c r="L997" s="14">
        <f t="shared" si="61"/>
        <v>12</v>
      </c>
      <c r="M997" s="14">
        <f t="shared" si="62"/>
        <v>29</v>
      </c>
      <c r="N997" s="12">
        <f t="shared" si="63"/>
        <v>0.70588235294117652</v>
      </c>
      <c r="O997" s="23">
        <f>IF(VLOOKUP(Cocina[[#This Row],[Número de Orden]],Sala[[Número de Orden]:[Orden cobrada (Sin tiempo espera)]],12,FALSE)="Si",Cocina[[#This Row],[Ganancia Neta]],-Cocina[[#This Row],[Total del Pedido]])</f>
        <v>12</v>
      </c>
    </row>
    <row r="998" spans="1:15" x14ac:dyDescent="0.3">
      <c r="A998" s="9">
        <v>395</v>
      </c>
      <c r="B998" s="9">
        <v>2</v>
      </c>
      <c r="C998" s="13" t="s">
        <v>180</v>
      </c>
      <c r="D998" s="13" t="s">
        <v>1148</v>
      </c>
      <c r="E998" s="14">
        <v>11</v>
      </c>
      <c r="F998" s="14">
        <v>19</v>
      </c>
      <c r="G998" s="9">
        <v>2</v>
      </c>
      <c r="H998" s="9">
        <v>8</v>
      </c>
      <c r="I998" s="13" t="s">
        <v>1127</v>
      </c>
      <c r="K998" s="14">
        <f t="shared" si="60"/>
        <v>22</v>
      </c>
      <c r="L998" s="14">
        <f t="shared" si="61"/>
        <v>16</v>
      </c>
      <c r="M998" s="14">
        <f t="shared" si="62"/>
        <v>38</v>
      </c>
      <c r="N998" s="12">
        <f t="shared" si="63"/>
        <v>0.72727272727272729</v>
      </c>
      <c r="O998" s="23">
        <f>IF(VLOOKUP(Cocina[[#This Row],[Número de Orden]],Sala[[Número de Orden]:[Orden cobrada (Sin tiempo espera)]],12,FALSE)="Si",Cocina[[#This Row],[Ganancia Neta]],-Cocina[[#This Row],[Total del Pedido]])</f>
        <v>16</v>
      </c>
    </row>
    <row r="999" spans="1:15" x14ac:dyDescent="0.3">
      <c r="A999" s="9">
        <v>396</v>
      </c>
      <c r="B999" s="9">
        <v>11</v>
      </c>
      <c r="C999" s="13" t="s">
        <v>241</v>
      </c>
      <c r="D999" s="13" t="s">
        <v>1153</v>
      </c>
      <c r="E999" s="14">
        <v>12</v>
      </c>
      <c r="F999" s="14">
        <v>20</v>
      </c>
      <c r="G999" s="9">
        <v>1</v>
      </c>
      <c r="H999" s="9">
        <v>31</v>
      </c>
      <c r="I999" s="13" t="s">
        <v>1128</v>
      </c>
      <c r="K999" s="14">
        <f t="shared" si="60"/>
        <v>12</v>
      </c>
      <c r="L999" s="14">
        <f t="shared" si="61"/>
        <v>8</v>
      </c>
      <c r="M999" s="14">
        <f t="shared" si="62"/>
        <v>20</v>
      </c>
      <c r="N999" s="12">
        <f t="shared" si="63"/>
        <v>0.66666666666666663</v>
      </c>
      <c r="O999" s="23">
        <f>IF(VLOOKUP(Cocina[[#This Row],[Número de Orden]],Sala[[Número de Orden]:[Orden cobrada (Sin tiempo espera)]],12,FALSE)="Si",Cocina[[#This Row],[Ganancia Neta]],-Cocina[[#This Row],[Total del Pedido]])</f>
        <v>8</v>
      </c>
    </row>
    <row r="1000" spans="1:15" x14ac:dyDescent="0.3">
      <c r="A1000" s="9">
        <v>396</v>
      </c>
      <c r="B1000" s="9">
        <v>11</v>
      </c>
      <c r="C1000" s="13" t="s">
        <v>102</v>
      </c>
      <c r="D1000" s="13" t="s">
        <v>1155</v>
      </c>
      <c r="E1000" s="14">
        <v>13</v>
      </c>
      <c r="F1000" s="14">
        <v>21</v>
      </c>
      <c r="G1000" s="9">
        <v>3</v>
      </c>
      <c r="H1000" s="9">
        <v>26</v>
      </c>
      <c r="I1000" s="13" t="s">
        <v>1128</v>
      </c>
      <c r="K1000" s="14">
        <f t="shared" si="60"/>
        <v>39</v>
      </c>
      <c r="L1000" s="14">
        <f t="shared" si="61"/>
        <v>24</v>
      </c>
      <c r="M1000" s="14">
        <f t="shared" si="62"/>
        <v>63</v>
      </c>
      <c r="N1000" s="12">
        <f t="shared" si="63"/>
        <v>0.61538461538461542</v>
      </c>
      <c r="O1000" s="23">
        <f>IF(VLOOKUP(Cocina[[#This Row],[Número de Orden]],Sala[[Número de Orden]:[Orden cobrada (Sin tiempo espera)]],12,FALSE)="Si",Cocina[[#This Row],[Ganancia Neta]],-Cocina[[#This Row],[Total del Pedido]])</f>
        <v>24</v>
      </c>
    </row>
    <row r="1001" spans="1:15" x14ac:dyDescent="0.3">
      <c r="A1001" s="9">
        <v>397</v>
      </c>
      <c r="B1001" s="9">
        <v>4</v>
      </c>
      <c r="C1001" s="13" t="s">
        <v>170</v>
      </c>
      <c r="D1001" s="13" t="s">
        <v>1142</v>
      </c>
      <c r="E1001" s="14">
        <v>16</v>
      </c>
      <c r="F1001" s="14">
        <v>27</v>
      </c>
      <c r="G1001" s="9">
        <v>2</v>
      </c>
      <c r="H1001" s="9">
        <v>10</v>
      </c>
      <c r="I1001" s="13" t="s">
        <v>1128</v>
      </c>
      <c r="K1001" s="14">
        <f t="shared" si="60"/>
        <v>32</v>
      </c>
      <c r="L1001" s="14">
        <f t="shared" si="61"/>
        <v>22</v>
      </c>
      <c r="M1001" s="14">
        <f t="shared" si="62"/>
        <v>54</v>
      </c>
      <c r="N1001" s="12">
        <f t="shared" si="63"/>
        <v>0.6875</v>
      </c>
      <c r="O1001" s="23">
        <f>IF(VLOOKUP(Cocina[[#This Row],[Número de Orden]],Sala[[Número de Orden]:[Orden cobrada (Sin tiempo espera)]],12,FALSE)="Si",Cocina[[#This Row],[Ganancia Neta]],-Cocina[[#This Row],[Total del Pedido]])</f>
        <v>22</v>
      </c>
    </row>
    <row r="1002" spans="1:15" x14ac:dyDescent="0.3">
      <c r="A1002" s="9">
        <v>397</v>
      </c>
      <c r="B1002" s="9">
        <v>4</v>
      </c>
      <c r="C1002" s="13" t="s">
        <v>186</v>
      </c>
      <c r="D1002" s="13" t="s">
        <v>1141</v>
      </c>
      <c r="E1002" s="14">
        <v>19</v>
      </c>
      <c r="F1002" s="14">
        <v>31</v>
      </c>
      <c r="G1002" s="9">
        <v>3</v>
      </c>
      <c r="H1002" s="9">
        <v>59</v>
      </c>
      <c r="I1002" s="13" t="s">
        <v>1128</v>
      </c>
      <c r="K1002" s="14">
        <f t="shared" si="60"/>
        <v>57</v>
      </c>
      <c r="L1002" s="14">
        <f t="shared" si="61"/>
        <v>36</v>
      </c>
      <c r="M1002" s="14">
        <f t="shared" si="62"/>
        <v>93</v>
      </c>
      <c r="N1002" s="12">
        <f t="shared" si="63"/>
        <v>0.63157894736842102</v>
      </c>
      <c r="O1002" s="23">
        <f>IF(VLOOKUP(Cocina[[#This Row],[Número de Orden]],Sala[[Número de Orden]:[Orden cobrada (Sin tiempo espera)]],12,FALSE)="Si",Cocina[[#This Row],[Ganancia Neta]],-Cocina[[#This Row],[Total del Pedido]])</f>
        <v>36</v>
      </c>
    </row>
    <row r="1003" spans="1:15" x14ac:dyDescent="0.3">
      <c r="A1003" s="9">
        <v>398</v>
      </c>
      <c r="B1003" s="9">
        <v>9</v>
      </c>
      <c r="C1003" s="13" t="s">
        <v>57</v>
      </c>
      <c r="D1003" s="13" t="s">
        <v>1147</v>
      </c>
      <c r="E1003" s="14">
        <v>16</v>
      </c>
      <c r="F1003" s="14">
        <v>28</v>
      </c>
      <c r="G1003" s="9">
        <v>2</v>
      </c>
      <c r="H1003" s="9">
        <v>50</v>
      </c>
      <c r="I1003" s="13" t="s">
        <v>1127</v>
      </c>
      <c r="K1003" s="14">
        <f t="shared" si="60"/>
        <v>32</v>
      </c>
      <c r="L1003" s="14">
        <f t="shared" si="61"/>
        <v>24</v>
      </c>
      <c r="M1003" s="14">
        <f t="shared" si="62"/>
        <v>56</v>
      </c>
      <c r="N1003" s="12">
        <f t="shared" si="63"/>
        <v>0.75</v>
      </c>
      <c r="O1003" s="23">
        <f>IF(VLOOKUP(Cocina[[#This Row],[Número de Orden]],Sala[[Número de Orden]:[Orden cobrada (Sin tiempo espera)]],12,FALSE)="Si",Cocina[[#This Row],[Ganancia Neta]],-Cocina[[#This Row],[Total del Pedido]])</f>
        <v>24</v>
      </c>
    </row>
    <row r="1004" spans="1:15" x14ac:dyDescent="0.3">
      <c r="A1004" s="9">
        <v>398</v>
      </c>
      <c r="B1004" s="9">
        <v>9</v>
      </c>
      <c r="C1004" s="13" t="s">
        <v>439</v>
      </c>
      <c r="D1004" s="13" t="s">
        <v>1146</v>
      </c>
      <c r="E1004" s="14">
        <v>20</v>
      </c>
      <c r="F1004" s="14">
        <v>33</v>
      </c>
      <c r="G1004" s="9">
        <v>2</v>
      </c>
      <c r="H1004" s="9">
        <v>21</v>
      </c>
      <c r="I1004" s="13" t="s">
        <v>1128</v>
      </c>
      <c r="K1004" s="14">
        <f t="shared" si="60"/>
        <v>40</v>
      </c>
      <c r="L1004" s="14">
        <f t="shared" si="61"/>
        <v>26</v>
      </c>
      <c r="M1004" s="14">
        <f t="shared" si="62"/>
        <v>66</v>
      </c>
      <c r="N1004" s="12">
        <f t="shared" si="63"/>
        <v>0.65</v>
      </c>
      <c r="O1004" s="23">
        <f>IF(VLOOKUP(Cocina[[#This Row],[Número de Orden]],Sala[[Número de Orden]:[Orden cobrada (Sin tiempo espera)]],12,FALSE)="Si",Cocina[[#This Row],[Ganancia Neta]],-Cocina[[#This Row],[Total del Pedido]])</f>
        <v>26</v>
      </c>
    </row>
    <row r="1005" spans="1:15" x14ac:dyDescent="0.3">
      <c r="A1005" s="9">
        <v>399</v>
      </c>
      <c r="B1005" s="9">
        <v>7</v>
      </c>
      <c r="C1005" s="13" t="s">
        <v>439</v>
      </c>
      <c r="D1005" s="13" t="s">
        <v>1146</v>
      </c>
      <c r="E1005" s="14">
        <v>20</v>
      </c>
      <c r="F1005" s="14">
        <v>33</v>
      </c>
      <c r="G1005" s="9">
        <v>3</v>
      </c>
      <c r="H1005" s="9">
        <v>45</v>
      </c>
      <c r="I1005" s="13" t="s">
        <v>1127</v>
      </c>
      <c r="K1005" s="14">
        <f t="shared" si="60"/>
        <v>60</v>
      </c>
      <c r="L1005" s="14">
        <f t="shared" si="61"/>
        <v>39</v>
      </c>
      <c r="M1005" s="14">
        <f t="shared" si="62"/>
        <v>99</v>
      </c>
      <c r="N1005" s="12">
        <f t="shared" si="63"/>
        <v>0.65</v>
      </c>
      <c r="O1005" s="23">
        <f>IF(VLOOKUP(Cocina[[#This Row],[Número de Orden]],Sala[[Número de Orden]:[Orden cobrada (Sin tiempo espera)]],12,FALSE)="Si",Cocina[[#This Row],[Ganancia Neta]],-Cocina[[#This Row],[Total del Pedido]])</f>
        <v>39</v>
      </c>
    </row>
    <row r="1006" spans="1:15" x14ac:dyDescent="0.3">
      <c r="A1006" s="9">
        <v>399</v>
      </c>
      <c r="B1006" s="9">
        <v>7</v>
      </c>
      <c r="C1006" s="13" t="s">
        <v>106</v>
      </c>
      <c r="D1006" s="13" t="s">
        <v>1144</v>
      </c>
      <c r="E1006" s="14">
        <v>22</v>
      </c>
      <c r="F1006" s="14">
        <v>36</v>
      </c>
      <c r="G1006" s="9">
        <v>3</v>
      </c>
      <c r="H1006" s="9">
        <v>46</v>
      </c>
      <c r="I1006" s="13" t="s">
        <v>1128</v>
      </c>
      <c r="K1006" s="14">
        <f t="shared" si="60"/>
        <v>66</v>
      </c>
      <c r="L1006" s="14">
        <f t="shared" si="61"/>
        <v>42</v>
      </c>
      <c r="M1006" s="14">
        <f t="shared" si="62"/>
        <v>108</v>
      </c>
      <c r="N1006" s="12">
        <f t="shared" si="63"/>
        <v>0.63636363636363635</v>
      </c>
      <c r="O1006" s="23">
        <f>IF(VLOOKUP(Cocina[[#This Row],[Número de Orden]],Sala[[Número de Orden]:[Orden cobrada (Sin tiempo espera)]],12,FALSE)="Si",Cocina[[#This Row],[Ganancia Neta]],-Cocina[[#This Row],[Total del Pedido]])</f>
        <v>42</v>
      </c>
    </row>
    <row r="1007" spans="1:15" x14ac:dyDescent="0.3">
      <c r="A1007" s="9">
        <v>400</v>
      </c>
      <c r="B1007" s="9">
        <v>9</v>
      </c>
      <c r="C1007" s="13" t="s">
        <v>65</v>
      </c>
      <c r="D1007" s="13" t="s">
        <v>1143</v>
      </c>
      <c r="E1007" s="14">
        <v>25</v>
      </c>
      <c r="F1007" s="14">
        <v>40</v>
      </c>
      <c r="G1007" s="9">
        <v>2</v>
      </c>
      <c r="H1007" s="9">
        <v>28</v>
      </c>
      <c r="I1007" s="13" t="s">
        <v>1127</v>
      </c>
      <c r="K1007" s="14">
        <f t="shared" si="60"/>
        <v>50</v>
      </c>
      <c r="L1007" s="14">
        <f t="shared" si="61"/>
        <v>30</v>
      </c>
      <c r="M1007" s="14">
        <f t="shared" si="62"/>
        <v>80</v>
      </c>
      <c r="N1007" s="12">
        <f t="shared" si="63"/>
        <v>0.6</v>
      </c>
      <c r="O1007" s="23">
        <f>IF(VLOOKUP(Cocina[[#This Row],[Número de Orden]],Sala[[Número de Orden]:[Orden cobrada (Sin tiempo espera)]],12,FALSE)="Si",Cocina[[#This Row],[Ganancia Neta]],-Cocina[[#This Row],[Total del Pedido]])</f>
        <v>30</v>
      </c>
    </row>
    <row r="1008" spans="1:15" x14ac:dyDescent="0.3">
      <c r="A1008" s="9">
        <v>400</v>
      </c>
      <c r="B1008" s="9">
        <v>9</v>
      </c>
      <c r="C1008" s="13" t="s">
        <v>57</v>
      </c>
      <c r="D1008" s="13" t="s">
        <v>1147</v>
      </c>
      <c r="E1008" s="14">
        <v>16</v>
      </c>
      <c r="F1008" s="14">
        <v>28</v>
      </c>
      <c r="G1008" s="9">
        <v>2</v>
      </c>
      <c r="H1008" s="9">
        <v>13</v>
      </c>
      <c r="I1008" s="13" t="s">
        <v>1127</v>
      </c>
      <c r="K1008" s="14">
        <f t="shared" si="60"/>
        <v>32</v>
      </c>
      <c r="L1008" s="14">
        <f t="shared" si="61"/>
        <v>24</v>
      </c>
      <c r="M1008" s="14">
        <f t="shared" si="62"/>
        <v>56</v>
      </c>
      <c r="N1008" s="12">
        <f t="shared" si="63"/>
        <v>0.75</v>
      </c>
      <c r="O1008" s="23">
        <f>IF(VLOOKUP(Cocina[[#This Row],[Número de Orden]],Sala[[Número de Orden]:[Orden cobrada (Sin tiempo espera)]],12,FALSE)="Si",Cocina[[#This Row],[Ganancia Neta]],-Cocina[[#This Row],[Total del Pedido]])</f>
        <v>24</v>
      </c>
    </row>
    <row r="1009" spans="1:15" x14ac:dyDescent="0.3">
      <c r="A1009" s="9">
        <v>400</v>
      </c>
      <c r="B1009" s="9">
        <v>9</v>
      </c>
      <c r="C1009" s="13" t="s">
        <v>186</v>
      </c>
      <c r="D1009" s="13" t="s">
        <v>1141</v>
      </c>
      <c r="E1009" s="14">
        <v>19</v>
      </c>
      <c r="F1009" s="14">
        <v>31</v>
      </c>
      <c r="G1009" s="9">
        <v>2</v>
      </c>
      <c r="H1009" s="9">
        <v>38</v>
      </c>
      <c r="I1009" s="13" t="s">
        <v>1128</v>
      </c>
      <c r="K1009" s="14">
        <f t="shared" si="60"/>
        <v>38</v>
      </c>
      <c r="L1009" s="14">
        <f t="shared" si="61"/>
        <v>24</v>
      </c>
      <c r="M1009" s="14">
        <f t="shared" si="62"/>
        <v>62</v>
      </c>
      <c r="N1009" s="12">
        <f t="shared" si="63"/>
        <v>0.63157894736842102</v>
      </c>
      <c r="O1009" s="23">
        <f>IF(VLOOKUP(Cocina[[#This Row],[Número de Orden]],Sala[[Número de Orden]:[Orden cobrada (Sin tiempo espera)]],12,FALSE)="Si",Cocina[[#This Row],[Ganancia Neta]],-Cocina[[#This Row],[Total del Pedido]])</f>
        <v>24</v>
      </c>
    </row>
    <row r="1010" spans="1:15" x14ac:dyDescent="0.3">
      <c r="A1010" s="9">
        <v>401</v>
      </c>
      <c r="B1010" s="9">
        <v>16</v>
      </c>
      <c r="C1010" s="13" t="s">
        <v>102</v>
      </c>
      <c r="D1010" s="13" t="s">
        <v>1155</v>
      </c>
      <c r="E1010" s="14">
        <v>13</v>
      </c>
      <c r="F1010" s="14">
        <v>21</v>
      </c>
      <c r="G1010" s="9">
        <v>2</v>
      </c>
      <c r="H1010" s="9">
        <v>20</v>
      </c>
      <c r="I1010" s="13" t="s">
        <v>1127</v>
      </c>
      <c r="K1010" s="14">
        <f t="shared" si="60"/>
        <v>26</v>
      </c>
      <c r="L1010" s="14">
        <f t="shared" si="61"/>
        <v>16</v>
      </c>
      <c r="M1010" s="14">
        <f t="shared" si="62"/>
        <v>42</v>
      </c>
      <c r="N1010" s="12">
        <f t="shared" si="63"/>
        <v>0.61538461538461542</v>
      </c>
      <c r="O1010" s="23">
        <f>IF(VLOOKUP(Cocina[[#This Row],[Número de Orden]],Sala[[Número de Orden]:[Orden cobrada (Sin tiempo espera)]],12,FALSE)="Si",Cocina[[#This Row],[Ganancia Neta]],-Cocina[[#This Row],[Total del Pedido]])</f>
        <v>16</v>
      </c>
    </row>
    <row r="1011" spans="1:15" x14ac:dyDescent="0.3">
      <c r="A1011" s="9">
        <v>402</v>
      </c>
      <c r="B1011" s="9">
        <v>18</v>
      </c>
      <c r="C1011" s="13" t="s">
        <v>195</v>
      </c>
      <c r="D1011" s="13" t="s">
        <v>1158</v>
      </c>
      <c r="E1011" s="14">
        <v>15</v>
      </c>
      <c r="F1011" s="14">
        <v>25</v>
      </c>
      <c r="G1011" s="9">
        <v>2</v>
      </c>
      <c r="H1011" s="9">
        <v>16</v>
      </c>
      <c r="I1011" s="13" t="s">
        <v>1128</v>
      </c>
      <c r="K1011" s="14">
        <f t="shared" si="60"/>
        <v>30</v>
      </c>
      <c r="L1011" s="14">
        <f t="shared" si="61"/>
        <v>20</v>
      </c>
      <c r="M1011" s="14">
        <f t="shared" si="62"/>
        <v>50</v>
      </c>
      <c r="N1011" s="12">
        <f t="shared" si="63"/>
        <v>0.66666666666666663</v>
      </c>
      <c r="O1011" s="23">
        <f>IF(VLOOKUP(Cocina[[#This Row],[Número de Orden]],Sala[[Número de Orden]:[Orden cobrada (Sin tiempo espera)]],12,FALSE)="Si",Cocina[[#This Row],[Ganancia Neta]],-Cocina[[#This Row],[Total del Pedido]])</f>
        <v>20</v>
      </c>
    </row>
    <row r="1012" spans="1:15" x14ac:dyDescent="0.3">
      <c r="A1012" s="9">
        <v>402</v>
      </c>
      <c r="B1012" s="9">
        <v>18</v>
      </c>
      <c r="C1012" s="13" t="s">
        <v>180</v>
      </c>
      <c r="D1012" s="13" t="s">
        <v>1148</v>
      </c>
      <c r="E1012" s="14">
        <v>11</v>
      </c>
      <c r="F1012" s="14">
        <v>19</v>
      </c>
      <c r="G1012" s="9">
        <v>3</v>
      </c>
      <c r="H1012" s="9">
        <v>29</v>
      </c>
      <c r="I1012" s="13" t="s">
        <v>1128</v>
      </c>
      <c r="K1012" s="14">
        <f t="shared" si="60"/>
        <v>33</v>
      </c>
      <c r="L1012" s="14">
        <f t="shared" si="61"/>
        <v>24</v>
      </c>
      <c r="M1012" s="14">
        <f t="shared" si="62"/>
        <v>57</v>
      </c>
      <c r="N1012" s="12">
        <f t="shared" si="63"/>
        <v>0.72727272727272729</v>
      </c>
      <c r="O1012" s="23">
        <f>IF(VLOOKUP(Cocina[[#This Row],[Número de Orden]],Sala[[Número de Orden]:[Orden cobrada (Sin tiempo espera)]],12,FALSE)="Si",Cocina[[#This Row],[Ganancia Neta]],-Cocina[[#This Row],[Total del Pedido]])</f>
        <v>24</v>
      </c>
    </row>
    <row r="1013" spans="1:15" x14ac:dyDescent="0.3">
      <c r="A1013" s="9">
        <v>402</v>
      </c>
      <c r="B1013" s="9">
        <v>18</v>
      </c>
      <c r="C1013" s="13" t="s">
        <v>335</v>
      </c>
      <c r="D1013" s="13" t="s">
        <v>1151</v>
      </c>
      <c r="E1013" s="14">
        <v>13</v>
      </c>
      <c r="F1013" s="14">
        <v>22</v>
      </c>
      <c r="G1013" s="9">
        <v>2</v>
      </c>
      <c r="H1013" s="9">
        <v>21</v>
      </c>
      <c r="I1013" s="13" t="s">
        <v>1127</v>
      </c>
      <c r="K1013" s="14">
        <f t="shared" si="60"/>
        <v>26</v>
      </c>
      <c r="L1013" s="14">
        <f t="shared" si="61"/>
        <v>18</v>
      </c>
      <c r="M1013" s="14">
        <f t="shared" si="62"/>
        <v>44</v>
      </c>
      <c r="N1013" s="12">
        <f t="shared" si="63"/>
        <v>0.69230769230769229</v>
      </c>
      <c r="O1013" s="23">
        <f>IF(VLOOKUP(Cocina[[#This Row],[Número de Orden]],Sala[[Número de Orden]:[Orden cobrada (Sin tiempo espera)]],12,FALSE)="Si",Cocina[[#This Row],[Ganancia Neta]],-Cocina[[#This Row],[Total del Pedido]])</f>
        <v>18</v>
      </c>
    </row>
    <row r="1014" spans="1:15" x14ac:dyDescent="0.3">
      <c r="A1014" s="9">
        <v>403</v>
      </c>
      <c r="B1014" s="9">
        <v>14</v>
      </c>
      <c r="C1014" s="13" t="s">
        <v>335</v>
      </c>
      <c r="D1014" s="13" t="s">
        <v>1151</v>
      </c>
      <c r="E1014" s="14">
        <v>13</v>
      </c>
      <c r="F1014" s="14">
        <v>22</v>
      </c>
      <c r="G1014" s="9">
        <v>3</v>
      </c>
      <c r="H1014" s="9">
        <v>17</v>
      </c>
      <c r="I1014" s="13" t="s">
        <v>1127</v>
      </c>
      <c r="K1014" s="14">
        <f t="shared" si="60"/>
        <v>39</v>
      </c>
      <c r="L1014" s="14">
        <f t="shared" si="61"/>
        <v>27</v>
      </c>
      <c r="M1014" s="14">
        <f t="shared" si="62"/>
        <v>66</v>
      </c>
      <c r="N1014" s="12">
        <f t="shared" si="63"/>
        <v>0.69230769230769229</v>
      </c>
      <c r="O1014" s="23">
        <f>IF(VLOOKUP(Cocina[[#This Row],[Número de Orden]],Sala[[Número de Orden]:[Orden cobrada (Sin tiempo espera)]],12,FALSE)="Si",Cocina[[#This Row],[Ganancia Neta]],-Cocina[[#This Row],[Total del Pedido]])</f>
        <v>27</v>
      </c>
    </row>
    <row r="1015" spans="1:15" x14ac:dyDescent="0.3">
      <c r="A1015" s="9">
        <v>403</v>
      </c>
      <c r="B1015" s="9">
        <v>14</v>
      </c>
      <c r="C1015" s="13" t="s">
        <v>117</v>
      </c>
      <c r="D1015" s="13" t="s">
        <v>1156</v>
      </c>
      <c r="E1015" s="14">
        <v>10</v>
      </c>
      <c r="F1015" s="14">
        <v>18</v>
      </c>
      <c r="G1015" s="9">
        <v>2</v>
      </c>
      <c r="H1015" s="9">
        <v>5</v>
      </c>
      <c r="I1015" s="13" t="s">
        <v>1128</v>
      </c>
      <c r="K1015" s="14">
        <f t="shared" si="60"/>
        <v>20</v>
      </c>
      <c r="L1015" s="14">
        <f t="shared" si="61"/>
        <v>16</v>
      </c>
      <c r="M1015" s="14">
        <f t="shared" si="62"/>
        <v>36</v>
      </c>
      <c r="N1015" s="12">
        <f t="shared" si="63"/>
        <v>0.8</v>
      </c>
      <c r="O1015" s="23">
        <f>IF(VLOOKUP(Cocina[[#This Row],[Número de Orden]],Sala[[Número de Orden]:[Orden cobrada (Sin tiempo espera)]],12,FALSE)="Si",Cocina[[#This Row],[Ganancia Neta]],-Cocina[[#This Row],[Total del Pedido]])</f>
        <v>16</v>
      </c>
    </row>
    <row r="1016" spans="1:15" x14ac:dyDescent="0.3">
      <c r="A1016" s="9">
        <v>403</v>
      </c>
      <c r="B1016" s="9">
        <v>14</v>
      </c>
      <c r="C1016" s="13" t="s">
        <v>414</v>
      </c>
      <c r="D1016" s="13" t="s">
        <v>1150</v>
      </c>
      <c r="E1016" s="14">
        <v>19</v>
      </c>
      <c r="F1016" s="14">
        <v>32</v>
      </c>
      <c r="G1016" s="9">
        <v>2</v>
      </c>
      <c r="H1016" s="9">
        <v>8</v>
      </c>
      <c r="I1016" s="13" t="s">
        <v>1128</v>
      </c>
      <c r="K1016" s="14">
        <f t="shared" si="60"/>
        <v>38</v>
      </c>
      <c r="L1016" s="14">
        <f t="shared" si="61"/>
        <v>26</v>
      </c>
      <c r="M1016" s="14">
        <f t="shared" si="62"/>
        <v>64</v>
      </c>
      <c r="N1016" s="12">
        <f t="shared" si="63"/>
        <v>0.68421052631578949</v>
      </c>
      <c r="O1016" s="23">
        <f>IF(VLOOKUP(Cocina[[#This Row],[Número de Orden]],Sala[[Número de Orden]:[Orden cobrada (Sin tiempo espera)]],12,FALSE)="Si",Cocina[[#This Row],[Ganancia Neta]],-Cocina[[#This Row],[Total del Pedido]])</f>
        <v>26</v>
      </c>
    </row>
    <row r="1017" spans="1:15" x14ac:dyDescent="0.3">
      <c r="A1017" s="9">
        <v>403</v>
      </c>
      <c r="B1017" s="9">
        <v>14</v>
      </c>
      <c r="C1017" s="13" t="s">
        <v>259</v>
      </c>
      <c r="D1017" s="13" t="s">
        <v>1139</v>
      </c>
      <c r="E1017" s="14">
        <v>14</v>
      </c>
      <c r="F1017" s="14">
        <v>24</v>
      </c>
      <c r="G1017" s="9">
        <v>1</v>
      </c>
      <c r="H1017" s="9">
        <v>55</v>
      </c>
      <c r="I1017" s="13" t="s">
        <v>1128</v>
      </c>
      <c r="K1017" s="14">
        <f t="shared" si="60"/>
        <v>14</v>
      </c>
      <c r="L1017" s="14">
        <f t="shared" si="61"/>
        <v>10</v>
      </c>
      <c r="M1017" s="14">
        <f t="shared" si="62"/>
        <v>24</v>
      </c>
      <c r="N1017" s="12">
        <f t="shared" si="63"/>
        <v>0.7142857142857143</v>
      </c>
      <c r="O1017" s="23">
        <f>IF(VLOOKUP(Cocina[[#This Row],[Número de Orden]],Sala[[Número de Orden]:[Orden cobrada (Sin tiempo espera)]],12,FALSE)="Si",Cocina[[#This Row],[Ganancia Neta]],-Cocina[[#This Row],[Total del Pedido]])</f>
        <v>10</v>
      </c>
    </row>
    <row r="1018" spans="1:15" x14ac:dyDescent="0.3">
      <c r="A1018" s="9">
        <v>404</v>
      </c>
      <c r="B1018" s="9">
        <v>17</v>
      </c>
      <c r="C1018" s="13" t="s">
        <v>102</v>
      </c>
      <c r="D1018" s="13" t="s">
        <v>1155</v>
      </c>
      <c r="E1018" s="14">
        <v>13</v>
      </c>
      <c r="F1018" s="14">
        <v>21</v>
      </c>
      <c r="G1018" s="9">
        <v>2</v>
      </c>
      <c r="H1018" s="9">
        <v>20</v>
      </c>
      <c r="I1018" s="13" t="s">
        <v>1127</v>
      </c>
      <c r="K1018" s="14">
        <f t="shared" si="60"/>
        <v>26</v>
      </c>
      <c r="L1018" s="14">
        <f t="shared" si="61"/>
        <v>16</v>
      </c>
      <c r="M1018" s="14">
        <f t="shared" si="62"/>
        <v>42</v>
      </c>
      <c r="N1018" s="12">
        <f t="shared" si="63"/>
        <v>0.61538461538461542</v>
      </c>
      <c r="O1018" s="23">
        <f>IF(VLOOKUP(Cocina[[#This Row],[Número de Orden]],Sala[[Número de Orden]:[Orden cobrada (Sin tiempo espera)]],12,FALSE)="Si",Cocina[[#This Row],[Ganancia Neta]],-Cocina[[#This Row],[Total del Pedido]])</f>
        <v>16</v>
      </c>
    </row>
    <row r="1019" spans="1:15" x14ac:dyDescent="0.3">
      <c r="A1019" s="9">
        <v>404</v>
      </c>
      <c r="B1019" s="9">
        <v>17</v>
      </c>
      <c r="C1019" s="13" t="s">
        <v>241</v>
      </c>
      <c r="D1019" s="13" t="s">
        <v>1153</v>
      </c>
      <c r="E1019" s="14">
        <v>12</v>
      </c>
      <c r="F1019" s="14">
        <v>20</v>
      </c>
      <c r="G1019" s="9">
        <v>1</v>
      </c>
      <c r="H1019" s="9">
        <v>53</v>
      </c>
      <c r="I1019" s="13" t="s">
        <v>1128</v>
      </c>
      <c r="K1019" s="14">
        <f t="shared" si="60"/>
        <v>12</v>
      </c>
      <c r="L1019" s="14">
        <f t="shared" si="61"/>
        <v>8</v>
      </c>
      <c r="M1019" s="14">
        <f t="shared" si="62"/>
        <v>20</v>
      </c>
      <c r="N1019" s="12">
        <f t="shared" si="63"/>
        <v>0.66666666666666663</v>
      </c>
      <c r="O1019" s="23">
        <f>IF(VLOOKUP(Cocina[[#This Row],[Número de Orden]],Sala[[Número de Orden]:[Orden cobrada (Sin tiempo espera)]],12,FALSE)="Si",Cocina[[#This Row],[Ganancia Neta]],-Cocina[[#This Row],[Total del Pedido]])</f>
        <v>8</v>
      </c>
    </row>
    <row r="1020" spans="1:15" x14ac:dyDescent="0.3">
      <c r="A1020" s="9">
        <v>404</v>
      </c>
      <c r="B1020" s="9">
        <v>17</v>
      </c>
      <c r="C1020" s="13" t="s">
        <v>65</v>
      </c>
      <c r="D1020" s="13" t="s">
        <v>1143</v>
      </c>
      <c r="E1020" s="14">
        <v>25</v>
      </c>
      <c r="F1020" s="14">
        <v>40</v>
      </c>
      <c r="G1020" s="9">
        <v>3</v>
      </c>
      <c r="H1020" s="9">
        <v>29</v>
      </c>
      <c r="I1020" s="13" t="s">
        <v>1128</v>
      </c>
      <c r="K1020" s="14">
        <f t="shared" si="60"/>
        <v>75</v>
      </c>
      <c r="L1020" s="14">
        <f t="shared" si="61"/>
        <v>45</v>
      </c>
      <c r="M1020" s="14">
        <f t="shared" si="62"/>
        <v>120</v>
      </c>
      <c r="N1020" s="12">
        <f t="shared" si="63"/>
        <v>0.6</v>
      </c>
      <c r="O1020" s="23">
        <f>IF(VLOOKUP(Cocina[[#This Row],[Número de Orden]],Sala[[Número de Orden]:[Orden cobrada (Sin tiempo espera)]],12,FALSE)="Si",Cocina[[#This Row],[Ganancia Neta]],-Cocina[[#This Row],[Total del Pedido]])</f>
        <v>45</v>
      </c>
    </row>
    <row r="1021" spans="1:15" x14ac:dyDescent="0.3">
      <c r="A1021" s="9">
        <v>405</v>
      </c>
      <c r="B1021" s="9">
        <v>5</v>
      </c>
      <c r="C1021" s="13" t="s">
        <v>256</v>
      </c>
      <c r="D1021" s="13" t="s">
        <v>1157</v>
      </c>
      <c r="E1021" s="14">
        <v>15</v>
      </c>
      <c r="F1021" s="14">
        <v>26</v>
      </c>
      <c r="G1021" s="9">
        <v>1</v>
      </c>
      <c r="H1021" s="9">
        <v>41</v>
      </c>
      <c r="I1021" s="13" t="s">
        <v>1128</v>
      </c>
      <c r="K1021" s="14">
        <f t="shared" si="60"/>
        <v>15</v>
      </c>
      <c r="L1021" s="14">
        <f t="shared" si="61"/>
        <v>11</v>
      </c>
      <c r="M1021" s="14">
        <f t="shared" si="62"/>
        <v>26</v>
      </c>
      <c r="N1021" s="12">
        <f t="shared" si="63"/>
        <v>0.73333333333333328</v>
      </c>
      <c r="O1021" s="23">
        <f>IF(VLOOKUP(Cocina[[#This Row],[Número de Orden]],Sala[[Número de Orden]:[Orden cobrada (Sin tiempo espera)]],12,FALSE)="Si",Cocina[[#This Row],[Ganancia Neta]],-Cocina[[#This Row],[Total del Pedido]])</f>
        <v>11</v>
      </c>
    </row>
    <row r="1022" spans="1:15" x14ac:dyDescent="0.3">
      <c r="A1022" s="9">
        <v>405</v>
      </c>
      <c r="B1022" s="9">
        <v>5</v>
      </c>
      <c r="C1022" s="13" t="s">
        <v>65</v>
      </c>
      <c r="D1022" s="13" t="s">
        <v>1143</v>
      </c>
      <c r="E1022" s="14">
        <v>25</v>
      </c>
      <c r="F1022" s="14">
        <v>40</v>
      </c>
      <c r="G1022" s="9">
        <v>1</v>
      </c>
      <c r="H1022" s="9">
        <v>44</v>
      </c>
      <c r="I1022" s="13" t="s">
        <v>1127</v>
      </c>
      <c r="K1022" s="14">
        <f t="shared" si="60"/>
        <v>25</v>
      </c>
      <c r="L1022" s="14">
        <f t="shared" si="61"/>
        <v>15</v>
      </c>
      <c r="M1022" s="14">
        <f t="shared" si="62"/>
        <v>40</v>
      </c>
      <c r="N1022" s="12">
        <f t="shared" si="63"/>
        <v>0.6</v>
      </c>
      <c r="O1022" s="23">
        <f>IF(VLOOKUP(Cocina[[#This Row],[Número de Orden]],Sala[[Número de Orden]:[Orden cobrada (Sin tiempo espera)]],12,FALSE)="Si",Cocina[[#This Row],[Ganancia Neta]],-Cocina[[#This Row],[Total del Pedido]])</f>
        <v>15</v>
      </c>
    </row>
    <row r="1023" spans="1:15" x14ac:dyDescent="0.3">
      <c r="A1023" s="9">
        <v>405</v>
      </c>
      <c r="B1023" s="9">
        <v>5</v>
      </c>
      <c r="C1023" s="13" t="s">
        <v>241</v>
      </c>
      <c r="D1023" s="13" t="s">
        <v>1153</v>
      </c>
      <c r="E1023" s="14">
        <v>12</v>
      </c>
      <c r="F1023" s="14">
        <v>20</v>
      </c>
      <c r="G1023" s="9">
        <v>2</v>
      </c>
      <c r="H1023" s="9">
        <v>13</v>
      </c>
      <c r="I1023" s="13" t="s">
        <v>1128</v>
      </c>
      <c r="K1023" s="14">
        <f t="shared" si="60"/>
        <v>24</v>
      </c>
      <c r="L1023" s="14">
        <f t="shared" si="61"/>
        <v>16</v>
      </c>
      <c r="M1023" s="14">
        <f t="shared" si="62"/>
        <v>40</v>
      </c>
      <c r="N1023" s="12">
        <f t="shared" si="63"/>
        <v>0.66666666666666663</v>
      </c>
      <c r="O1023" s="23">
        <f>IF(VLOOKUP(Cocina[[#This Row],[Número de Orden]],Sala[[Número de Orden]:[Orden cobrada (Sin tiempo espera)]],12,FALSE)="Si",Cocina[[#This Row],[Ganancia Neta]],-Cocina[[#This Row],[Total del Pedido]])</f>
        <v>16</v>
      </c>
    </row>
    <row r="1024" spans="1:15" x14ac:dyDescent="0.3">
      <c r="A1024" s="9">
        <v>406</v>
      </c>
      <c r="B1024" s="9">
        <v>14</v>
      </c>
      <c r="C1024" s="13" t="s">
        <v>241</v>
      </c>
      <c r="D1024" s="13" t="s">
        <v>1153</v>
      </c>
      <c r="E1024" s="14">
        <v>12</v>
      </c>
      <c r="F1024" s="14">
        <v>20</v>
      </c>
      <c r="G1024" s="9">
        <v>3</v>
      </c>
      <c r="H1024" s="9">
        <v>6</v>
      </c>
      <c r="I1024" s="13" t="s">
        <v>1127</v>
      </c>
      <c r="K1024" s="14">
        <f t="shared" si="60"/>
        <v>36</v>
      </c>
      <c r="L1024" s="14">
        <f t="shared" si="61"/>
        <v>24</v>
      </c>
      <c r="M1024" s="14">
        <f t="shared" si="62"/>
        <v>60</v>
      </c>
      <c r="N1024" s="12">
        <f t="shared" si="63"/>
        <v>0.66666666666666663</v>
      </c>
      <c r="O1024" s="23">
        <f>IF(VLOOKUP(Cocina[[#This Row],[Número de Orden]],Sala[[Número de Orden]:[Orden cobrada (Sin tiempo espera)]],12,FALSE)="Si",Cocina[[#This Row],[Ganancia Neta]],-Cocina[[#This Row],[Total del Pedido]])</f>
        <v>24</v>
      </c>
    </row>
    <row r="1025" spans="1:15" x14ac:dyDescent="0.3">
      <c r="A1025" s="9">
        <v>406</v>
      </c>
      <c r="B1025" s="9">
        <v>14</v>
      </c>
      <c r="C1025" s="13" t="s">
        <v>33</v>
      </c>
      <c r="D1025" s="13" t="s">
        <v>1149</v>
      </c>
      <c r="E1025" s="14">
        <v>21</v>
      </c>
      <c r="F1025" s="14">
        <v>35</v>
      </c>
      <c r="G1025" s="9">
        <v>2</v>
      </c>
      <c r="H1025" s="9">
        <v>56</v>
      </c>
      <c r="I1025" s="13" t="s">
        <v>1127</v>
      </c>
      <c r="K1025" s="14">
        <f t="shared" si="60"/>
        <v>42</v>
      </c>
      <c r="L1025" s="14">
        <f t="shared" si="61"/>
        <v>28</v>
      </c>
      <c r="M1025" s="14">
        <f t="shared" si="62"/>
        <v>70</v>
      </c>
      <c r="N1025" s="12">
        <f t="shared" si="63"/>
        <v>0.66666666666666663</v>
      </c>
      <c r="O1025" s="23">
        <f>IF(VLOOKUP(Cocina[[#This Row],[Número de Orden]],Sala[[Número de Orden]:[Orden cobrada (Sin tiempo espera)]],12,FALSE)="Si",Cocina[[#This Row],[Ganancia Neta]],-Cocina[[#This Row],[Total del Pedido]])</f>
        <v>28</v>
      </c>
    </row>
    <row r="1026" spans="1:15" x14ac:dyDescent="0.3">
      <c r="A1026" s="9">
        <v>406</v>
      </c>
      <c r="B1026" s="9">
        <v>14</v>
      </c>
      <c r="C1026" s="13" t="s">
        <v>195</v>
      </c>
      <c r="D1026" s="13" t="s">
        <v>1158</v>
      </c>
      <c r="E1026" s="14">
        <v>15</v>
      </c>
      <c r="F1026" s="14">
        <v>25</v>
      </c>
      <c r="G1026" s="9">
        <v>1</v>
      </c>
      <c r="H1026" s="9">
        <v>55</v>
      </c>
      <c r="I1026" s="13" t="s">
        <v>1128</v>
      </c>
      <c r="K1026" s="14">
        <f t="shared" si="60"/>
        <v>15</v>
      </c>
      <c r="L1026" s="14">
        <f t="shared" si="61"/>
        <v>10</v>
      </c>
      <c r="M1026" s="14">
        <f t="shared" si="62"/>
        <v>25</v>
      </c>
      <c r="N1026" s="12">
        <f t="shared" si="63"/>
        <v>0.66666666666666663</v>
      </c>
      <c r="O1026" s="23">
        <f>IF(VLOOKUP(Cocina[[#This Row],[Número de Orden]],Sala[[Número de Orden]:[Orden cobrada (Sin tiempo espera)]],12,FALSE)="Si",Cocina[[#This Row],[Ganancia Neta]],-Cocina[[#This Row],[Total del Pedido]])</f>
        <v>10</v>
      </c>
    </row>
    <row r="1027" spans="1:15" x14ac:dyDescent="0.3">
      <c r="A1027" s="9">
        <v>407</v>
      </c>
      <c r="B1027" s="9">
        <v>4</v>
      </c>
      <c r="C1027" s="13" t="s">
        <v>241</v>
      </c>
      <c r="D1027" s="13" t="s">
        <v>1153</v>
      </c>
      <c r="E1027" s="14">
        <v>12</v>
      </c>
      <c r="F1027" s="14">
        <v>20</v>
      </c>
      <c r="G1027" s="9">
        <v>3</v>
      </c>
      <c r="H1027" s="9">
        <v>32</v>
      </c>
      <c r="I1027" s="13" t="s">
        <v>1127</v>
      </c>
      <c r="K1027" s="14">
        <f t="shared" ref="K1027:K1090" si="64">E1027*G1027</f>
        <v>36</v>
      </c>
      <c r="L1027" s="14">
        <f t="shared" ref="L1027:L1090" si="65">(F1027-E1027)*G1027</f>
        <v>24</v>
      </c>
      <c r="M1027" s="14">
        <f t="shared" ref="M1027:M1090" si="66">F1027*G1027</f>
        <v>60</v>
      </c>
      <c r="N1027" s="12">
        <f t="shared" ref="N1027:N1090" si="67">(M1027-K1027)/K1027</f>
        <v>0.66666666666666663</v>
      </c>
      <c r="O1027" s="23">
        <f>IF(VLOOKUP(Cocina[[#This Row],[Número de Orden]],Sala[[Número de Orden]:[Orden cobrada (Sin tiempo espera)]],12,FALSE)="Si",Cocina[[#This Row],[Ganancia Neta]],-Cocina[[#This Row],[Total del Pedido]])</f>
        <v>24</v>
      </c>
    </row>
    <row r="1028" spans="1:15" x14ac:dyDescent="0.3">
      <c r="A1028" s="9">
        <v>407</v>
      </c>
      <c r="B1028" s="9">
        <v>4</v>
      </c>
      <c r="C1028" s="13" t="s">
        <v>33</v>
      </c>
      <c r="D1028" s="13" t="s">
        <v>1149</v>
      </c>
      <c r="E1028" s="14">
        <v>21</v>
      </c>
      <c r="F1028" s="14">
        <v>35</v>
      </c>
      <c r="G1028" s="9">
        <v>1</v>
      </c>
      <c r="H1028" s="9">
        <v>18</v>
      </c>
      <c r="I1028" s="13" t="s">
        <v>1128</v>
      </c>
      <c r="K1028" s="14">
        <f t="shared" si="64"/>
        <v>21</v>
      </c>
      <c r="L1028" s="14">
        <f t="shared" si="65"/>
        <v>14</v>
      </c>
      <c r="M1028" s="14">
        <f t="shared" si="66"/>
        <v>35</v>
      </c>
      <c r="N1028" s="12">
        <f t="shared" si="67"/>
        <v>0.66666666666666663</v>
      </c>
      <c r="O1028" s="23">
        <f>IF(VLOOKUP(Cocina[[#This Row],[Número de Orden]],Sala[[Número de Orden]:[Orden cobrada (Sin tiempo espera)]],12,FALSE)="Si",Cocina[[#This Row],[Ganancia Neta]],-Cocina[[#This Row],[Total del Pedido]])</f>
        <v>14</v>
      </c>
    </row>
    <row r="1029" spans="1:15" x14ac:dyDescent="0.3">
      <c r="A1029" s="9">
        <v>408</v>
      </c>
      <c r="B1029" s="9">
        <v>17</v>
      </c>
      <c r="C1029" s="13" t="s">
        <v>195</v>
      </c>
      <c r="D1029" s="13" t="s">
        <v>1158</v>
      </c>
      <c r="E1029" s="14">
        <v>15</v>
      </c>
      <c r="F1029" s="14">
        <v>25</v>
      </c>
      <c r="G1029" s="9">
        <v>1</v>
      </c>
      <c r="H1029" s="9">
        <v>58</v>
      </c>
      <c r="I1029" s="13" t="s">
        <v>1128</v>
      </c>
      <c r="K1029" s="14">
        <f t="shared" si="64"/>
        <v>15</v>
      </c>
      <c r="L1029" s="14">
        <f t="shared" si="65"/>
        <v>10</v>
      </c>
      <c r="M1029" s="14">
        <f t="shared" si="66"/>
        <v>25</v>
      </c>
      <c r="N1029" s="12">
        <f t="shared" si="67"/>
        <v>0.66666666666666663</v>
      </c>
      <c r="O1029" s="23">
        <f>IF(VLOOKUP(Cocina[[#This Row],[Número de Orden]],Sala[[Número de Orden]:[Orden cobrada (Sin tiempo espera)]],12,FALSE)="Si",Cocina[[#This Row],[Ganancia Neta]],-Cocina[[#This Row],[Total del Pedido]])</f>
        <v>10</v>
      </c>
    </row>
    <row r="1030" spans="1:15" x14ac:dyDescent="0.3">
      <c r="A1030" s="9">
        <v>408</v>
      </c>
      <c r="B1030" s="9">
        <v>17</v>
      </c>
      <c r="C1030" s="13" t="s">
        <v>259</v>
      </c>
      <c r="D1030" s="13" t="s">
        <v>1139</v>
      </c>
      <c r="E1030" s="14">
        <v>14</v>
      </c>
      <c r="F1030" s="14">
        <v>24</v>
      </c>
      <c r="G1030" s="9">
        <v>3</v>
      </c>
      <c r="H1030" s="9">
        <v>11</v>
      </c>
      <c r="I1030" s="13" t="s">
        <v>1127</v>
      </c>
      <c r="K1030" s="14">
        <f t="shared" si="64"/>
        <v>42</v>
      </c>
      <c r="L1030" s="14">
        <f t="shared" si="65"/>
        <v>30</v>
      </c>
      <c r="M1030" s="14">
        <f t="shared" si="66"/>
        <v>72</v>
      </c>
      <c r="N1030" s="12">
        <f t="shared" si="67"/>
        <v>0.7142857142857143</v>
      </c>
      <c r="O1030" s="23">
        <f>IF(VLOOKUP(Cocina[[#This Row],[Número de Orden]],Sala[[Número de Orden]:[Orden cobrada (Sin tiempo espera)]],12,FALSE)="Si",Cocina[[#This Row],[Ganancia Neta]],-Cocina[[#This Row],[Total del Pedido]])</f>
        <v>30</v>
      </c>
    </row>
    <row r="1031" spans="1:15" x14ac:dyDescent="0.3">
      <c r="A1031" s="9">
        <v>408</v>
      </c>
      <c r="B1031" s="9">
        <v>17</v>
      </c>
      <c r="C1031" s="13" t="s">
        <v>77</v>
      </c>
      <c r="D1031" s="13" t="s">
        <v>1152</v>
      </c>
      <c r="E1031" s="14">
        <v>20</v>
      </c>
      <c r="F1031" s="14">
        <v>34</v>
      </c>
      <c r="G1031" s="9">
        <v>1</v>
      </c>
      <c r="H1031" s="9">
        <v>37</v>
      </c>
      <c r="I1031" s="13" t="s">
        <v>1128</v>
      </c>
      <c r="K1031" s="14">
        <f t="shared" si="64"/>
        <v>20</v>
      </c>
      <c r="L1031" s="14">
        <f t="shared" si="65"/>
        <v>14</v>
      </c>
      <c r="M1031" s="14">
        <f t="shared" si="66"/>
        <v>34</v>
      </c>
      <c r="N1031" s="12">
        <f t="shared" si="67"/>
        <v>0.7</v>
      </c>
      <c r="O1031" s="23">
        <f>IF(VLOOKUP(Cocina[[#This Row],[Número de Orden]],Sala[[Número de Orden]:[Orden cobrada (Sin tiempo espera)]],12,FALSE)="Si",Cocina[[#This Row],[Ganancia Neta]],-Cocina[[#This Row],[Total del Pedido]])</f>
        <v>14</v>
      </c>
    </row>
    <row r="1032" spans="1:15" x14ac:dyDescent="0.3">
      <c r="A1032" s="9">
        <v>409</v>
      </c>
      <c r="B1032" s="9">
        <v>15</v>
      </c>
      <c r="C1032" s="13" t="s">
        <v>102</v>
      </c>
      <c r="D1032" s="13" t="s">
        <v>1155</v>
      </c>
      <c r="E1032" s="14">
        <v>13</v>
      </c>
      <c r="F1032" s="14">
        <v>21</v>
      </c>
      <c r="G1032" s="9">
        <v>3</v>
      </c>
      <c r="H1032" s="9">
        <v>44</v>
      </c>
      <c r="I1032" s="13" t="s">
        <v>1128</v>
      </c>
      <c r="K1032" s="14">
        <f t="shared" si="64"/>
        <v>39</v>
      </c>
      <c r="L1032" s="14">
        <f t="shared" si="65"/>
        <v>24</v>
      </c>
      <c r="M1032" s="14">
        <f t="shared" si="66"/>
        <v>63</v>
      </c>
      <c r="N1032" s="12">
        <f t="shared" si="67"/>
        <v>0.61538461538461542</v>
      </c>
      <c r="O1032" s="23">
        <f>IF(VLOOKUP(Cocina[[#This Row],[Número de Orden]],Sala[[Número de Orden]:[Orden cobrada (Sin tiempo espera)]],12,FALSE)="Si",Cocina[[#This Row],[Ganancia Neta]],-Cocina[[#This Row],[Total del Pedido]])</f>
        <v>-39</v>
      </c>
    </row>
    <row r="1033" spans="1:15" x14ac:dyDescent="0.3">
      <c r="A1033" s="9">
        <v>409</v>
      </c>
      <c r="B1033" s="9">
        <v>15</v>
      </c>
      <c r="C1033" s="13" t="s">
        <v>65</v>
      </c>
      <c r="D1033" s="13" t="s">
        <v>1143</v>
      </c>
      <c r="E1033" s="14">
        <v>25</v>
      </c>
      <c r="F1033" s="14">
        <v>40</v>
      </c>
      <c r="G1033" s="9">
        <v>1</v>
      </c>
      <c r="H1033" s="9">
        <v>43</v>
      </c>
      <c r="I1033" s="13" t="s">
        <v>1127</v>
      </c>
      <c r="K1033" s="14">
        <f t="shared" si="64"/>
        <v>25</v>
      </c>
      <c r="L1033" s="14">
        <f t="shared" si="65"/>
        <v>15</v>
      </c>
      <c r="M1033" s="14">
        <f t="shared" si="66"/>
        <v>40</v>
      </c>
      <c r="N1033" s="12">
        <f t="shared" si="67"/>
        <v>0.6</v>
      </c>
      <c r="O1033" s="23">
        <f>IF(VLOOKUP(Cocina[[#This Row],[Número de Orden]],Sala[[Número de Orden]:[Orden cobrada (Sin tiempo espera)]],12,FALSE)="Si",Cocina[[#This Row],[Ganancia Neta]],-Cocina[[#This Row],[Total del Pedido]])</f>
        <v>-25</v>
      </c>
    </row>
    <row r="1034" spans="1:15" x14ac:dyDescent="0.3">
      <c r="A1034" s="9">
        <v>409</v>
      </c>
      <c r="B1034" s="9">
        <v>15</v>
      </c>
      <c r="C1034" s="13" t="s">
        <v>57</v>
      </c>
      <c r="D1034" s="13" t="s">
        <v>1147</v>
      </c>
      <c r="E1034" s="14">
        <v>16</v>
      </c>
      <c r="F1034" s="14">
        <v>28</v>
      </c>
      <c r="G1034" s="9">
        <v>1</v>
      </c>
      <c r="H1034" s="9">
        <v>47</v>
      </c>
      <c r="I1034" s="13" t="s">
        <v>1127</v>
      </c>
      <c r="K1034" s="14">
        <f t="shared" si="64"/>
        <v>16</v>
      </c>
      <c r="L1034" s="14">
        <f t="shared" si="65"/>
        <v>12</v>
      </c>
      <c r="M1034" s="14">
        <f t="shared" si="66"/>
        <v>28</v>
      </c>
      <c r="N1034" s="12">
        <f t="shared" si="67"/>
        <v>0.75</v>
      </c>
      <c r="O1034" s="23">
        <f>IF(VLOOKUP(Cocina[[#This Row],[Número de Orden]],Sala[[Número de Orden]:[Orden cobrada (Sin tiempo espera)]],12,FALSE)="Si",Cocina[[#This Row],[Ganancia Neta]],-Cocina[[#This Row],[Total del Pedido]])</f>
        <v>-16</v>
      </c>
    </row>
    <row r="1035" spans="1:15" x14ac:dyDescent="0.3">
      <c r="A1035" s="9">
        <v>409</v>
      </c>
      <c r="B1035" s="9">
        <v>15</v>
      </c>
      <c r="C1035" s="13" t="s">
        <v>259</v>
      </c>
      <c r="D1035" s="13" t="s">
        <v>1139</v>
      </c>
      <c r="E1035" s="14">
        <v>14</v>
      </c>
      <c r="F1035" s="14">
        <v>24</v>
      </c>
      <c r="G1035" s="9">
        <v>3</v>
      </c>
      <c r="H1035" s="9">
        <v>29</v>
      </c>
      <c r="I1035" s="13" t="s">
        <v>1127</v>
      </c>
      <c r="K1035" s="14">
        <f t="shared" si="64"/>
        <v>42</v>
      </c>
      <c r="L1035" s="14">
        <f t="shared" si="65"/>
        <v>30</v>
      </c>
      <c r="M1035" s="14">
        <f t="shared" si="66"/>
        <v>72</v>
      </c>
      <c r="N1035" s="12">
        <f t="shared" si="67"/>
        <v>0.7142857142857143</v>
      </c>
      <c r="O1035" s="23">
        <f>IF(VLOOKUP(Cocina[[#This Row],[Número de Orden]],Sala[[Número de Orden]:[Orden cobrada (Sin tiempo espera)]],12,FALSE)="Si",Cocina[[#This Row],[Ganancia Neta]],-Cocina[[#This Row],[Total del Pedido]])</f>
        <v>-42</v>
      </c>
    </row>
    <row r="1036" spans="1:15" x14ac:dyDescent="0.3">
      <c r="A1036" s="9">
        <v>410</v>
      </c>
      <c r="B1036" s="9">
        <v>1</v>
      </c>
      <c r="C1036" s="13" t="s">
        <v>241</v>
      </c>
      <c r="D1036" s="13" t="s">
        <v>1153</v>
      </c>
      <c r="E1036" s="14">
        <v>12</v>
      </c>
      <c r="F1036" s="14">
        <v>20</v>
      </c>
      <c r="G1036" s="9">
        <v>1</v>
      </c>
      <c r="H1036" s="9">
        <v>50</v>
      </c>
      <c r="I1036" s="13" t="s">
        <v>1128</v>
      </c>
      <c r="K1036" s="14">
        <f t="shared" si="64"/>
        <v>12</v>
      </c>
      <c r="L1036" s="14">
        <f t="shared" si="65"/>
        <v>8</v>
      </c>
      <c r="M1036" s="14">
        <f t="shared" si="66"/>
        <v>20</v>
      </c>
      <c r="N1036" s="12">
        <f t="shared" si="67"/>
        <v>0.66666666666666663</v>
      </c>
      <c r="O1036" s="23">
        <f>IF(VLOOKUP(Cocina[[#This Row],[Número de Orden]],Sala[[Número de Orden]:[Orden cobrada (Sin tiempo espera)]],12,FALSE)="Si",Cocina[[#This Row],[Ganancia Neta]],-Cocina[[#This Row],[Total del Pedido]])</f>
        <v>8</v>
      </c>
    </row>
    <row r="1037" spans="1:15" x14ac:dyDescent="0.3">
      <c r="A1037" s="9">
        <v>410</v>
      </c>
      <c r="B1037" s="9">
        <v>1</v>
      </c>
      <c r="C1037" s="13" t="s">
        <v>106</v>
      </c>
      <c r="D1037" s="13" t="s">
        <v>1144</v>
      </c>
      <c r="E1037" s="14">
        <v>22</v>
      </c>
      <c r="F1037" s="14">
        <v>36</v>
      </c>
      <c r="G1037" s="9">
        <v>1</v>
      </c>
      <c r="H1037" s="9">
        <v>41</v>
      </c>
      <c r="I1037" s="13" t="s">
        <v>1127</v>
      </c>
      <c r="K1037" s="14">
        <f t="shared" si="64"/>
        <v>22</v>
      </c>
      <c r="L1037" s="14">
        <f t="shared" si="65"/>
        <v>14</v>
      </c>
      <c r="M1037" s="14">
        <f t="shared" si="66"/>
        <v>36</v>
      </c>
      <c r="N1037" s="12">
        <f t="shared" si="67"/>
        <v>0.63636363636363635</v>
      </c>
      <c r="O1037" s="23">
        <f>IF(VLOOKUP(Cocina[[#This Row],[Número de Orden]],Sala[[Número de Orden]:[Orden cobrada (Sin tiempo espera)]],12,FALSE)="Si",Cocina[[#This Row],[Ganancia Neta]],-Cocina[[#This Row],[Total del Pedido]])</f>
        <v>14</v>
      </c>
    </row>
    <row r="1038" spans="1:15" x14ac:dyDescent="0.3">
      <c r="A1038" s="9">
        <v>411</v>
      </c>
      <c r="B1038" s="9">
        <v>3</v>
      </c>
      <c r="C1038" s="13" t="s">
        <v>65</v>
      </c>
      <c r="D1038" s="13" t="s">
        <v>1143</v>
      </c>
      <c r="E1038" s="14">
        <v>25</v>
      </c>
      <c r="F1038" s="14">
        <v>40</v>
      </c>
      <c r="G1038" s="9">
        <v>3</v>
      </c>
      <c r="H1038" s="9">
        <v>36</v>
      </c>
      <c r="I1038" s="13" t="s">
        <v>1128</v>
      </c>
      <c r="K1038" s="14">
        <f t="shared" si="64"/>
        <v>75</v>
      </c>
      <c r="L1038" s="14">
        <f t="shared" si="65"/>
        <v>45</v>
      </c>
      <c r="M1038" s="14">
        <f t="shared" si="66"/>
        <v>120</v>
      </c>
      <c r="N1038" s="12">
        <f t="shared" si="67"/>
        <v>0.6</v>
      </c>
      <c r="O1038" s="23">
        <f>IF(VLOOKUP(Cocina[[#This Row],[Número de Orden]],Sala[[Número de Orden]:[Orden cobrada (Sin tiempo espera)]],12,FALSE)="Si",Cocina[[#This Row],[Ganancia Neta]],-Cocina[[#This Row],[Total del Pedido]])</f>
        <v>45</v>
      </c>
    </row>
    <row r="1039" spans="1:15" x14ac:dyDescent="0.3">
      <c r="A1039" s="9">
        <v>411</v>
      </c>
      <c r="B1039" s="9">
        <v>3</v>
      </c>
      <c r="C1039" s="13" t="s">
        <v>117</v>
      </c>
      <c r="D1039" s="13" t="s">
        <v>1156</v>
      </c>
      <c r="E1039" s="14">
        <v>10</v>
      </c>
      <c r="F1039" s="14">
        <v>18</v>
      </c>
      <c r="G1039" s="9">
        <v>1</v>
      </c>
      <c r="H1039" s="9">
        <v>33</v>
      </c>
      <c r="I1039" s="13" t="s">
        <v>1127</v>
      </c>
      <c r="K1039" s="14">
        <f t="shared" si="64"/>
        <v>10</v>
      </c>
      <c r="L1039" s="14">
        <f t="shared" si="65"/>
        <v>8</v>
      </c>
      <c r="M1039" s="14">
        <f t="shared" si="66"/>
        <v>18</v>
      </c>
      <c r="N1039" s="12">
        <f t="shared" si="67"/>
        <v>0.8</v>
      </c>
      <c r="O1039" s="23">
        <f>IF(VLOOKUP(Cocina[[#This Row],[Número de Orden]],Sala[[Número de Orden]:[Orden cobrada (Sin tiempo espera)]],12,FALSE)="Si",Cocina[[#This Row],[Ganancia Neta]],-Cocina[[#This Row],[Total del Pedido]])</f>
        <v>8</v>
      </c>
    </row>
    <row r="1040" spans="1:15" x14ac:dyDescent="0.3">
      <c r="A1040" s="9">
        <v>411</v>
      </c>
      <c r="B1040" s="9">
        <v>3</v>
      </c>
      <c r="C1040" s="13" t="s">
        <v>170</v>
      </c>
      <c r="D1040" s="13" t="s">
        <v>1142</v>
      </c>
      <c r="E1040" s="14">
        <v>16</v>
      </c>
      <c r="F1040" s="14">
        <v>27</v>
      </c>
      <c r="G1040" s="9">
        <v>3</v>
      </c>
      <c r="H1040" s="9">
        <v>9</v>
      </c>
      <c r="I1040" s="13" t="s">
        <v>1127</v>
      </c>
      <c r="K1040" s="14">
        <f t="shared" si="64"/>
        <v>48</v>
      </c>
      <c r="L1040" s="14">
        <f t="shared" si="65"/>
        <v>33</v>
      </c>
      <c r="M1040" s="14">
        <f t="shared" si="66"/>
        <v>81</v>
      </c>
      <c r="N1040" s="12">
        <f t="shared" si="67"/>
        <v>0.6875</v>
      </c>
      <c r="O1040" s="23">
        <f>IF(VLOOKUP(Cocina[[#This Row],[Número de Orden]],Sala[[Número de Orden]:[Orden cobrada (Sin tiempo espera)]],12,FALSE)="Si",Cocina[[#This Row],[Ganancia Neta]],-Cocina[[#This Row],[Total del Pedido]])</f>
        <v>33</v>
      </c>
    </row>
    <row r="1041" spans="1:15" x14ac:dyDescent="0.3">
      <c r="A1041" s="9">
        <v>412</v>
      </c>
      <c r="B1041" s="9">
        <v>11</v>
      </c>
      <c r="C1041" s="13" t="s">
        <v>186</v>
      </c>
      <c r="D1041" s="13" t="s">
        <v>1141</v>
      </c>
      <c r="E1041" s="14">
        <v>19</v>
      </c>
      <c r="F1041" s="14">
        <v>31</v>
      </c>
      <c r="G1041" s="9">
        <v>3</v>
      </c>
      <c r="H1041" s="9">
        <v>57</v>
      </c>
      <c r="I1041" s="13" t="s">
        <v>1128</v>
      </c>
      <c r="K1041" s="14">
        <f t="shared" si="64"/>
        <v>57</v>
      </c>
      <c r="L1041" s="14">
        <f t="shared" si="65"/>
        <v>36</v>
      </c>
      <c r="M1041" s="14">
        <f t="shared" si="66"/>
        <v>93</v>
      </c>
      <c r="N1041" s="12">
        <f t="shared" si="67"/>
        <v>0.63157894736842102</v>
      </c>
      <c r="O1041" s="23">
        <f>IF(VLOOKUP(Cocina[[#This Row],[Número de Orden]],Sala[[Número de Orden]:[Orden cobrada (Sin tiempo espera)]],12,FALSE)="Si",Cocina[[#This Row],[Ganancia Neta]],-Cocina[[#This Row],[Total del Pedido]])</f>
        <v>36</v>
      </c>
    </row>
    <row r="1042" spans="1:15" x14ac:dyDescent="0.3">
      <c r="A1042" s="9">
        <v>413</v>
      </c>
      <c r="B1042" s="9">
        <v>13</v>
      </c>
      <c r="C1042" s="13" t="s">
        <v>33</v>
      </c>
      <c r="D1042" s="13" t="s">
        <v>1149</v>
      </c>
      <c r="E1042" s="14">
        <v>21</v>
      </c>
      <c r="F1042" s="14">
        <v>35</v>
      </c>
      <c r="G1042" s="9">
        <v>1</v>
      </c>
      <c r="H1042" s="9">
        <v>12</v>
      </c>
      <c r="I1042" s="13" t="s">
        <v>1128</v>
      </c>
      <c r="K1042" s="14">
        <f t="shared" si="64"/>
        <v>21</v>
      </c>
      <c r="L1042" s="14">
        <f t="shared" si="65"/>
        <v>14</v>
      </c>
      <c r="M1042" s="14">
        <f t="shared" si="66"/>
        <v>35</v>
      </c>
      <c r="N1042" s="12">
        <f t="shared" si="67"/>
        <v>0.66666666666666663</v>
      </c>
      <c r="O1042" s="23">
        <f>IF(VLOOKUP(Cocina[[#This Row],[Número de Orden]],Sala[[Número de Orden]:[Orden cobrada (Sin tiempo espera)]],12,FALSE)="Si",Cocina[[#This Row],[Ganancia Neta]],-Cocina[[#This Row],[Total del Pedido]])</f>
        <v>14</v>
      </c>
    </row>
    <row r="1043" spans="1:15" x14ac:dyDescent="0.3">
      <c r="A1043" s="9">
        <v>414</v>
      </c>
      <c r="B1043" s="9">
        <v>14</v>
      </c>
      <c r="C1043" s="13" t="s">
        <v>439</v>
      </c>
      <c r="D1043" s="13" t="s">
        <v>1146</v>
      </c>
      <c r="E1043" s="14">
        <v>20</v>
      </c>
      <c r="F1043" s="14">
        <v>33</v>
      </c>
      <c r="G1043" s="9">
        <v>1</v>
      </c>
      <c r="H1043" s="9">
        <v>38</v>
      </c>
      <c r="I1043" s="13" t="s">
        <v>1127</v>
      </c>
      <c r="K1043" s="14">
        <f t="shared" si="64"/>
        <v>20</v>
      </c>
      <c r="L1043" s="14">
        <f t="shared" si="65"/>
        <v>13</v>
      </c>
      <c r="M1043" s="14">
        <f t="shared" si="66"/>
        <v>33</v>
      </c>
      <c r="N1043" s="12">
        <f t="shared" si="67"/>
        <v>0.65</v>
      </c>
      <c r="O1043" s="23">
        <f>IF(VLOOKUP(Cocina[[#This Row],[Número de Orden]],Sala[[Número de Orden]:[Orden cobrada (Sin tiempo espera)]],12,FALSE)="Si",Cocina[[#This Row],[Ganancia Neta]],-Cocina[[#This Row],[Total del Pedido]])</f>
        <v>13</v>
      </c>
    </row>
    <row r="1044" spans="1:15" x14ac:dyDescent="0.3">
      <c r="A1044" s="9">
        <v>415</v>
      </c>
      <c r="B1044" s="9">
        <v>14</v>
      </c>
      <c r="C1044" s="13" t="s">
        <v>170</v>
      </c>
      <c r="D1044" s="13" t="s">
        <v>1142</v>
      </c>
      <c r="E1044" s="14">
        <v>16</v>
      </c>
      <c r="F1044" s="14">
        <v>27</v>
      </c>
      <c r="G1044" s="9">
        <v>2</v>
      </c>
      <c r="H1044" s="9">
        <v>32</v>
      </c>
      <c r="I1044" s="13" t="s">
        <v>1127</v>
      </c>
      <c r="K1044" s="14">
        <f t="shared" si="64"/>
        <v>32</v>
      </c>
      <c r="L1044" s="14">
        <f t="shared" si="65"/>
        <v>22</v>
      </c>
      <c r="M1044" s="14">
        <f t="shared" si="66"/>
        <v>54</v>
      </c>
      <c r="N1044" s="12">
        <f t="shared" si="67"/>
        <v>0.6875</v>
      </c>
      <c r="O1044" s="23">
        <f>IF(VLOOKUP(Cocina[[#This Row],[Número de Orden]],Sala[[Número de Orden]:[Orden cobrada (Sin tiempo espera)]],12,FALSE)="Si",Cocina[[#This Row],[Ganancia Neta]],-Cocina[[#This Row],[Total del Pedido]])</f>
        <v>22</v>
      </c>
    </row>
    <row r="1045" spans="1:15" x14ac:dyDescent="0.3">
      <c r="A1045" s="9">
        <v>415</v>
      </c>
      <c r="B1045" s="9">
        <v>14</v>
      </c>
      <c r="C1045" s="13" t="s">
        <v>77</v>
      </c>
      <c r="D1045" s="13" t="s">
        <v>1152</v>
      </c>
      <c r="E1045" s="14">
        <v>20</v>
      </c>
      <c r="F1045" s="14">
        <v>34</v>
      </c>
      <c r="G1045" s="9">
        <v>2</v>
      </c>
      <c r="H1045" s="9">
        <v>16</v>
      </c>
      <c r="I1045" s="13" t="s">
        <v>1128</v>
      </c>
      <c r="K1045" s="14">
        <f t="shared" si="64"/>
        <v>40</v>
      </c>
      <c r="L1045" s="14">
        <f t="shared" si="65"/>
        <v>28</v>
      </c>
      <c r="M1045" s="14">
        <f t="shared" si="66"/>
        <v>68</v>
      </c>
      <c r="N1045" s="12">
        <f t="shared" si="67"/>
        <v>0.7</v>
      </c>
      <c r="O1045" s="23">
        <f>IF(VLOOKUP(Cocina[[#This Row],[Número de Orden]],Sala[[Número de Orden]:[Orden cobrada (Sin tiempo espera)]],12,FALSE)="Si",Cocina[[#This Row],[Ganancia Neta]],-Cocina[[#This Row],[Total del Pedido]])</f>
        <v>28</v>
      </c>
    </row>
    <row r="1046" spans="1:15" x14ac:dyDescent="0.3">
      <c r="A1046" s="9">
        <v>415</v>
      </c>
      <c r="B1046" s="9">
        <v>14</v>
      </c>
      <c r="C1046" s="13" t="s">
        <v>106</v>
      </c>
      <c r="D1046" s="13" t="s">
        <v>1144</v>
      </c>
      <c r="E1046" s="14">
        <v>22</v>
      </c>
      <c r="F1046" s="14">
        <v>36</v>
      </c>
      <c r="G1046" s="9">
        <v>1</v>
      </c>
      <c r="H1046" s="9">
        <v>39</v>
      </c>
      <c r="I1046" s="13" t="s">
        <v>1127</v>
      </c>
      <c r="K1046" s="14">
        <f t="shared" si="64"/>
        <v>22</v>
      </c>
      <c r="L1046" s="14">
        <f t="shared" si="65"/>
        <v>14</v>
      </c>
      <c r="M1046" s="14">
        <f t="shared" si="66"/>
        <v>36</v>
      </c>
      <c r="N1046" s="12">
        <f t="shared" si="67"/>
        <v>0.63636363636363635</v>
      </c>
      <c r="O1046" s="23">
        <f>IF(VLOOKUP(Cocina[[#This Row],[Número de Orden]],Sala[[Número de Orden]:[Orden cobrada (Sin tiempo espera)]],12,FALSE)="Si",Cocina[[#This Row],[Ganancia Neta]],-Cocina[[#This Row],[Total del Pedido]])</f>
        <v>14</v>
      </c>
    </row>
    <row r="1047" spans="1:15" x14ac:dyDescent="0.3">
      <c r="A1047" s="9">
        <v>416</v>
      </c>
      <c r="B1047" s="9">
        <v>20</v>
      </c>
      <c r="C1047" s="13" t="s">
        <v>195</v>
      </c>
      <c r="D1047" s="13" t="s">
        <v>1158</v>
      </c>
      <c r="E1047" s="14">
        <v>15</v>
      </c>
      <c r="F1047" s="14">
        <v>25</v>
      </c>
      <c r="G1047" s="9">
        <v>1</v>
      </c>
      <c r="H1047" s="9">
        <v>9</v>
      </c>
      <c r="I1047" s="13" t="s">
        <v>1128</v>
      </c>
      <c r="K1047" s="14">
        <f t="shared" si="64"/>
        <v>15</v>
      </c>
      <c r="L1047" s="14">
        <f t="shared" si="65"/>
        <v>10</v>
      </c>
      <c r="M1047" s="14">
        <f t="shared" si="66"/>
        <v>25</v>
      </c>
      <c r="N1047" s="12">
        <f t="shared" si="67"/>
        <v>0.66666666666666663</v>
      </c>
      <c r="O1047" s="23">
        <f>IF(VLOOKUP(Cocina[[#This Row],[Número de Orden]],Sala[[Número de Orden]:[Orden cobrada (Sin tiempo espera)]],12,FALSE)="Si",Cocina[[#This Row],[Ganancia Neta]],-Cocina[[#This Row],[Total del Pedido]])</f>
        <v>10</v>
      </c>
    </row>
    <row r="1048" spans="1:15" x14ac:dyDescent="0.3">
      <c r="A1048" s="9">
        <v>417</v>
      </c>
      <c r="B1048" s="9">
        <v>7</v>
      </c>
      <c r="C1048" s="13" t="s">
        <v>51</v>
      </c>
      <c r="D1048" s="13" t="s">
        <v>1145</v>
      </c>
      <c r="E1048" s="14">
        <v>17</v>
      </c>
      <c r="F1048" s="14">
        <v>29</v>
      </c>
      <c r="G1048" s="9">
        <v>1</v>
      </c>
      <c r="H1048" s="9">
        <v>23</v>
      </c>
      <c r="I1048" s="13" t="s">
        <v>1127</v>
      </c>
      <c r="K1048" s="14">
        <f t="shared" si="64"/>
        <v>17</v>
      </c>
      <c r="L1048" s="14">
        <f t="shared" si="65"/>
        <v>12</v>
      </c>
      <c r="M1048" s="14">
        <f t="shared" si="66"/>
        <v>29</v>
      </c>
      <c r="N1048" s="12">
        <f t="shared" si="67"/>
        <v>0.70588235294117652</v>
      </c>
      <c r="O1048" s="23">
        <f>IF(VLOOKUP(Cocina[[#This Row],[Número de Orden]],Sala[[Número de Orden]:[Orden cobrada (Sin tiempo espera)]],12,FALSE)="Si",Cocina[[#This Row],[Ganancia Neta]],-Cocina[[#This Row],[Total del Pedido]])</f>
        <v>-17</v>
      </c>
    </row>
    <row r="1049" spans="1:15" x14ac:dyDescent="0.3">
      <c r="A1049" s="9">
        <v>417</v>
      </c>
      <c r="B1049" s="9">
        <v>7</v>
      </c>
      <c r="C1049" s="13" t="s">
        <v>65</v>
      </c>
      <c r="D1049" s="13" t="s">
        <v>1143</v>
      </c>
      <c r="E1049" s="14">
        <v>25</v>
      </c>
      <c r="F1049" s="14">
        <v>40</v>
      </c>
      <c r="G1049" s="9">
        <v>1</v>
      </c>
      <c r="H1049" s="9">
        <v>17</v>
      </c>
      <c r="I1049" s="13" t="s">
        <v>1127</v>
      </c>
      <c r="K1049" s="14">
        <f t="shared" si="64"/>
        <v>25</v>
      </c>
      <c r="L1049" s="14">
        <f t="shared" si="65"/>
        <v>15</v>
      </c>
      <c r="M1049" s="14">
        <f t="shared" si="66"/>
        <v>40</v>
      </c>
      <c r="N1049" s="12">
        <f t="shared" si="67"/>
        <v>0.6</v>
      </c>
      <c r="O1049" s="23">
        <f>IF(VLOOKUP(Cocina[[#This Row],[Número de Orden]],Sala[[Número de Orden]:[Orden cobrada (Sin tiempo espera)]],12,FALSE)="Si",Cocina[[#This Row],[Ganancia Neta]],-Cocina[[#This Row],[Total del Pedido]])</f>
        <v>-25</v>
      </c>
    </row>
    <row r="1050" spans="1:15" x14ac:dyDescent="0.3">
      <c r="A1050" s="9">
        <v>417</v>
      </c>
      <c r="B1050" s="9">
        <v>7</v>
      </c>
      <c r="C1050" s="13" t="s">
        <v>180</v>
      </c>
      <c r="D1050" s="13" t="s">
        <v>1148</v>
      </c>
      <c r="E1050" s="14">
        <v>11</v>
      </c>
      <c r="F1050" s="14">
        <v>19</v>
      </c>
      <c r="G1050" s="9">
        <v>1</v>
      </c>
      <c r="H1050" s="9">
        <v>16</v>
      </c>
      <c r="I1050" s="13" t="s">
        <v>1128</v>
      </c>
      <c r="K1050" s="14">
        <f t="shared" si="64"/>
        <v>11</v>
      </c>
      <c r="L1050" s="14">
        <f t="shared" si="65"/>
        <v>8</v>
      </c>
      <c r="M1050" s="14">
        <f t="shared" si="66"/>
        <v>19</v>
      </c>
      <c r="N1050" s="12">
        <f t="shared" si="67"/>
        <v>0.72727272727272729</v>
      </c>
      <c r="O1050" s="23">
        <f>IF(VLOOKUP(Cocina[[#This Row],[Número de Orden]],Sala[[Número de Orden]:[Orden cobrada (Sin tiempo espera)]],12,FALSE)="Si",Cocina[[#This Row],[Ganancia Neta]],-Cocina[[#This Row],[Total del Pedido]])</f>
        <v>-11</v>
      </c>
    </row>
    <row r="1051" spans="1:15" x14ac:dyDescent="0.3">
      <c r="A1051" s="9">
        <v>417</v>
      </c>
      <c r="B1051" s="9">
        <v>7</v>
      </c>
      <c r="C1051" s="13" t="s">
        <v>170</v>
      </c>
      <c r="D1051" s="13" t="s">
        <v>1142</v>
      </c>
      <c r="E1051" s="14">
        <v>16</v>
      </c>
      <c r="F1051" s="14">
        <v>27</v>
      </c>
      <c r="G1051" s="9">
        <v>2</v>
      </c>
      <c r="H1051" s="9">
        <v>34</v>
      </c>
      <c r="I1051" s="13" t="s">
        <v>1128</v>
      </c>
      <c r="K1051" s="14">
        <f t="shared" si="64"/>
        <v>32</v>
      </c>
      <c r="L1051" s="14">
        <f t="shared" si="65"/>
        <v>22</v>
      </c>
      <c r="M1051" s="14">
        <f t="shared" si="66"/>
        <v>54</v>
      </c>
      <c r="N1051" s="12">
        <f t="shared" si="67"/>
        <v>0.6875</v>
      </c>
      <c r="O1051" s="23">
        <f>IF(VLOOKUP(Cocina[[#This Row],[Número de Orden]],Sala[[Número de Orden]:[Orden cobrada (Sin tiempo espera)]],12,FALSE)="Si",Cocina[[#This Row],[Ganancia Neta]],-Cocina[[#This Row],[Total del Pedido]])</f>
        <v>-32</v>
      </c>
    </row>
    <row r="1052" spans="1:15" x14ac:dyDescent="0.3">
      <c r="A1052" s="9">
        <v>418</v>
      </c>
      <c r="B1052" s="9">
        <v>17</v>
      </c>
      <c r="C1052" s="13" t="s">
        <v>195</v>
      </c>
      <c r="D1052" s="13" t="s">
        <v>1158</v>
      </c>
      <c r="E1052" s="14">
        <v>15</v>
      </c>
      <c r="F1052" s="14">
        <v>25</v>
      </c>
      <c r="G1052" s="9">
        <v>1</v>
      </c>
      <c r="H1052" s="9">
        <v>45</v>
      </c>
      <c r="I1052" s="13" t="s">
        <v>1127</v>
      </c>
      <c r="K1052" s="14">
        <f t="shared" si="64"/>
        <v>15</v>
      </c>
      <c r="L1052" s="14">
        <f t="shared" si="65"/>
        <v>10</v>
      </c>
      <c r="M1052" s="14">
        <f t="shared" si="66"/>
        <v>25</v>
      </c>
      <c r="N1052" s="12">
        <f t="shared" si="67"/>
        <v>0.66666666666666663</v>
      </c>
      <c r="O1052" s="23">
        <f>IF(VLOOKUP(Cocina[[#This Row],[Número de Orden]],Sala[[Número de Orden]:[Orden cobrada (Sin tiempo espera)]],12,FALSE)="Si",Cocina[[#This Row],[Ganancia Neta]],-Cocina[[#This Row],[Total del Pedido]])</f>
        <v>10</v>
      </c>
    </row>
    <row r="1053" spans="1:15" x14ac:dyDescent="0.3">
      <c r="A1053" s="9">
        <v>418</v>
      </c>
      <c r="B1053" s="9">
        <v>17</v>
      </c>
      <c r="C1053" s="13" t="s">
        <v>186</v>
      </c>
      <c r="D1053" s="13" t="s">
        <v>1141</v>
      </c>
      <c r="E1053" s="14">
        <v>19</v>
      </c>
      <c r="F1053" s="14">
        <v>31</v>
      </c>
      <c r="G1053" s="9">
        <v>3</v>
      </c>
      <c r="H1053" s="9">
        <v>55</v>
      </c>
      <c r="I1053" s="13" t="s">
        <v>1128</v>
      </c>
      <c r="K1053" s="14">
        <f t="shared" si="64"/>
        <v>57</v>
      </c>
      <c r="L1053" s="14">
        <f t="shared" si="65"/>
        <v>36</v>
      </c>
      <c r="M1053" s="14">
        <f t="shared" si="66"/>
        <v>93</v>
      </c>
      <c r="N1053" s="12">
        <f t="shared" si="67"/>
        <v>0.63157894736842102</v>
      </c>
      <c r="O1053" s="23">
        <f>IF(VLOOKUP(Cocina[[#This Row],[Número de Orden]],Sala[[Número de Orden]:[Orden cobrada (Sin tiempo espera)]],12,FALSE)="Si",Cocina[[#This Row],[Ganancia Neta]],-Cocina[[#This Row],[Total del Pedido]])</f>
        <v>36</v>
      </c>
    </row>
    <row r="1054" spans="1:15" x14ac:dyDescent="0.3">
      <c r="A1054" s="9">
        <v>419</v>
      </c>
      <c r="B1054" s="9">
        <v>11</v>
      </c>
      <c r="C1054" s="13" t="s">
        <v>77</v>
      </c>
      <c r="D1054" s="13" t="s">
        <v>1152</v>
      </c>
      <c r="E1054" s="14">
        <v>20</v>
      </c>
      <c r="F1054" s="14">
        <v>34</v>
      </c>
      <c r="G1054" s="9">
        <v>1</v>
      </c>
      <c r="H1054" s="9">
        <v>7</v>
      </c>
      <c r="I1054" s="13" t="s">
        <v>1128</v>
      </c>
      <c r="K1054" s="14">
        <f t="shared" si="64"/>
        <v>20</v>
      </c>
      <c r="L1054" s="14">
        <f t="shared" si="65"/>
        <v>14</v>
      </c>
      <c r="M1054" s="14">
        <f t="shared" si="66"/>
        <v>34</v>
      </c>
      <c r="N1054" s="12">
        <f t="shared" si="67"/>
        <v>0.7</v>
      </c>
      <c r="O1054" s="23">
        <f>IF(VLOOKUP(Cocina[[#This Row],[Número de Orden]],Sala[[Número de Orden]:[Orden cobrada (Sin tiempo espera)]],12,FALSE)="Si",Cocina[[#This Row],[Ganancia Neta]],-Cocina[[#This Row],[Total del Pedido]])</f>
        <v>14</v>
      </c>
    </row>
    <row r="1055" spans="1:15" x14ac:dyDescent="0.3">
      <c r="A1055" s="9">
        <v>419</v>
      </c>
      <c r="B1055" s="9">
        <v>11</v>
      </c>
      <c r="C1055" s="13" t="s">
        <v>439</v>
      </c>
      <c r="D1055" s="13" t="s">
        <v>1146</v>
      </c>
      <c r="E1055" s="14">
        <v>20</v>
      </c>
      <c r="F1055" s="14">
        <v>33</v>
      </c>
      <c r="G1055" s="9">
        <v>1</v>
      </c>
      <c r="H1055" s="9">
        <v>57</v>
      </c>
      <c r="I1055" s="13" t="s">
        <v>1127</v>
      </c>
      <c r="K1055" s="14">
        <f t="shared" si="64"/>
        <v>20</v>
      </c>
      <c r="L1055" s="14">
        <f t="shared" si="65"/>
        <v>13</v>
      </c>
      <c r="M1055" s="14">
        <f t="shared" si="66"/>
        <v>33</v>
      </c>
      <c r="N1055" s="12">
        <f t="shared" si="67"/>
        <v>0.65</v>
      </c>
      <c r="O1055" s="23">
        <f>IF(VLOOKUP(Cocina[[#This Row],[Número de Orden]],Sala[[Número de Orden]:[Orden cobrada (Sin tiempo espera)]],12,FALSE)="Si",Cocina[[#This Row],[Ganancia Neta]],-Cocina[[#This Row],[Total del Pedido]])</f>
        <v>13</v>
      </c>
    </row>
    <row r="1056" spans="1:15" x14ac:dyDescent="0.3">
      <c r="A1056" s="9">
        <v>420</v>
      </c>
      <c r="B1056" s="9">
        <v>18</v>
      </c>
      <c r="C1056" s="13" t="s">
        <v>77</v>
      </c>
      <c r="D1056" s="13" t="s">
        <v>1152</v>
      </c>
      <c r="E1056" s="14">
        <v>20</v>
      </c>
      <c r="F1056" s="14">
        <v>34</v>
      </c>
      <c r="G1056" s="9">
        <v>2</v>
      </c>
      <c r="H1056" s="9">
        <v>33</v>
      </c>
      <c r="I1056" s="13" t="s">
        <v>1127</v>
      </c>
      <c r="K1056" s="14">
        <f t="shared" si="64"/>
        <v>40</v>
      </c>
      <c r="L1056" s="14">
        <f t="shared" si="65"/>
        <v>28</v>
      </c>
      <c r="M1056" s="14">
        <f t="shared" si="66"/>
        <v>68</v>
      </c>
      <c r="N1056" s="12">
        <f t="shared" si="67"/>
        <v>0.7</v>
      </c>
      <c r="O1056" s="23">
        <f>IF(VLOOKUP(Cocina[[#This Row],[Número de Orden]],Sala[[Número de Orden]:[Orden cobrada (Sin tiempo espera)]],12,FALSE)="Si",Cocina[[#This Row],[Ganancia Neta]],-Cocina[[#This Row],[Total del Pedido]])</f>
        <v>28</v>
      </c>
    </row>
    <row r="1057" spans="1:15" x14ac:dyDescent="0.3">
      <c r="A1057" s="9">
        <v>420</v>
      </c>
      <c r="B1057" s="9">
        <v>18</v>
      </c>
      <c r="C1057" s="13" t="s">
        <v>241</v>
      </c>
      <c r="D1057" s="13" t="s">
        <v>1153</v>
      </c>
      <c r="E1057" s="14">
        <v>12</v>
      </c>
      <c r="F1057" s="14">
        <v>20</v>
      </c>
      <c r="G1057" s="9">
        <v>3</v>
      </c>
      <c r="H1057" s="9">
        <v>10</v>
      </c>
      <c r="I1057" s="13" t="s">
        <v>1127</v>
      </c>
      <c r="K1057" s="14">
        <f t="shared" si="64"/>
        <v>36</v>
      </c>
      <c r="L1057" s="14">
        <f t="shared" si="65"/>
        <v>24</v>
      </c>
      <c r="M1057" s="14">
        <f t="shared" si="66"/>
        <v>60</v>
      </c>
      <c r="N1057" s="12">
        <f t="shared" si="67"/>
        <v>0.66666666666666663</v>
      </c>
      <c r="O1057" s="23">
        <f>IF(VLOOKUP(Cocina[[#This Row],[Número de Orden]],Sala[[Número de Orden]:[Orden cobrada (Sin tiempo espera)]],12,FALSE)="Si",Cocina[[#This Row],[Ganancia Neta]],-Cocina[[#This Row],[Total del Pedido]])</f>
        <v>24</v>
      </c>
    </row>
    <row r="1058" spans="1:15" x14ac:dyDescent="0.3">
      <c r="A1058" s="9">
        <v>420</v>
      </c>
      <c r="B1058" s="9">
        <v>18</v>
      </c>
      <c r="C1058" s="13" t="s">
        <v>195</v>
      </c>
      <c r="D1058" s="13" t="s">
        <v>1158</v>
      </c>
      <c r="E1058" s="14">
        <v>15</v>
      </c>
      <c r="F1058" s="14">
        <v>25</v>
      </c>
      <c r="G1058" s="9">
        <v>2</v>
      </c>
      <c r="H1058" s="9">
        <v>28</v>
      </c>
      <c r="I1058" s="13" t="s">
        <v>1127</v>
      </c>
      <c r="K1058" s="14">
        <f t="shared" si="64"/>
        <v>30</v>
      </c>
      <c r="L1058" s="14">
        <f t="shared" si="65"/>
        <v>20</v>
      </c>
      <c r="M1058" s="14">
        <f t="shared" si="66"/>
        <v>50</v>
      </c>
      <c r="N1058" s="12">
        <f t="shared" si="67"/>
        <v>0.66666666666666663</v>
      </c>
      <c r="O1058" s="23">
        <f>IF(VLOOKUP(Cocina[[#This Row],[Número de Orden]],Sala[[Número de Orden]:[Orden cobrada (Sin tiempo espera)]],12,FALSE)="Si",Cocina[[#This Row],[Ganancia Neta]],-Cocina[[#This Row],[Total del Pedido]])</f>
        <v>20</v>
      </c>
    </row>
    <row r="1059" spans="1:15" x14ac:dyDescent="0.3">
      <c r="A1059" s="9">
        <v>420</v>
      </c>
      <c r="B1059" s="9">
        <v>18</v>
      </c>
      <c r="C1059" s="13" t="s">
        <v>414</v>
      </c>
      <c r="D1059" s="13" t="s">
        <v>1150</v>
      </c>
      <c r="E1059" s="14">
        <v>19</v>
      </c>
      <c r="F1059" s="14">
        <v>32</v>
      </c>
      <c r="G1059" s="9">
        <v>2</v>
      </c>
      <c r="H1059" s="9">
        <v>34</v>
      </c>
      <c r="I1059" s="13" t="s">
        <v>1127</v>
      </c>
      <c r="K1059" s="14">
        <f t="shared" si="64"/>
        <v>38</v>
      </c>
      <c r="L1059" s="14">
        <f t="shared" si="65"/>
        <v>26</v>
      </c>
      <c r="M1059" s="14">
        <f t="shared" si="66"/>
        <v>64</v>
      </c>
      <c r="N1059" s="12">
        <f t="shared" si="67"/>
        <v>0.68421052631578949</v>
      </c>
      <c r="O1059" s="23">
        <f>IF(VLOOKUP(Cocina[[#This Row],[Número de Orden]],Sala[[Número de Orden]:[Orden cobrada (Sin tiempo espera)]],12,FALSE)="Si",Cocina[[#This Row],[Ganancia Neta]],-Cocina[[#This Row],[Total del Pedido]])</f>
        <v>26</v>
      </c>
    </row>
    <row r="1060" spans="1:15" x14ac:dyDescent="0.3">
      <c r="A1060" s="9">
        <v>421</v>
      </c>
      <c r="B1060" s="9">
        <v>10</v>
      </c>
      <c r="C1060" s="13" t="s">
        <v>186</v>
      </c>
      <c r="D1060" s="13" t="s">
        <v>1141</v>
      </c>
      <c r="E1060" s="14">
        <v>19</v>
      </c>
      <c r="F1060" s="14">
        <v>31</v>
      </c>
      <c r="G1060" s="9">
        <v>1</v>
      </c>
      <c r="H1060" s="9">
        <v>18</v>
      </c>
      <c r="I1060" s="13" t="s">
        <v>1128</v>
      </c>
      <c r="K1060" s="14">
        <f t="shared" si="64"/>
        <v>19</v>
      </c>
      <c r="L1060" s="14">
        <f t="shared" si="65"/>
        <v>12</v>
      </c>
      <c r="M1060" s="14">
        <f t="shared" si="66"/>
        <v>31</v>
      </c>
      <c r="N1060" s="12">
        <f t="shared" si="67"/>
        <v>0.63157894736842102</v>
      </c>
      <c r="O1060" s="23">
        <f>IF(VLOOKUP(Cocina[[#This Row],[Número de Orden]],Sala[[Número de Orden]:[Orden cobrada (Sin tiempo espera)]],12,FALSE)="Si",Cocina[[#This Row],[Ganancia Neta]],-Cocina[[#This Row],[Total del Pedido]])</f>
        <v>12</v>
      </c>
    </row>
    <row r="1061" spans="1:15" x14ac:dyDescent="0.3">
      <c r="A1061" s="9">
        <v>421</v>
      </c>
      <c r="B1061" s="9">
        <v>10</v>
      </c>
      <c r="C1061" s="13" t="s">
        <v>117</v>
      </c>
      <c r="D1061" s="13" t="s">
        <v>1156</v>
      </c>
      <c r="E1061" s="14">
        <v>10</v>
      </c>
      <c r="F1061" s="14">
        <v>18</v>
      </c>
      <c r="G1061" s="9">
        <v>3</v>
      </c>
      <c r="H1061" s="9">
        <v>53</v>
      </c>
      <c r="I1061" s="13" t="s">
        <v>1128</v>
      </c>
      <c r="K1061" s="14">
        <f t="shared" si="64"/>
        <v>30</v>
      </c>
      <c r="L1061" s="14">
        <f t="shared" si="65"/>
        <v>24</v>
      </c>
      <c r="M1061" s="14">
        <f t="shared" si="66"/>
        <v>54</v>
      </c>
      <c r="N1061" s="12">
        <f t="shared" si="67"/>
        <v>0.8</v>
      </c>
      <c r="O1061" s="23">
        <f>IF(VLOOKUP(Cocina[[#This Row],[Número de Orden]],Sala[[Número de Orden]:[Orden cobrada (Sin tiempo espera)]],12,FALSE)="Si",Cocina[[#This Row],[Ganancia Neta]],-Cocina[[#This Row],[Total del Pedido]])</f>
        <v>24</v>
      </c>
    </row>
    <row r="1062" spans="1:15" x14ac:dyDescent="0.3">
      <c r="A1062" s="9">
        <v>422</v>
      </c>
      <c r="B1062" s="9">
        <v>12</v>
      </c>
      <c r="C1062" s="13" t="s">
        <v>256</v>
      </c>
      <c r="D1062" s="13" t="s">
        <v>1157</v>
      </c>
      <c r="E1062" s="14">
        <v>15</v>
      </c>
      <c r="F1062" s="14">
        <v>26</v>
      </c>
      <c r="G1062" s="9">
        <v>2</v>
      </c>
      <c r="H1062" s="9">
        <v>7</v>
      </c>
      <c r="I1062" s="13" t="s">
        <v>1128</v>
      </c>
      <c r="K1062" s="14">
        <f t="shared" si="64"/>
        <v>30</v>
      </c>
      <c r="L1062" s="14">
        <f t="shared" si="65"/>
        <v>22</v>
      </c>
      <c r="M1062" s="14">
        <f t="shared" si="66"/>
        <v>52</v>
      </c>
      <c r="N1062" s="12">
        <f t="shared" si="67"/>
        <v>0.73333333333333328</v>
      </c>
      <c r="O1062" s="23">
        <f>IF(VLOOKUP(Cocina[[#This Row],[Número de Orden]],Sala[[Número de Orden]:[Orden cobrada (Sin tiempo espera)]],12,FALSE)="Si",Cocina[[#This Row],[Ganancia Neta]],-Cocina[[#This Row],[Total del Pedido]])</f>
        <v>22</v>
      </c>
    </row>
    <row r="1063" spans="1:15" x14ac:dyDescent="0.3">
      <c r="A1063" s="9">
        <v>422</v>
      </c>
      <c r="B1063" s="9">
        <v>12</v>
      </c>
      <c r="C1063" s="13" t="s">
        <v>106</v>
      </c>
      <c r="D1063" s="13" t="s">
        <v>1144</v>
      </c>
      <c r="E1063" s="14">
        <v>22</v>
      </c>
      <c r="F1063" s="14">
        <v>36</v>
      </c>
      <c r="G1063" s="9">
        <v>1</v>
      </c>
      <c r="H1063" s="9">
        <v>27</v>
      </c>
      <c r="I1063" s="13" t="s">
        <v>1127</v>
      </c>
      <c r="K1063" s="14">
        <f t="shared" si="64"/>
        <v>22</v>
      </c>
      <c r="L1063" s="14">
        <f t="shared" si="65"/>
        <v>14</v>
      </c>
      <c r="M1063" s="14">
        <f t="shared" si="66"/>
        <v>36</v>
      </c>
      <c r="N1063" s="12">
        <f t="shared" si="67"/>
        <v>0.63636363636363635</v>
      </c>
      <c r="O1063" s="23">
        <f>IF(VLOOKUP(Cocina[[#This Row],[Número de Orden]],Sala[[Número de Orden]:[Orden cobrada (Sin tiempo espera)]],12,FALSE)="Si",Cocina[[#This Row],[Ganancia Neta]],-Cocina[[#This Row],[Total del Pedido]])</f>
        <v>14</v>
      </c>
    </row>
    <row r="1064" spans="1:15" x14ac:dyDescent="0.3">
      <c r="A1064" s="9">
        <v>423</v>
      </c>
      <c r="B1064" s="9">
        <v>4</v>
      </c>
      <c r="C1064" s="13" t="s">
        <v>57</v>
      </c>
      <c r="D1064" s="13" t="s">
        <v>1147</v>
      </c>
      <c r="E1064" s="14">
        <v>16</v>
      </c>
      <c r="F1064" s="14">
        <v>28</v>
      </c>
      <c r="G1064" s="9">
        <v>2</v>
      </c>
      <c r="H1064" s="9">
        <v>24</v>
      </c>
      <c r="I1064" s="13" t="s">
        <v>1127</v>
      </c>
      <c r="K1064" s="14">
        <f t="shared" si="64"/>
        <v>32</v>
      </c>
      <c r="L1064" s="14">
        <f t="shared" si="65"/>
        <v>24</v>
      </c>
      <c r="M1064" s="14">
        <f t="shared" si="66"/>
        <v>56</v>
      </c>
      <c r="N1064" s="12">
        <f t="shared" si="67"/>
        <v>0.75</v>
      </c>
      <c r="O1064" s="23">
        <f>IF(VLOOKUP(Cocina[[#This Row],[Número de Orden]],Sala[[Número de Orden]:[Orden cobrada (Sin tiempo espera)]],12,FALSE)="Si",Cocina[[#This Row],[Ganancia Neta]],-Cocina[[#This Row],[Total del Pedido]])</f>
        <v>24</v>
      </c>
    </row>
    <row r="1065" spans="1:15" x14ac:dyDescent="0.3">
      <c r="A1065" s="9">
        <v>423</v>
      </c>
      <c r="B1065" s="9">
        <v>4</v>
      </c>
      <c r="C1065" s="13" t="s">
        <v>414</v>
      </c>
      <c r="D1065" s="13" t="s">
        <v>1150</v>
      </c>
      <c r="E1065" s="14">
        <v>19</v>
      </c>
      <c r="F1065" s="14">
        <v>32</v>
      </c>
      <c r="G1065" s="9">
        <v>3</v>
      </c>
      <c r="H1065" s="9">
        <v>7</v>
      </c>
      <c r="I1065" s="13" t="s">
        <v>1128</v>
      </c>
      <c r="K1065" s="14">
        <f t="shared" si="64"/>
        <v>57</v>
      </c>
      <c r="L1065" s="14">
        <f t="shared" si="65"/>
        <v>39</v>
      </c>
      <c r="M1065" s="14">
        <f t="shared" si="66"/>
        <v>96</v>
      </c>
      <c r="N1065" s="12">
        <f t="shared" si="67"/>
        <v>0.68421052631578949</v>
      </c>
      <c r="O1065" s="23">
        <f>IF(VLOOKUP(Cocina[[#This Row],[Número de Orden]],Sala[[Número de Orden]:[Orden cobrada (Sin tiempo espera)]],12,FALSE)="Si",Cocina[[#This Row],[Ganancia Neta]],-Cocina[[#This Row],[Total del Pedido]])</f>
        <v>39</v>
      </c>
    </row>
    <row r="1066" spans="1:15" x14ac:dyDescent="0.3">
      <c r="A1066" s="9">
        <v>424</v>
      </c>
      <c r="B1066" s="9">
        <v>13</v>
      </c>
      <c r="C1066" s="13" t="s">
        <v>335</v>
      </c>
      <c r="D1066" s="13" t="s">
        <v>1151</v>
      </c>
      <c r="E1066" s="14">
        <v>13</v>
      </c>
      <c r="F1066" s="14">
        <v>22</v>
      </c>
      <c r="G1066" s="9">
        <v>3</v>
      </c>
      <c r="H1066" s="9">
        <v>43</v>
      </c>
      <c r="I1066" s="13" t="s">
        <v>1127</v>
      </c>
      <c r="K1066" s="14">
        <f t="shared" si="64"/>
        <v>39</v>
      </c>
      <c r="L1066" s="14">
        <f t="shared" si="65"/>
        <v>27</v>
      </c>
      <c r="M1066" s="14">
        <f t="shared" si="66"/>
        <v>66</v>
      </c>
      <c r="N1066" s="12">
        <f t="shared" si="67"/>
        <v>0.69230769230769229</v>
      </c>
      <c r="O1066" s="23">
        <f>IF(VLOOKUP(Cocina[[#This Row],[Número de Orden]],Sala[[Número de Orden]:[Orden cobrada (Sin tiempo espera)]],12,FALSE)="Si",Cocina[[#This Row],[Ganancia Neta]],-Cocina[[#This Row],[Total del Pedido]])</f>
        <v>27</v>
      </c>
    </row>
    <row r="1067" spans="1:15" x14ac:dyDescent="0.3">
      <c r="A1067" s="9">
        <v>424</v>
      </c>
      <c r="B1067" s="9">
        <v>13</v>
      </c>
      <c r="C1067" s="13" t="s">
        <v>170</v>
      </c>
      <c r="D1067" s="13" t="s">
        <v>1142</v>
      </c>
      <c r="E1067" s="14">
        <v>16</v>
      </c>
      <c r="F1067" s="14">
        <v>27</v>
      </c>
      <c r="G1067" s="9">
        <v>3</v>
      </c>
      <c r="H1067" s="9">
        <v>45</v>
      </c>
      <c r="I1067" s="13" t="s">
        <v>1128</v>
      </c>
      <c r="K1067" s="14">
        <f t="shared" si="64"/>
        <v>48</v>
      </c>
      <c r="L1067" s="14">
        <f t="shared" si="65"/>
        <v>33</v>
      </c>
      <c r="M1067" s="14">
        <f t="shared" si="66"/>
        <v>81</v>
      </c>
      <c r="N1067" s="12">
        <f t="shared" si="67"/>
        <v>0.6875</v>
      </c>
      <c r="O1067" s="23">
        <f>IF(VLOOKUP(Cocina[[#This Row],[Número de Orden]],Sala[[Número de Orden]:[Orden cobrada (Sin tiempo espera)]],12,FALSE)="Si",Cocina[[#This Row],[Ganancia Neta]],-Cocina[[#This Row],[Total del Pedido]])</f>
        <v>33</v>
      </c>
    </row>
    <row r="1068" spans="1:15" x14ac:dyDescent="0.3">
      <c r="A1068" s="9">
        <v>425</v>
      </c>
      <c r="B1068" s="9">
        <v>18</v>
      </c>
      <c r="C1068" s="13" t="s">
        <v>180</v>
      </c>
      <c r="D1068" s="13" t="s">
        <v>1148</v>
      </c>
      <c r="E1068" s="14">
        <v>11</v>
      </c>
      <c r="F1068" s="14">
        <v>19</v>
      </c>
      <c r="G1068" s="9">
        <v>1</v>
      </c>
      <c r="H1068" s="9">
        <v>28</v>
      </c>
      <c r="I1068" s="13" t="s">
        <v>1128</v>
      </c>
      <c r="K1068" s="14">
        <f t="shared" si="64"/>
        <v>11</v>
      </c>
      <c r="L1068" s="14">
        <f t="shared" si="65"/>
        <v>8</v>
      </c>
      <c r="M1068" s="14">
        <f t="shared" si="66"/>
        <v>19</v>
      </c>
      <c r="N1068" s="12">
        <f t="shared" si="67"/>
        <v>0.72727272727272729</v>
      </c>
      <c r="O1068" s="23">
        <f>IF(VLOOKUP(Cocina[[#This Row],[Número de Orden]],Sala[[Número de Orden]:[Orden cobrada (Sin tiempo espera)]],12,FALSE)="Si",Cocina[[#This Row],[Ganancia Neta]],-Cocina[[#This Row],[Total del Pedido]])</f>
        <v>8</v>
      </c>
    </row>
    <row r="1069" spans="1:15" x14ac:dyDescent="0.3">
      <c r="A1069" s="9">
        <v>426</v>
      </c>
      <c r="B1069" s="9">
        <v>5</v>
      </c>
      <c r="C1069" s="13" t="s">
        <v>439</v>
      </c>
      <c r="D1069" s="13" t="s">
        <v>1146</v>
      </c>
      <c r="E1069" s="14">
        <v>20</v>
      </c>
      <c r="F1069" s="14">
        <v>33</v>
      </c>
      <c r="G1069" s="9">
        <v>1</v>
      </c>
      <c r="H1069" s="9">
        <v>8</v>
      </c>
      <c r="I1069" s="13" t="s">
        <v>1128</v>
      </c>
      <c r="K1069" s="14">
        <f t="shared" si="64"/>
        <v>20</v>
      </c>
      <c r="L1069" s="14">
        <f t="shared" si="65"/>
        <v>13</v>
      </c>
      <c r="M1069" s="14">
        <f t="shared" si="66"/>
        <v>33</v>
      </c>
      <c r="N1069" s="12">
        <f t="shared" si="67"/>
        <v>0.65</v>
      </c>
      <c r="O1069" s="23">
        <f>IF(VLOOKUP(Cocina[[#This Row],[Número de Orden]],Sala[[Número de Orden]:[Orden cobrada (Sin tiempo espera)]],12,FALSE)="Si",Cocina[[#This Row],[Ganancia Neta]],-Cocina[[#This Row],[Total del Pedido]])</f>
        <v>-20</v>
      </c>
    </row>
    <row r="1070" spans="1:15" x14ac:dyDescent="0.3">
      <c r="A1070" s="9">
        <v>426</v>
      </c>
      <c r="B1070" s="9">
        <v>5</v>
      </c>
      <c r="C1070" s="13" t="s">
        <v>57</v>
      </c>
      <c r="D1070" s="13" t="s">
        <v>1147</v>
      </c>
      <c r="E1070" s="14">
        <v>16</v>
      </c>
      <c r="F1070" s="14">
        <v>28</v>
      </c>
      <c r="G1070" s="9">
        <v>2</v>
      </c>
      <c r="H1070" s="9">
        <v>38</v>
      </c>
      <c r="I1070" s="13" t="s">
        <v>1128</v>
      </c>
      <c r="K1070" s="14">
        <f t="shared" si="64"/>
        <v>32</v>
      </c>
      <c r="L1070" s="14">
        <f t="shared" si="65"/>
        <v>24</v>
      </c>
      <c r="M1070" s="14">
        <f t="shared" si="66"/>
        <v>56</v>
      </c>
      <c r="N1070" s="12">
        <f t="shared" si="67"/>
        <v>0.75</v>
      </c>
      <c r="O1070" s="23">
        <f>IF(VLOOKUP(Cocina[[#This Row],[Número de Orden]],Sala[[Número de Orden]:[Orden cobrada (Sin tiempo espera)]],12,FALSE)="Si",Cocina[[#This Row],[Ganancia Neta]],-Cocina[[#This Row],[Total del Pedido]])</f>
        <v>-32</v>
      </c>
    </row>
    <row r="1071" spans="1:15" x14ac:dyDescent="0.3">
      <c r="A1071" s="9">
        <v>426</v>
      </c>
      <c r="B1071" s="9">
        <v>5</v>
      </c>
      <c r="C1071" s="13" t="s">
        <v>195</v>
      </c>
      <c r="D1071" s="13" t="s">
        <v>1158</v>
      </c>
      <c r="E1071" s="14">
        <v>15</v>
      </c>
      <c r="F1071" s="14">
        <v>25</v>
      </c>
      <c r="G1071" s="9">
        <v>2</v>
      </c>
      <c r="H1071" s="9">
        <v>23</v>
      </c>
      <c r="I1071" s="13" t="s">
        <v>1127</v>
      </c>
      <c r="K1071" s="14">
        <f t="shared" si="64"/>
        <v>30</v>
      </c>
      <c r="L1071" s="14">
        <f t="shared" si="65"/>
        <v>20</v>
      </c>
      <c r="M1071" s="14">
        <f t="shared" si="66"/>
        <v>50</v>
      </c>
      <c r="N1071" s="12">
        <f t="shared" si="67"/>
        <v>0.66666666666666663</v>
      </c>
      <c r="O1071" s="23">
        <f>IF(VLOOKUP(Cocina[[#This Row],[Número de Orden]],Sala[[Número de Orden]:[Orden cobrada (Sin tiempo espera)]],12,FALSE)="Si",Cocina[[#This Row],[Ganancia Neta]],-Cocina[[#This Row],[Total del Pedido]])</f>
        <v>-30</v>
      </c>
    </row>
    <row r="1072" spans="1:15" x14ac:dyDescent="0.3">
      <c r="A1072" s="9">
        <v>426</v>
      </c>
      <c r="B1072" s="9">
        <v>5</v>
      </c>
      <c r="C1072" s="13" t="s">
        <v>106</v>
      </c>
      <c r="D1072" s="13" t="s">
        <v>1144</v>
      </c>
      <c r="E1072" s="14">
        <v>22</v>
      </c>
      <c r="F1072" s="14">
        <v>36</v>
      </c>
      <c r="G1072" s="9">
        <v>3</v>
      </c>
      <c r="H1072" s="9">
        <v>47</v>
      </c>
      <c r="I1072" s="13" t="s">
        <v>1128</v>
      </c>
      <c r="K1072" s="14">
        <f t="shared" si="64"/>
        <v>66</v>
      </c>
      <c r="L1072" s="14">
        <f t="shared" si="65"/>
        <v>42</v>
      </c>
      <c r="M1072" s="14">
        <f t="shared" si="66"/>
        <v>108</v>
      </c>
      <c r="N1072" s="12">
        <f t="shared" si="67"/>
        <v>0.63636363636363635</v>
      </c>
      <c r="O1072" s="23">
        <f>IF(VLOOKUP(Cocina[[#This Row],[Número de Orden]],Sala[[Número de Orden]:[Orden cobrada (Sin tiempo espera)]],12,FALSE)="Si",Cocina[[#This Row],[Ganancia Neta]],-Cocina[[#This Row],[Total del Pedido]])</f>
        <v>-66</v>
      </c>
    </row>
    <row r="1073" spans="1:15" x14ac:dyDescent="0.3">
      <c r="A1073" s="9">
        <v>427</v>
      </c>
      <c r="B1073" s="9">
        <v>2</v>
      </c>
      <c r="C1073" s="13" t="s">
        <v>195</v>
      </c>
      <c r="D1073" s="13" t="s">
        <v>1158</v>
      </c>
      <c r="E1073" s="14">
        <v>15</v>
      </c>
      <c r="F1073" s="14">
        <v>25</v>
      </c>
      <c r="G1073" s="9">
        <v>3</v>
      </c>
      <c r="H1073" s="9">
        <v>34</v>
      </c>
      <c r="I1073" s="13" t="s">
        <v>1128</v>
      </c>
      <c r="K1073" s="14">
        <f t="shared" si="64"/>
        <v>45</v>
      </c>
      <c r="L1073" s="14">
        <f t="shared" si="65"/>
        <v>30</v>
      </c>
      <c r="M1073" s="14">
        <f t="shared" si="66"/>
        <v>75</v>
      </c>
      <c r="N1073" s="12">
        <f t="shared" si="67"/>
        <v>0.66666666666666663</v>
      </c>
      <c r="O1073" s="23">
        <f>IF(VLOOKUP(Cocina[[#This Row],[Número de Orden]],Sala[[Número de Orden]:[Orden cobrada (Sin tiempo espera)]],12,FALSE)="Si",Cocina[[#This Row],[Ganancia Neta]],-Cocina[[#This Row],[Total del Pedido]])</f>
        <v>-45</v>
      </c>
    </row>
    <row r="1074" spans="1:15" x14ac:dyDescent="0.3">
      <c r="A1074" s="9">
        <v>427</v>
      </c>
      <c r="B1074" s="9">
        <v>2</v>
      </c>
      <c r="C1074" s="13" t="s">
        <v>33</v>
      </c>
      <c r="D1074" s="13" t="s">
        <v>1149</v>
      </c>
      <c r="E1074" s="14">
        <v>21</v>
      </c>
      <c r="F1074" s="14">
        <v>35</v>
      </c>
      <c r="G1074" s="9">
        <v>2</v>
      </c>
      <c r="H1074" s="9">
        <v>52</v>
      </c>
      <c r="I1074" s="13" t="s">
        <v>1127</v>
      </c>
      <c r="K1074" s="14">
        <f t="shared" si="64"/>
        <v>42</v>
      </c>
      <c r="L1074" s="14">
        <f t="shared" si="65"/>
        <v>28</v>
      </c>
      <c r="M1074" s="14">
        <f t="shared" si="66"/>
        <v>70</v>
      </c>
      <c r="N1074" s="12">
        <f t="shared" si="67"/>
        <v>0.66666666666666663</v>
      </c>
      <c r="O1074" s="23">
        <f>IF(VLOOKUP(Cocina[[#This Row],[Número de Orden]],Sala[[Número de Orden]:[Orden cobrada (Sin tiempo espera)]],12,FALSE)="Si",Cocina[[#This Row],[Ganancia Neta]],-Cocina[[#This Row],[Total del Pedido]])</f>
        <v>-42</v>
      </c>
    </row>
    <row r="1075" spans="1:15" x14ac:dyDescent="0.3">
      <c r="A1075" s="9">
        <v>427</v>
      </c>
      <c r="B1075" s="9">
        <v>2</v>
      </c>
      <c r="C1075" s="13" t="s">
        <v>331</v>
      </c>
      <c r="D1075" s="13" t="s">
        <v>1154</v>
      </c>
      <c r="E1075" s="14">
        <v>14</v>
      </c>
      <c r="F1075" s="14">
        <v>23</v>
      </c>
      <c r="G1075" s="9">
        <v>1</v>
      </c>
      <c r="H1075" s="9">
        <v>24</v>
      </c>
      <c r="I1075" s="13" t="s">
        <v>1128</v>
      </c>
      <c r="K1075" s="14">
        <f t="shared" si="64"/>
        <v>14</v>
      </c>
      <c r="L1075" s="14">
        <f t="shared" si="65"/>
        <v>9</v>
      </c>
      <c r="M1075" s="14">
        <f t="shared" si="66"/>
        <v>23</v>
      </c>
      <c r="N1075" s="12">
        <f t="shared" si="67"/>
        <v>0.6428571428571429</v>
      </c>
      <c r="O1075" s="23">
        <f>IF(VLOOKUP(Cocina[[#This Row],[Número de Orden]],Sala[[Número de Orden]:[Orden cobrada (Sin tiempo espera)]],12,FALSE)="Si",Cocina[[#This Row],[Ganancia Neta]],-Cocina[[#This Row],[Total del Pedido]])</f>
        <v>-14</v>
      </c>
    </row>
    <row r="1076" spans="1:15" x14ac:dyDescent="0.3">
      <c r="A1076" s="9">
        <v>427</v>
      </c>
      <c r="B1076" s="9">
        <v>2</v>
      </c>
      <c r="C1076" s="13" t="s">
        <v>180</v>
      </c>
      <c r="D1076" s="13" t="s">
        <v>1148</v>
      </c>
      <c r="E1076" s="14">
        <v>11</v>
      </c>
      <c r="F1076" s="14">
        <v>19</v>
      </c>
      <c r="G1076" s="9">
        <v>2</v>
      </c>
      <c r="H1076" s="9">
        <v>56</v>
      </c>
      <c r="I1076" s="13" t="s">
        <v>1127</v>
      </c>
      <c r="K1076" s="14">
        <f t="shared" si="64"/>
        <v>22</v>
      </c>
      <c r="L1076" s="14">
        <f t="shared" si="65"/>
        <v>16</v>
      </c>
      <c r="M1076" s="14">
        <f t="shared" si="66"/>
        <v>38</v>
      </c>
      <c r="N1076" s="12">
        <f t="shared" si="67"/>
        <v>0.72727272727272729</v>
      </c>
      <c r="O1076" s="23">
        <f>IF(VLOOKUP(Cocina[[#This Row],[Número de Orden]],Sala[[Número de Orden]:[Orden cobrada (Sin tiempo espera)]],12,FALSE)="Si",Cocina[[#This Row],[Ganancia Neta]],-Cocina[[#This Row],[Total del Pedido]])</f>
        <v>-22</v>
      </c>
    </row>
    <row r="1077" spans="1:15" x14ac:dyDescent="0.3">
      <c r="A1077" s="9">
        <v>428</v>
      </c>
      <c r="B1077" s="9">
        <v>7</v>
      </c>
      <c r="C1077" s="13" t="s">
        <v>65</v>
      </c>
      <c r="D1077" s="13" t="s">
        <v>1143</v>
      </c>
      <c r="E1077" s="14">
        <v>25</v>
      </c>
      <c r="F1077" s="14">
        <v>40</v>
      </c>
      <c r="G1077" s="9">
        <v>1</v>
      </c>
      <c r="H1077" s="9">
        <v>38</v>
      </c>
      <c r="I1077" s="13" t="s">
        <v>1127</v>
      </c>
      <c r="K1077" s="14">
        <f t="shared" si="64"/>
        <v>25</v>
      </c>
      <c r="L1077" s="14">
        <f t="shared" si="65"/>
        <v>15</v>
      </c>
      <c r="M1077" s="14">
        <f t="shared" si="66"/>
        <v>40</v>
      </c>
      <c r="N1077" s="12">
        <f t="shared" si="67"/>
        <v>0.6</v>
      </c>
      <c r="O1077" s="23">
        <f>IF(VLOOKUP(Cocina[[#This Row],[Número de Orden]],Sala[[Número de Orden]:[Orden cobrada (Sin tiempo espera)]],12,FALSE)="Si",Cocina[[#This Row],[Ganancia Neta]],-Cocina[[#This Row],[Total del Pedido]])</f>
        <v>-25</v>
      </c>
    </row>
    <row r="1078" spans="1:15" x14ac:dyDescent="0.3">
      <c r="A1078" s="9">
        <v>428</v>
      </c>
      <c r="B1078" s="9">
        <v>7</v>
      </c>
      <c r="C1078" s="13" t="s">
        <v>331</v>
      </c>
      <c r="D1078" s="13" t="s">
        <v>1154</v>
      </c>
      <c r="E1078" s="14">
        <v>14</v>
      </c>
      <c r="F1078" s="14">
        <v>23</v>
      </c>
      <c r="G1078" s="9">
        <v>1</v>
      </c>
      <c r="H1078" s="9">
        <v>46</v>
      </c>
      <c r="I1078" s="13" t="s">
        <v>1127</v>
      </c>
      <c r="K1078" s="14">
        <f t="shared" si="64"/>
        <v>14</v>
      </c>
      <c r="L1078" s="14">
        <f t="shared" si="65"/>
        <v>9</v>
      </c>
      <c r="M1078" s="14">
        <f t="shared" si="66"/>
        <v>23</v>
      </c>
      <c r="N1078" s="12">
        <f t="shared" si="67"/>
        <v>0.6428571428571429</v>
      </c>
      <c r="O1078" s="23">
        <f>IF(VLOOKUP(Cocina[[#This Row],[Número de Orden]],Sala[[Número de Orden]:[Orden cobrada (Sin tiempo espera)]],12,FALSE)="Si",Cocina[[#This Row],[Ganancia Neta]],-Cocina[[#This Row],[Total del Pedido]])</f>
        <v>-14</v>
      </c>
    </row>
    <row r="1079" spans="1:15" x14ac:dyDescent="0.3">
      <c r="A1079" s="9">
        <v>428</v>
      </c>
      <c r="B1079" s="9">
        <v>7</v>
      </c>
      <c r="C1079" s="13" t="s">
        <v>195</v>
      </c>
      <c r="D1079" s="13" t="s">
        <v>1158</v>
      </c>
      <c r="E1079" s="14">
        <v>15</v>
      </c>
      <c r="F1079" s="14">
        <v>25</v>
      </c>
      <c r="G1079" s="9">
        <v>2</v>
      </c>
      <c r="H1079" s="9">
        <v>48</v>
      </c>
      <c r="I1079" s="13" t="s">
        <v>1127</v>
      </c>
      <c r="K1079" s="14">
        <f t="shared" si="64"/>
        <v>30</v>
      </c>
      <c r="L1079" s="14">
        <f t="shared" si="65"/>
        <v>20</v>
      </c>
      <c r="M1079" s="14">
        <f t="shared" si="66"/>
        <v>50</v>
      </c>
      <c r="N1079" s="12">
        <f t="shared" si="67"/>
        <v>0.66666666666666663</v>
      </c>
      <c r="O1079" s="23">
        <f>IF(VLOOKUP(Cocina[[#This Row],[Número de Orden]],Sala[[Número de Orden]:[Orden cobrada (Sin tiempo espera)]],12,FALSE)="Si",Cocina[[#This Row],[Ganancia Neta]],-Cocina[[#This Row],[Total del Pedido]])</f>
        <v>-30</v>
      </c>
    </row>
    <row r="1080" spans="1:15" x14ac:dyDescent="0.3">
      <c r="A1080" s="9">
        <v>428</v>
      </c>
      <c r="B1080" s="9">
        <v>7</v>
      </c>
      <c r="C1080" s="13" t="s">
        <v>186</v>
      </c>
      <c r="D1080" s="13" t="s">
        <v>1141</v>
      </c>
      <c r="E1080" s="14">
        <v>19</v>
      </c>
      <c r="F1080" s="14">
        <v>31</v>
      </c>
      <c r="G1080" s="9">
        <v>2</v>
      </c>
      <c r="H1080" s="9">
        <v>47</v>
      </c>
      <c r="I1080" s="13" t="s">
        <v>1127</v>
      </c>
      <c r="K1080" s="14">
        <f t="shared" si="64"/>
        <v>38</v>
      </c>
      <c r="L1080" s="14">
        <f t="shared" si="65"/>
        <v>24</v>
      </c>
      <c r="M1080" s="14">
        <f t="shared" si="66"/>
        <v>62</v>
      </c>
      <c r="N1080" s="12">
        <f t="shared" si="67"/>
        <v>0.63157894736842102</v>
      </c>
      <c r="O1080" s="23">
        <f>IF(VLOOKUP(Cocina[[#This Row],[Número de Orden]],Sala[[Número de Orden]:[Orden cobrada (Sin tiempo espera)]],12,FALSE)="Si",Cocina[[#This Row],[Ganancia Neta]],-Cocina[[#This Row],[Total del Pedido]])</f>
        <v>-38</v>
      </c>
    </row>
    <row r="1081" spans="1:15" x14ac:dyDescent="0.3">
      <c r="A1081" s="9">
        <v>429</v>
      </c>
      <c r="B1081" s="9">
        <v>8</v>
      </c>
      <c r="C1081" s="13" t="s">
        <v>256</v>
      </c>
      <c r="D1081" s="13" t="s">
        <v>1157</v>
      </c>
      <c r="E1081" s="14">
        <v>15</v>
      </c>
      <c r="F1081" s="14">
        <v>26</v>
      </c>
      <c r="G1081" s="9">
        <v>3</v>
      </c>
      <c r="H1081" s="9">
        <v>27</v>
      </c>
      <c r="I1081" s="13" t="s">
        <v>1127</v>
      </c>
      <c r="K1081" s="14">
        <f t="shared" si="64"/>
        <v>45</v>
      </c>
      <c r="L1081" s="14">
        <f t="shared" si="65"/>
        <v>33</v>
      </c>
      <c r="M1081" s="14">
        <f t="shared" si="66"/>
        <v>78</v>
      </c>
      <c r="N1081" s="12">
        <f t="shared" si="67"/>
        <v>0.73333333333333328</v>
      </c>
      <c r="O1081" s="23">
        <f>IF(VLOOKUP(Cocina[[#This Row],[Número de Orden]],Sala[[Número de Orden]:[Orden cobrada (Sin tiempo espera)]],12,FALSE)="Si",Cocina[[#This Row],[Ganancia Neta]],-Cocina[[#This Row],[Total del Pedido]])</f>
        <v>33</v>
      </c>
    </row>
    <row r="1082" spans="1:15" x14ac:dyDescent="0.3">
      <c r="A1082" s="9">
        <v>430</v>
      </c>
      <c r="B1082" s="9">
        <v>7</v>
      </c>
      <c r="C1082" s="13" t="s">
        <v>195</v>
      </c>
      <c r="D1082" s="13" t="s">
        <v>1158</v>
      </c>
      <c r="E1082" s="14">
        <v>15</v>
      </c>
      <c r="F1082" s="14">
        <v>25</v>
      </c>
      <c r="G1082" s="9">
        <v>1</v>
      </c>
      <c r="H1082" s="9">
        <v>49</v>
      </c>
      <c r="I1082" s="13" t="s">
        <v>1127</v>
      </c>
      <c r="K1082" s="14">
        <f t="shared" si="64"/>
        <v>15</v>
      </c>
      <c r="L1082" s="14">
        <f t="shared" si="65"/>
        <v>10</v>
      </c>
      <c r="M1082" s="14">
        <f t="shared" si="66"/>
        <v>25</v>
      </c>
      <c r="N1082" s="12">
        <f t="shared" si="67"/>
        <v>0.66666666666666663</v>
      </c>
      <c r="O1082" s="23">
        <f>IF(VLOOKUP(Cocina[[#This Row],[Número de Orden]],Sala[[Número de Orden]:[Orden cobrada (Sin tiempo espera)]],12,FALSE)="Si",Cocina[[#This Row],[Ganancia Neta]],-Cocina[[#This Row],[Total del Pedido]])</f>
        <v>10</v>
      </c>
    </row>
    <row r="1083" spans="1:15" x14ac:dyDescent="0.3">
      <c r="A1083" s="9">
        <v>431</v>
      </c>
      <c r="B1083" s="9">
        <v>15</v>
      </c>
      <c r="C1083" s="13" t="s">
        <v>100</v>
      </c>
      <c r="D1083" s="13" t="s">
        <v>1140</v>
      </c>
      <c r="E1083" s="14">
        <v>18</v>
      </c>
      <c r="F1083" s="14">
        <v>30</v>
      </c>
      <c r="G1083" s="9">
        <v>2</v>
      </c>
      <c r="H1083" s="9">
        <v>20</v>
      </c>
      <c r="I1083" s="13" t="s">
        <v>1127</v>
      </c>
      <c r="K1083" s="14">
        <f t="shared" si="64"/>
        <v>36</v>
      </c>
      <c r="L1083" s="14">
        <f t="shared" si="65"/>
        <v>24</v>
      </c>
      <c r="M1083" s="14">
        <f t="shared" si="66"/>
        <v>60</v>
      </c>
      <c r="N1083" s="12">
        <f t="shared" si="67"/>
        <v>0.66666666666666663</v>
      </c>
      <c r="O1083" s="23">
        <f>IF(VLOOKUP(Cocina[[#This Row],[Número de Orden]],Sala[[Número de Orden]:[Orden cobrada (Sin tiempo espera)]],12,FALSE)="Si",Cocina[[#This Row],[Ganancia Neta]],-Cocina[[#This Row],[Total del Pedido]])</f>
        <v>24</v>
      </c>
    </row>
    <row r="1084" spans="1:15" x14ac:dyDescent="0.3">
      <c r="A1084" s="9">
        <v>432</v>
      </c>
      <c r="B1084" s="9">
        <v>10</v>
      </c>
      <c r="C1084" s="13" t="s">
        <v>241</v>
      </c>
      <c r="D1084" s="13" t="s">
        <v>1153</v>
      </c>
      <c r="E1084" s="14">
        <v>12</v>
      </c>
      <c r="F1084" s="14">
        <v>20</v>
      </c>
      <c r="G1084" s="9">
        <v>3</v>
      </c>
      <c r="H1084" s="9">
        <v>16</v>
      </c>
      <c r="I1084" s="13" t="s">
        <v>1128</v>
      </c>
      <c r="K1084" s="14">
        <f t="shared" si="64"/>
        <v>36</v>
      </c>
      <c r="L1084" s="14">
        <f t="shared" si="65"/>
        <v>24</v>
      </c>
      <c r="M1084" s="14">
        <f t="shared" si="66"/>
        <v>60</v>
      </c>
      <c r="N1084" s="12">
        <f t="shared" si="67"/>
        <v>0.66666666666666663</v>
      </c>
      <c r="O1084" s="23">
        <f>IF(VLOOKUP(Cocina[[#This Row],[Número de Orden]],Sala[[Número de Orden]:[Orden cobrada (Sin tiempo espera)]],12,FALSE)="Si",Cocina[[#This Row],[Ganancia Neta]],-Cocina[[#This Row],[Total del Pedido]])</f>
        <v>24</v>
      </c>
    </row>
    <row r="1085" spans="1:15" x14ac:dyDescent="0.3">
      <c r="A1085" s="9">
        <v>432</v>
      </c>
      <c r="B1085" s="9">
        <v>10</v>
      </c>
      <c r="C1085" s="13" t="s">
        <v>102</v>
      </c>
      <c r="D1085" s="13" t="s">
        <v>1155</v>
      </c>
      <c r="E1085" s="14">
        <v>13</v>
      </c>
      <c r="F1085" s="14">
        <v>21</v>
      </c>
      <c r="G1085" s="9">
        <v>1</v>
      </c>
      <c r="H1085" s="9">
        <v>27</v>
      </c>
      <c r="I1085" s="13" t="s">
        <v>1127</v>
      </c>
      <c r="K1085" s="14">
        <f t="shared" si="64"/>
        <v>13</v>
      </c>
      <c r="L1085" s="14">
        <f t="shared" si="65"/>
        <v>8</v>
      </c>
      <c r="M1085" s="14">
        <f t="shared" si="66"/>
        <v>21</v>
      </c>
      <c r="N1085" s="12">
        <f t="shared" si="67"/>
        <v>0.61538461538461542</v>
      </c>
      <c r="O1085" s="23">
        <f>IF(VLOOKUP(Cocina[[#This Row],[Número de Orden]],Sala[[Número de Orden]:[Orden cobrada (Sin tiempo espera)]],12,FALSE)="Si",Cocina[[#This Row],[Ganancia Neta]],-Cocina[[#This Row],[Total del Pedido]])</f>
        <v>8</v>
      </c>
    </row>
    <row r="1086" spans="1:15" x14ac:dyDescent="0.3">
      <c r="A1086" s="9">
        <v>432</v>
      </c>
      <c r="B1086" s="9">
        <v>10</v>
      </c>
      <c r="C1086" s="13" t="s">
        <v>57</v>
      </c>
      <c r="D1086" s="13" t="s">
        <v>1147</v>
      </c>
      <c r="E1086" s="14">
        <v>16</v>
      </c>
      <c r="F1086" s="14">
        <v>28</v>
      </c>
      <c r="G1086" s="9">
        <v>1</v>
      </c>
      <c r="H1086" s="9">
        <v>31</v>
      </c>
      <c r="I1086" s="13" t="s">
        <v>1127</v>
      </c>
      <c r="K1086" s="14">
        <f t="shared" si="64"/>
        <v>16</v>
      </c>
      <c r="L1086" s="14">
        <f t="shared" si="65"/>
        <v>12</v>
      </c>
      <c r="M1086" s="14">
        <f t="shared" si="66"/>
        <v>28</v>
      </c>
      <c r="N1086" s="12">
        <f t="shared" si="67"/>
        <v>0.75</v>
      </c>
      <c r="O1086" s="23">
        <f>IF(VLOOKUP(Cocina[[#This Row],[Número de Orden]],Sala[[Número de Orden]:[Orden cobrada (Sin tiempo espera)]],12,FALSE)="Si",Cocina[[#This Row],[Ganancia Neta]],-Cocina[[#This Row],[Total del Pedido]])</f>
        <v>12</v>
      </c>
    </row>
    <row r="1087" spans="1:15" x14ac:dyDescent="0.3">
      <c r="A1087" s="9">
        <v>433</v>
      </c>
      <c r="B1087" s="9">
        <v>10</v>
      </c>
      <c r="C1087" s="13" t="s">
        <v>100</v>
      </c>
      <c r="D1087" s="13" t="s">
        <v>1140</v>
      </c>
      <c r="E1087" s="14">
        <v>18</v>
      </c>
      <c r="F1087" s="14">
        <v>30</v>
      </c>
      <c r="G1087" s="9">
        <v>1</v>
      </c>
      <c r="H1087" s="9">
        <v>56</v>
      </c>
      <c r="I1087" s="13" t="s">
        <v>1128</v>
      </c>
      <c r="K1087" s="14">
        <f t="shared" si="64"/>
        <v>18</v>
      </c>
      <c r="L1087" s="14">
        <f t="shared" si="65"/>
        <v>12</v>
      </c>
      <c r="M1087" s="14">
        <f t="shared" si="66"/>
        <v>30</v>
      </c>
      <c r="N1087" s="12">
        <f t="shared" si="67"/>
        <v>0.66666666666666663</v>
      </c>
      <c r="O1087" s="23">
        <f>IF(VLOOKUP(Cocina[[#This Row],[Número de Orden]],Sala[[Número de Orden]:[Orden cobrada (Sin tiempo espera)]],12,FALSE)="Si",Cocina[[#This Row],[Ganancia Neta]],-Cocina[[#This Row],[Total del Pedido]])</f>
        <v>12</v>
      </c>
    </row>
    <row r="1088" spans="1:15" x14ac:dyDescent="0.3">
      <c r="A1088" s="9">
        <v>433</v>
      </c>
      <c r="B1088" s="9">
        <v>10</v>
      </c>
      <c r="C1088" s="13" t="s">
        <v>259</v>
      </c>
      <c r="D1088" s="13" t="s">
        <v>1139</v>
      </c>
      <c r="E1088" s="14">
        <v>14</v>
      </c>
      <c r="F1088" s="14">
        <v>24</v>
      </c>
      <c r="G1088" s="9">
        <v>3</v>
      </c>
      <c r="H1088" s="9">
        <v>18</v>
      </c>
      <c r="I1088" s="13" t="s">
        <v>1127</v>
      </c>
      <c r="K1088" s="14">
        <f t="shared" si="64"/>
        <v>42</v>
      </c>
      <c r="L1088" s="14">
        <f t="shared" si="65"/>
        <v>30</v>
      </c>
      <c r="M1088" s="14">
        <f t="shared" si="66"/>
        <v>72</v>
      </c>
      <c r="N1088" s="12">
        <f t="shared" si="67"/>
        <v>0.7142857142857143</v>
      </c>
      <c r="O1088" s="23">
        <f>IF(VLOOKUP(Cocina[[#This Row],[Número de Orden]],Sala[[Número de Orden]:[Orden cobrada (Sin tiempo espera)]],12,FALSE)="Si",Cocina[[#This Row],[Ganancia Neta]],-Cocina[[#This Row],[Total del Pedido]])</f>
        <v>30</v>
      </c>
    </row>
    <row r="1089" spans="1:15" x14ac:dyDescent="0.3">
      <c r="A1089" s="9">
        <v>434</v>
      </c>
      <c r="B1089" s="9">
        <v>15</v>
      </c>
      <c r="C1089" s="13" t="s">
        <v>256</v>
      </c>
      <c r="D1089" s="13" t="s">
        <v>1157</v>
      </c>
      <c r="E1089" s="14">
        <v>15</v>
      </c>
      <c r="F1089" s="14">
        <v>26</v>
      </c>
      <c r="G1089" s="9">
        <v>2</v>
      </c>
      <c r="H1089" s="9">
        <v>26</v>
      </c>
      <c r="I1089" s="13" t="s">
        <v>1127</v>
      </c>
      <c r="K1089" s="14">
        <f t="shared" si="64"/>
        <v>30</v>
      </c>
      <c r="L1089" s="14">
        <f t="shared" si="65"/>
        <v>22</v>
      </c>
      <c r="M1089" s="14">
        <f t="shared" si="66"/>
        <v>52</v>
      </c>
      <c r="N1089" s="12">
        <f t="shared" si="67"/>
        <v>0.73333333333333328</v>
      </c>
      <c r="O1089" s="23">
        <f>IF(VLOOKUP(Cocina[[#This Row],[Número de Orden]],Sala[[Número de Orden]:[Orden cobrada (Sin tiempo espera)]],12,FALSE)="Si",Cocina[[#This Row],[Ganancia Neta]],-Cocina[[#This Row],[Total del Pedido]])</f>
        <v>22</v>
      </c>
    </row>
    <row r="1090" spans="1:15" x14ac:dyDescent="0.3">
      <c r="A1090" s="9">
        <v>434</v>
      </c>
      <c r="B1090" s="9">
        <v>15</v>
      </c>
      <c r="C1090" s="13" t="s">
        <v>335</v>
      </c>
      <c r="D1090" s="13" t="s">
        <v>1151</v>
      </c>
      <c r="E1090" s="14">
        <v>13</v>
      </c>
      <c r="F1090" s="14">
        <v>22</v>
      </c>
      <c r="G1090" s="9">
        <v>2</v>
      </c>
      <c r="H1090" s="9">
        <v>32</v>
      </c>
      <c r="I1090" s="13" t="s">
        <v>1128</v>
      </c>
      <c r="K1090" s="14">
        <f t="shared" si="64"/>
        <v>26</v>
      </c>
      <c r="L1090" s="14">
        <f t="shared" si="65"/>
        <v>18</v>
      </c>
      <c r="M1090" s="14">
        <f t="shared" si="66"/>
        <v>44</v>
      </c>
      <c r="N1090" s="12">
        <f t="shared" si="67"/>
        <v>0.69230769230769229</v>
      </c>
      <c r="O1090" s="23">
        <f>IF(VLOOKUP(Cocina[[#This Row],[Número de Orden]],Sala[[Número de Orden]:[Orden cobrada (Sin tiempo espera)]],12,FALSE)="Si",Cocina[[#This Row],[Ganancia Neta]],-Cocina[[#This Row],[Total del Pedido]])</f>
        <v>18</v>
      </c>
    </row>
    <row r="1091" spans="1:15" x14ac:dyDescent="0.3">
      <c r="A1091" s="9">
        <v>435</v>
      </c>
      <c r="B1091" s="9">
        <v>17</v>
      </c>
      <c r="C1091" s="13" t="s">
        <v>256</v>
      </c>
      <c r="D1091" s="13" t="s">
        <v>1157</v>
      </c>
      <c r="E1091" s="14">
        <v>15</v>
      </c>
      <c r="F1091" s="14">
        <v>26</v>
      </c>
      <c r="G1091" s="9">
        <v>2</v>
      </c>
      <c r="H1091" s="9">
        <v>14</v>
      </c>
      <c r="I1091" s="13" t="s">
        <v>1127</v>
      </c>
      <c r="K1091" s="14">
        <f t="shared" ref="K1091:K1154" si="68">E1091*G1091</f>
        <v>30</v>
      </c>
      <c r="L1091" s="14">
        <f t="shared" ref="L1091:L1154" si="69">(F1091-E1091)*G1091</f>
        <v>22</v>
      </c>
      <c r="M1091" s="14">
        <f t="shared" ref="M1091:M1154" si="70">F1091*G1091</f>
        <v>52</v>
      </c>
      <c r="N1091" s="12">
        <f t="shared" ref="N1091:N1154" si="71">(M1091-K1091)/K1091</f>
        <v>0.73333333333333328</v>
      </c>
      <c r="O1091" s="23">
        <f>IF(VLOOKUP(Cocina[[#This Row],[Número de Orden]],Sala[[Número de Orden]:[Orden cobrada (Sin tiempo espera)]],12,FALSE)="Si",Cocina[[#This Row],[Ganancia Neta]],-Cocina[[#This Row],[Total del Pedido]])</f>
        <v>22</v>
      </c>
    </row>
    <row r="1092" spans="1:15" x14ac:dyDescent="0.3">
      <c r="A1092" s="9">
        <v>435</v>
      </c>
      <c r="B1092" s="9">
        <v>17</v>
      </c>
      <c r="C1092" s="13" t="s">
        <v>102</v>
      </c>
      <c r="D1092" s="13" t="s">
        <v>1155</v>
      </c>
      <c r="E1092" s="14">
        <v>13</v>
      </c>
      <c r="F1092" s="14">
        <v>21</v>
      </c>
      <c r="G1092" s="9">
        <v>2</v>
      </c>
      <c r="H1092" s="9">
        <v>42</v>
      </c>
      <c r="I1092" s="13" t="s">
        <v>1127</v>
      </c>
      <c r="K1092" s="14">
        <f t="shared" si="68"/>
        <v>26</v>
      </c>
      <c r="L1092" s="14">
        <f t="shared" si="69"/>
        <v>16</v>
      </c>
      <c r="M1092" s="14">
        <f t="shared" si="70"/>
        <v>42</v>
      </c>
      <c r="N1092" s="12">
        <f t="shared" si="71"/>
        <v>0.61538461538461542</v>
      </c>
      <c r="O1092" s="23">
        <f>IF(VLOOKUP(Cocina[[#This Row],[Número de Orden]],Sala[[Número de Orden]:[Orden cobrada (Sin tiempo espera)]],12,FALSE)="Si",Cocina[[#This Row],[Ganancia Neta]],-Cocina[[#This Row],[Total del Pedido]])</f>
        <v>16</v>
      </c>
    </row>
    <row r="1093" spans="1:15" x14ac:dyDescent="0.3">
      <c r="A1093" s="9">
        <v>435</v>
      </c>
      <c r="B1093" s="9">
        <v>17</v>
      </c>
      <c r="C1093" s="13" t="s">
        <v>100</v>
      </c>
      <c r="D1093" s="13" t="s">
        <v>1140</v>
      </c>
      <c r="E1093" s="14">
        <v>18</v>
      </c>
      <c r="F1093" s="14">
        <v>30</v>
      </c>
      <c r="G1093" s="9">
        <v>2</v>
      </c>
      <c r="H1093" s="9">
        <v>55</v>
      </c>
      <c r="I1093" s="13" t="s">
        <v>1128</v>
      </c>
      <c r="K1093" s="14">
        <f t="shared" si="68"/>
        <v>36</v>
      </c>
      <c r="L1093" s="14">
        <f t="shared" si="69"/>
        <v>24</v>
      </c>
      <c r="M1093" s="14">
        <f t="shared" si="70"/>
        <v>60</v>
      </c>
      <c r="N1093" s="12">
        <f t="shared" si="71"/>
        <v>0.66666666666666663</v>
      </c>
      <c r="O1093" s="23">
        <f>IF(VLOOKUP(Cocina[[#This Row],[Número de Orden]],Sala[[Número de Orden]:[Orden cobrada (Sin tiempo espera)]],12,FALSE)="Si",Cocina[[#This Row],[Ganancia Neta]],-Cocina[[#This Row],[Total del Pedido]])</f>
        <v>24</v>
      </c>
    </row>
    <row r="1094" spans="1:15" x14ac:dyDescent="0.3">
      <c r="A1094" s="9">
        <v>436</v>
      </c>
      <c r="B1094" s="9">
        <v>10</v>
      </c>
      <c r="C1094" s="13" t="s">
        <v>57</v>
      </c>
      <c r="D1094" s="13" t="s">
        <v>1147</v>
      </c>
      <c r="E1094" s="14">
        <v>16</v>
      </c>
      <c r="F1094" s="14">
        <v>28</v>
      </c>
      <c r="G1094" s="9">
        <v>2</v>
      </c>
      <c r="H1094" s="9">
        <v>45</v>
      </c>
      <c r="I1094" s="13" t="s">
        <v>1128</v>
      </c>
      <c r="K1094" s="14">
        <f t="shared" si="68"/>
        <v>32</v>
      </c>
      <c r="L1094" s="14">
        <f t="shared" si="69"/>
        <v>24</v>
      </c>
      <c r="M1094" s="14">
        <f t="shared" si="70"/>
        <v>56</v>
      </c>
      <c r="N1094" s="12">
        <f t="shared" si="71"/>
        <v>0.75</v>
      </c>
      <c r="O1094" s="23">
        <f>IF(VLOOKUP(Cocina[[#This Row],[Número de Orden]],Sala[[Número de Orden]:[Orden cobrada (Sin tiempo espera)]],12,FALSE)="Si",Cocina[[#This Row],[Ganancia Neta]],-Cocina[[#This Row],[Total del Pedido]])</f>
        <v>24</v>
      </c>
    </row>
    <row r="1095" spans="1:15" x14ac:dyDescent="0.3">
      <c r="A1095" s="9">
        <v>437</v>
      </c>
      <c r="B1095" s="9">
        <v>16</v>
      </c>
      <c r="C1095" s="13" t="s">
        <v>33</v>
      </c>
      <c r="D1095" s="13" t="s">
        <v>1149</v>
      </c>
      <c r="E1095" s="14">
        <v>21</v>
      </c>
      <c r="F1095" s="14">
        <v>35</v>
      </c>
      <c r="G1095" s="9">
        <v>2</v>
      </c>
      <c r="H1095" s="9">
        <v>51</v>
      </c>
      <c r="I1095" s="13" t="s">
        <v>1128</v>
      </c>
      <c r="K1095" s="14">
        <f t="shared" si="68"/>
        <v>42</v>
      </c>
      <c r="L1095" s="14">
        <f t="shared" si="69"/>
        <v>28</v>
      </c>
      <c r="M1095" s="14">
        <f t="shared" si="70"/>
        <v>70</v>
      </c>
      <c r="N1095" s="12">
        <f t="shared" si="71"/>
        <v>0.66666666666666663</v>
      </c>
      <c r="O1095" s="23">
        <f>IF(VLOOKUP(Cocina[[#This Row],[Número de Orden]],Sala[[Número de Orden]:[Orden cobrada (Sin tiempo espera)]],12,FALSE)="Si",Cocina[[#This Row],[Ganancia Neta]],-Cocina[[#This Row],[Total del Pedido]])</f>
        <v>28</v>
      </c>
    </row>
    <row r="1096" spans="1:15" x14ac:dyDescent="0.3">
      <c r="A1096" s="9">
        <v>438</v>
      </c>
      <c r="B1096" s="9">
        <v>2</v>
      </c>
      <c r="C1096" s="13" t="s">
        <v>439</v>
      </c>
      <c r="D1096" s="13" t="s">
        <v>1146</v>
      </c>
      <c r="E1096" s="14">
        <v>20</v>
      </c>
      <c r="F1096" s="14">
        <v>33</v>
      </c>
      <c r="G1096" s="9">
        <v>1</v>
      </c>
      <c r="H1096" s="9">
        <v>51</v>
      </c>
      <c r="I1096" s="13" t="s">
        <v>1128</v>
      </c>
      <c r="K1096" s="14">
        <f t="shared" si="68"/>
        <v>20</v>
      </c>
      <c r="L1096" s="14">
        <f t="shared" si="69"/>
        <v>13</v>
      </c>
      <c r="M1096" s="14">
        <f t="shared" si="70"/>
        <v>33</v>
      </c>
      <c r="N1096" s="12">
        <f t="shared" si="71"/>
        <v>0.65</v>
      </c>
      <c r="O1096" s="23">
        <f>IF(VLOOKUP(Cocina[[#This Row],[Número de Orden]],Sala[[Número de Orden]:[Orden cobrada (Sin tiempo espera)]],12,FALSE)="Si",Cocina[[#This Row],[Ganancia Neta]],-Cocina[[#This Row],[Total del Pedido]])</f>
        <v>13</v>
      </c>
    </row>
    <row r="1097" spans="1:15" x14ac:dyDescent="0.3">
      <c r="A1097" s="9">
        <v>439</v>
      </c>
      <c r="B1097" s="9">
        <v>15</v>
      </c>
      <c r="C1097" s="13" t="s">
        <v>439</v>
      </c>
      <c r="D1097" s="13" t="s">
        <v>1146</v>
      </c>
      <c r="E1097" s="14">
        <v>20</v>
      </c>
      <c r="F1097" s="14">
        <v>33</v>
      </c>
      <c r="G1097" s="9">
        <v>3</v>
      </c>
      <c r="H1097" s="9">
        <v>35</v>
      </c>
      <c r="I1097" s="13" t="s">
        <v>1127</v>
      </c>
      <c r="K1097" s="14">
        <f t="shared" si="68"/>
        <v>60</v>
      </c>
      <c r="L1097" s="14">
        <f t="shared" si="69"/>
        <v>39</v>
      </c>
      <c r="M1097" s="14">
        <f t="shared" si="70"/>
        <v>99</v>
      </c>
      <c r="N1097" s="12">
        <f t="shared" si="71"/>
        <v>0.65</v>
      </c>
      <c r="O1097" s="23">
        <f>IF(VLOOKUP(Cocina[[#This Row],[Número de Orden]],Sala[[Número de Orden]:[Orden cobrada (Sin tiempo espera)]],12,FALSE)="Si",Cocina[[#This Row],[Ganancia Neta]],-Cocina[[#This Row],[Total del Pedido]])</f>
        <v>39</v>
      </c>
    </row>
    <row r="1098" spans="1:15" x14ac:dyDescent="0.3">
      <c r="A1098" s="9">
        <v>439</v>
      </c>
      <c r="B1098" s="9">
        <v>15</v>
      </c>
      <c r="C1098" s="13" t="s">
        <v>256</v>
      </c>
      <c r="D1098" s="13" t="s">
        <v>1157</v>
      </c>
      <c r="E1098" s="14">
        <v>15</v>
      </c>
      <c r="F1098" s="14">
        <v>26</v>
      </c>
      <c r="G1098" s="9">
        <v>3</v>
      </c>
      <c r="H1098" s="9">
        <v>29</v>
      </c>
      <c r="I1098" s="13" t="s">
        <v>1128</v>
      </c>
      <c r="K1098" s="14">
        <f t="shared" si="68"/>
        <v>45</v>
      </c>
      <c r="L1098" s="14">
        <f t="shared" si="69"/>
        <v>33</v>
      </c>
      <c r="M1098" s="14">
        <f t="shared" si="70"/>
        <v>78</v>
      </c>
      <c r="N1098" s="12">
        <f t="shared" si="71"/>
        <v>0.73333333333333328</v>
      </c>
      <c r="O1098" s="23">
        <f>IF(VLOOKUP(Cocina[[#This Row],[Número de Orden]],Sala[[Número de Orden]:[Orden cobrada (Sin tiempo espera)]],12,FALSE)="Si",Cocina[[#This Row],[Ganancia Neta]],-Cocina[[#This Row],[Total del Pedido]])</f>
        <v>33</v>
      </c>
    </row>
    <row r="1099" spans="1:15" x14ac:dyDescent="0.3">
      <c r="A1099" s="9">
        <v>440</v>
      </c>
      <c r="B1099" s="9">
        <v>13</v>
      </c>
      <c r="C1099" s="13" t="s">
        <v>331</v>
      </c>
      <c r="D1099" s="13" t="s">
        <v>1154</v>
      </c>
      <c r="E1099" s="14">
        <v>14</v>
      </c>
      <c r="F1099" s="14">
        <v>23</v>
      </c>
      <c r="G1099" s="9">
        <v>2</v>
      </c>
      <c r="H1099" s="9">
        <v>36</v>
      </c>
      <c r="I1099" s="13" t="s">
        <v>1127</v>
      </c>
      <c r="K1099" s="14">
        <f t="shared" si="68"/>
        <v>28</v>
      </c>
      <c r="L1099" s="14">
        <f t="shared" si="69"/>
        <v>18</v>
      </c>
      <c r="M1099" s="14">
        <f t="shared" si="70"/>
        <v>46</v>
      </c>
      <c r="N1099" s="12">
        <f t="shared" si="71"/>
        <v>0.6428571428571429</v>
      </c>
      <c r="O1099" s="23">
        <f>IF(VLOOKUP(Cocina[[#This Row],[Número de Orden]],Sala[[Número de Orden]:[Orden cobrada (Sin tiempo espera)]],12,FALSE)="Si",Cocina[[#This Row],[Ganancia Neta]],-Cocina[[#This Row],[Total del Pedido]])</f>
        <v>18</v>
      </c>
    </row>
    <row r="1100" spans="1:15" x14ac:dyDescent="0.3">
      <c r="A1100" s="9">
        <v>440</v>
      </c>
      <c r="B1100" s="9">
        <v>13</v>
      </c>
      <c r="C1100" s="13" t="s">
        <v>180</v>
      </c>
      <c r="D1100" s="13" t="s">
        <v>1148</v>
      </c>
      <c r="E1100" s="14">
        <v>11</v>
      </c>
      <c r="F1100" s="14">
        <v>19</v>
      </c>
      <c r="G1100" s="9">
        <v>2</v>
      </c>
      <c r="H1100" s="9">
        <v>9</v>
      </c>
      <c r="I1100" s="13" t="s">
        <v>1127</v>
      </c>
      <c r="K1100" s="14">
        <f t="shared" si="68"/>
        <v>22</v>
      </c>
      <c r="L1100" s="14">
        <f t="shared" si="69"/>
        <v>16</v>
      </c>
      <c r="M1100" s="14">
        <f t="shared" si="70"/>
        <v>38</v>
      </c>
      <c r="N1100" s="12">
        <f t="shared" si="71"/>
        <v>0.72727272727272729</v>
      </c>
      <c r="O1100" s="23">
        <f>IF(VLOOKUP(Cocina[[#This Row],[Número de Orden]],Sala[[Número de Orden]:[Orden cobrada (Sin tiempo espera)]],12,FALSE)="Si",Cocina[[#This Row],[Ganancia Neta]],-Cocina[[#This Row],[Total del Pedido]])</f>
        <v>16</v>
      </c>
    </row>
    <row r="1101" spans="1:15" x14ac:dyDescent="0.3">
      <c r="A1101" s="9">
        <v>441</v>
      </c>
      <c r="B1101" s="9">
        <v>13</v>
      </c>
      <c r="C1101" s="13" t="s">
        <v>33</v>
      </c>
      <c r="D1101" s="13" t="s">
        <v>1149</v>
      </c>
      <c r="E1101" s="14">
        <v>21</v>
      </c>
      <c r="F1101" s="14">
        <v>35</v>
      </c>
      <c r="G1101" s="9">
        <v>3</v>
      </c>
      <c r="H1101" s="9">
        <v>54</v>
      </c>
      <c r="I1101" s="13" t="s">
        <v>1127</v>
      </c>
      <c r="K1101" s="14">
        <f t="shared" si="68"/>
        <v>63</v>
      </c>
      <c r="L1101" s="14">
        <f t="shared" si="69"/>
        <v>42</v>
      </c>
      <c r="M1101" s="14">
        <f t="shared" si="70"/>
        <v>105</v>
      </c>
      <c r="N1101" s="12">
        <f t="shared" si="71"/>
        <v>0.66666666666666663</v>
      </c>
      <c r="O1101" s="23">
        <f>IF(VLOOKUP(Cocina[[#This Row],[Número de Orden]],Sala[[Número de Orden]:[Orden cobrada (Sin tiempo espera)]],12,FALSE)="Si",Cocina[[#This Row],[Ganancia Neta]],-Cocina[[#This Row],[Total del Pedido]])</f>
        <v>42</v>
      </c>
    </row>
    <row r="1102" spans="1:15" x14ac:dyDescent="0.3">
      <c r="A1102" s="9">
        <v>441</v>
      </c>
      <c r="B1102" s="9">
        <v>13</v>
      </c>
      <c r="C1102" s="13" t="s">
        <v>256</v>
      </c>
      <c r="D1102" s="13" t="s">
        <v>1157</v>
      </c>
      <c r="E1102" s="14">
        <v>15</v>
      </c>
      <c r="F1102" s="14">
        <v>26</v>
      </c>
      <c r="G1102" s="9">
        <v>3</v>
      </c>
      <c r="H1102" s="9">
        <v>36</v>
      </c>
      <c r="I1102" s="13" t="s">
        <v>1128</v>
      </c>
      <c r="K1102" s="14">
        <f t="shared" si="68"/>
        <v>45</v>
      </c>
      <c r="L1102" s="14">
        <f t="shared" si="69"/>
        <v>33</v>
      </c>
      <c r="M1102" s="14">
        <f t="shared" si="70"/>
        <v>78</v>
      </c>
      <c r="N1102" s="12">
        <f t="shared" si="71"/>
        <v>0.73333333333333328</v>
      </c>
      <c r="O1102" s="23">
        <f>IF(VLOOKUP(Cocina[[#This Row],[Número de Orden]],Sala[[Número de Orden]:[Orden cobrada (Sin tiempo espera)]],12,FALSE)="Si",Cocina[[#This Row],[Ganancia Neta]],-Cocina[[#This Row],[Total del Pedido]])</f>
        <v>33</v>
      </c>
    </row>
    <row r="1103" spans="1:15" x14ac:dyDescent="0.3">
      <c r="A1103" s="9">
        <v>442</v>
      </c>
      <c r="B1103" s="9">
        <v>15</v>
      </c>
      <c r="C1103" s="13" t="s">
        <v>77</v>
      </c>
      <c r="D1103" s="13" t="s">
        <v>1152</v>
      </c>
      <c r="E1103" s="14">
        <v>20</v>
      </c>
      <c r="F1103" s="14">
        <v>34</v>
      </c>
      <c r="G1103" s="9">
        <v>3</v>
      </c>
      <c r="H1103" s="9">
        <v>29</v>
      </c>
      <c r="I1103" s="13" t="s">
        <v>1128</v>
      </c>
      <c r="K1103" s="14">
        <f t="shared" si="68"/>
        <v>60</v>
      </c>
      <c r="L1103" s="14">
        <f t="shared" si="69"/>
        <v>42</v>
      </c>
      <c r="M1103" s="14">
        <f t="shared" si="70"/>
        <v>102</v>
      </c>
      <c r="N1103" s="12">
        <f t="shared" si="71"/>
        <v>0.7</v>
      </c>
      <c r="O1103" s="23">
        <f>IF(VLOOKUP(Cocina[[#This Row],[Número de Orden]],Sala[[Número de Orden]:[Orden cobrada (Sin tiempo espera)]],12,FALSE)="Si",Cocina[[#This Row],[Ganancia Neta]],-Cocina[[#This Row],[Total del Pedido]])</f>
        <v>-60</v>
      </c>
    </row>
    <row r="1104" spans="1:15" x14ac:dyDescent="0.3">
      <c r="A1104" s="9">
        <v>442</v>
      </c>
      <c r="B1104" s="9">
        <v>15</v>
      </c>
      <c r="C1104" s="13" t="s">
        <v>195</v>
      </c>
      <c r="D1104" s="13" t="s">
        <v>1158</v>
      </c>
      <c r="E1104" s="14">
        <v>15</v>
      </c>
      <c r="F1104" s="14">
        <v>25</v>
      </c>
      <c r="G1104" s="9">
        <v>1</v>
      </c>
      <c r="H1104" s="9">
        <v>57</v>
      </c>
      <c r="I1104" s="13" t="s">
        <v>1127</v>
      </c>
      <c r="K1104" s="14">
        <f t="shared" si="68"/>
        <v>15</v>
      </c>
      <c r="L1104" s="14">
        <f t="shared" si="69"/>
        <v>10</v>
      </c>
      <c r="M1104" s="14">
        <f t="shared" si="70"/>
        <v>25</v>
      </c>
      <c r="N1104" s="12">
        <f t="shared" si="71"/>
        <v>0.66666666666666663</v>
      </c>
      <c r="O1104" s="23">
        <f>IF(VLOOKUP(Cocina[[#This Row],[Número de Orden]],Sala[[Número de Orden]:[Orden cobrada (Sin tiempo espera)]],12,FALSE)="Si",Cocina[[#This Row],[Ganancia Neta]],-Cocina[[#This Row],[Total del Pedido]])</f>
        <v>-15</v>
      </c>
    </row>
    <row r="1105" spans="1:15" x14ac:dyDescent="0.3">
      <c r="A1105" s="9">
        <v>442</v>
      </c>
      <c r="B1105" s="9">
        <v>15</v>
      </c>
      <c r="C1105" s="13" t="s">
        <v>106</v>
      </c>
      <c r="D1105" s="13" t="s">
        <v>1144</v>
      </c>
      <c r="E1105" s="14">
        <v>22</v>
      </c>
      <c r="F1105" s="14">
        <v>36</v>
      </c>
      <c r="G1105" s="9">
        <v>3</v>
      </c>
      <c r="H1105" s="9">
        <v>45</v>
      </c>
      <c r="I1105" s="13" t="s">
        <v>1127</v>
      </c>
      <c r="K1105" s="14">
        <f t="shared" si="68"/>
        <v>66</v>
      </c>
      <c r="L1105" s="14">
        <f t="shared" si="69"/>
        <v>42</v>
      </c>
      <c r="M1105" s="14">
        <f t="shared" si="70"/>
        <v>108</v>
      </c>
      <c r="N1105" s="12">
        <f t="shared" si="71"/>
        <v>0.63636363636363635</v>
      </c>
      <c r="O1105" s="23">
        <f>IF(VLOOKUP(Cocina[[#This Row],[Número de Orden]],Sala[[Número de Orden]:[Orden cobrada (Sin tiempo espera)]],12,FALSE)="Si",Cocina[[#This Row],[Ganancia Neta]],-Cocina[[#This Row],[Total del Pedido]])</f>
        <v>-66</v>
      </c>
    </row>
    <row r="1106" spans="1:15" x14ac:dyDescent="0.3">
      <c r="A1106" s="9">
        <v>443</v>
      </c>
      <c r="B1106" s="9">
        <v>4</v>
      </c>
      <c r="C1106" s="13" t="s">
        <v>331</v>
      </c>
      <c r="D1106" s="13" t="s">
        <v>1154</v>
      </c>
      <c r="E1106" s="14">
        <v>14</v>
      </c>
      <c r="F1106" s="14">
        <v>23</v>
      </c>
      <c r="G1106" s="9">
        <v>1</v>
      </c>
      <c r="H1106" s="9">
        <v>30</v>
      </c>
      <c r="I1106" s="13" t="s">
        <v>1127</v>
      </c>
      <c r="K1106" s="14">
        <f t="shared" si="68"/>
        <v>14</v>
      </c>
      <c r="L1106" s="14">
        <f t="shared" si="69"/>
        <v>9</v>
      </c>
      <c r="M1106" s="14">
        <f t="shared" si="70"/>
        <v>23</v>
      </c>
      <c r="N1106" s="12">
        <f t="shared" si="71"/>
        <v>0.6428571428571429</v>
      </c>
      <c r="O1106" s="23">
        <f>IF(VLOOKUP(Cocina[[#This Row],[Número de Orden]],Sala[[Número de Orden]:[Orden cobrada (Sin tiempo espera)]],12,FALSE)="Si",Cocina[[#This Row],[Ganancia Neta]],-Cocina[[#This Row],[Total del Pedido]])</f>
        <v>-14</v>
      </c>
    </row>
    <row r="1107" spans="1:15" x14ac:dyDescent="0.3">
      <c r="A1107" s="9">
        <v>443</v>
      </c>
      <c r="B1107" s="9">
        <v>4</v>
      </c>
      <c r="C1107" s="13" t="s">
        <v>414</v>
      </c>
      <c r="D1107" s="13" t="s">
        <v>1150</v>
      </c>
      <c r="E1107" s="14">
        <v>19</v>
      </c>
      <c r="F1107" s="14">
        <v>32</v>
      </c>
      <c r="G1107" s="9">
        <v>1</v>
      </c>
      <c r="H1107" s="9">
        <v>52</v>
      </c>
      <c r="I1107" s="13" t="s">
        <v>1127</v>
      </c>
      <c r="K1107" s="14">
        <f t="shared" si="68"/>
        <v>19</v>
      </c>
      <c r="L1107" s="14">
        <f t="shared" si="69"/>
        <v>13</v>
      </c>
      <c r="M1107" s="14">
        <f t="shared" si="70"/>
        <v>32</v>
      </c>
      <c r="N1107" s="12">
        <f t="shared" si="71"/>
        <v>0.68421052631578949</v>
      </c>
      <c r="O1107" s="23">
        <f>IF(VLOOKUP(Cocina[[#This Row],[Número de Orden]],Sala[[Número de Orden]:[Orden cobrada (Sin tiempo espera)]],12,FALSE)="Si",Cocina[[#This Row],[Ganancia Neta]],-Cocina[[#This Row],[Total del Pedido]])</f>
        <v>-19</v>
      </c>
    </row>
    <row r="1108" spans="1:15" x14ac:dyDescent="0.3">
      <c r="A1108" s="9">
        <v>443</v>
      </c>
      <c r="B1108" s="9">
        <v>4</v>
      </c>
      <c r="C1108" s="13" t="s">
        <v>256</v>
      </c>
      <c r="D1108" s="13" t="s">
        <v>1157</v>
      </c>
      <c r="E1108" s="14">
        <v>15</v>
      </c>
      <c r="F1108" s="14">
        <v>26</v>
      </c>
      <c r="G1108" s="9">
        <v>3</v>
      </c>
      <c r="H1108" s="9">
        <v>55</v>
      </c>
      <c r="I1108" s="13" t="s">
        <v>1127</v>
      </c>
      <c r="K1108" s="14">
        <f t="shared" si="68"/>
        <v>45</v>
      </c>
      <c r="L1108" s="14">
        <f t="shared" si="69"/>
        <v>33</v>
      </c>
      <c r="M1108" s="14">
        <f t="shared" si="70"/>
        <v>78</v>
      </c>
      <c r="N1108" s="12">
        <f t="shared" si="71"/>
        <v>0.73333333333333328</v>
      </c>
      <c r="O1108" s="23">
        <f>IF(VLOOKUP(Cocina[[#This Row],[Número de Orden]],Sala[[Número de Orden]:[Orden cobrada (Sin tiempo espera)]],12,FALSE)="Si",Cocina[[#This Row],[Ganancia Neta]],-Cocina[[#This Row],[Total del Pedido]])</f>
        <v>-45</v>
      </c>
    </row>
    <row r="1109" spans="1:15" x14ac:dyDescent="0.3">
      <c r="A1109" s="9">
        <v>443</v>
      </c>
      <c r="B1109" s="9">
        <v>4</v>
      </c>
      <c r="C1109" s="13" t="s">
        <v>57</v>
      </c>
      <c r="D1109" s="13" t="s">
        <v>1147</v>
      </c>
      <c r="E1109" s="14">
        <v>16</v>
      </c>
      <c r="F1109" s="14">
        <v>28</v>
      </c>
      <c r="G1109" s="9">
        <v>3</v>
      </c>
      <c r="H1109" s="9">
        <v>18</v>
      </c>
      <c r="I1109" s="13" t="s">
        <v>1127</v>
      </c>
      <c r="K1109" s="14">
        <f t="shared" si="68"/>
        <v>48</v>
      </c>
      <c r="L1109" s="14">
        <f t="shared" si="69"/>
        <v>36</v>
      </c>
      <c r="M1109" s="14">
        <f t="shared" si="70"/>
        <v>84</v>
      </c>
      <c r="N1109" s="12">
        <f t="shared" si="71"/>
        <v>0.75</v>
      </c>
      <c r="O1109" s="23">
        <f>IF(VLOOKUP(Cocina[[#This Row],[Número de Orden]],Sala[[Número de Orden]:[Orden cobrada (Sin tiempo espera)]],12,FALSE)="Si",Cocina[[#This Row],[Ganancia Neta]],-Cocina[[#This Row],[Total del Pedido]])</f>
        <v>-48</v>
      </c>
    </row>
    <row r="1110" spans="1:15" x14ac:dyDescent="0.3">
      <c r="A1110" s="9">
        <v>444</v>
      </c>
      <c r="B1110" s="9">
        <v>8</v>
      </c>
      <c r="C1110" s="13" t="s">
        <v>331</v>
      </c>
      <c r="D1110" s="13" t="s">
        <v>1154</v>
      </c>
      <c r="E1110" s="14">
        <v>14</v>
      </c>
      <c r="F1110" s="14">
        <v>23</v>
      </c>
      <c r="G1110" s="9">
        <v>1</v>
      </c>
      <c r="H1110" s="9">
        <v>32</v>
      </c>
      <c r="I1110" s="13" t="s">
        <v>1128</v>
      </c>
      <c r="K1110" s="14">
        <f t="shared" si="68"/>
        <v>14</v>
      </c>
      <c r="L1110" s="14">
        <f t="shared" si="69"/>
        <v>9</v>
      </c>
      <c r="M1110" s="14">
        <f t="shared" si="70"/>
        <v>23</v>
      </c>
      <c r="N1110" s="12">
        <f t="shared" si="71"/>
        <v>0.6428571428571429</v>
      </c>
      <c r="O1110" s="23">
        <f>IF(VLOOKUP(Cocina[[#This Row],[Número de Orden]],Sala[[Número de Orden]:[Orden cobrada (Sin tiempo espera)]],12,FALSE)="Si",Cocina[[#This Row],[Ganancia Neta]],-Cocina[[#This Row],[Total del Pedido]])</f>
        <v>9</v>
      </c>
    </row>
    <row r="1111" spans="1:15" x14ac:dyDescent="0.3">
      <c r="A1111" s="9">
        <v>444</v>
      </c>
      <c r="B1111" s="9">
        <v>8</v>
      </c>
      <c r="C1111" s="13" t="s">
        <v>259</v>
      </c>
      <c r="D1111" s="13" t="s">
        <v>1139</v>
      </c>
      <c r="E1111" s="14">
        <v>14</v>
      </c>
      <c r="F1111" s="14">
        <v>24</v>
      </c>
      <c r="G1111" s="9">
        <v>3</v>
      </c>
      <c r="H1111" s="9">
        <v>49</v>
      </c>
      <c r="I1111" s="13" t="s">
        <v>1128</v>
      </c>
      <c r="K1111" s="14">
        <f t="shared" si="68"/>
        <v>42</v>
      </c>
      <c r="L1111" s="14">
        <f t="shared" si="69"/>
        <v>30</v>
      </c>
      <c r="M1111" s="14">
        <f t="shared" si="70"/>
        <v>72</v>
      </c>
      <c r="N1111" s="12">
        <f t="shared" si="71"/>
        <v>0.7142857142857143</v>
      </c>
      <c r="O1111" s="23">
        <f>IF(VLOOKUP(Cocina[[#This Row],[Número de Orden]],Sala[[Número de Orden]:[Orden cobrada (Sin tiempo espera)]],12,FALSE)="Si",Cocina[[#This Row],[Ganancia Neta]],-Cocina[[#This Row],[Total del Pedido]])</f>
        <v>30</v>
      </c>
    </row>
    <row r="1112" spans="1:15" x14ac:dyDescent="0.3">
      <c r="A1112" s="9">
        <v>445</v>
      </c>
      <c r="B1112" s="9">
        <v>6</v>
      </c>
      <c r="C1112" s="13" t="s">
        <v>170</v>
      </c>
      <c r="D1112" s="13" t="s">
        <v>1142</v>
      </c>
      <c r="E1112" s="14">
        <v>16</v>
      </c>
      <c r="F1112" s="14">
        <v>27</v>
      </c>
      <c r="G1112" s="9">
        <v>3</v>
      </c>
      <c r="H1112" s="9">
        <v>26</v>
      </c>
      <c r="I1112" s="13" t="s">
        <v>1127</v>
      </c>
      <c r="K1112" s="14">
        <f t="shared" si="68"/>
        <v>48</v>
      </c>
      <c r="L1112" s="14">
        <f t="shared" si="69"/>
        <v>33</v>
      </c>
      <c r="M1112" s="14">
        <f t="shared" si="70"/>
        <v>81</v>
      </c>
      <c r="N1112" s="12">
        <f t="shared" si="71"/>
        <v>0.6875</v>
      </c>
      <c r="O1112" s="23">
        <f>IF(VLOOKUP(Cocina[[#This Row],[Número de Orden]],Sala[[Número de Orden]:[Orden cobrada (Sin tiempo espera)]],12,FALSE)="Si",Cocina[[#This Row],[Ganancia Neta]],-Cocina[[#This Row],[Total del Pedido]])</f>
        <v>33</v>
      </c>
    </row>
    <row r="1113" spans="1:15" x14ac:dyDescent="0.3">
      <c r="A1113" s="9">
        <v>446</v>
      </c>
      <c r="B1113" s="9">
        <v>12</v>
      </c>
      <c r="C1113" s="13" t="s">
        <v>102</v>
      </c>
      <c r="D1113" s="13" t="s">
        <v>1155</v>
      </c>
      <c r="E1113" s="14">
        <v>13</v>
      </c>
      <c r="F1113" s="14">
        <v>21</v>
      </c>
      <c r="G1113" s="9">
        <v>1</v>
      </c>
      <c r="H1113" s="9">
        <v>8</v>
      </c>
      <c r="I1113" s="13" t="s">
        <v>1128</v>
      </c>
      <c r="K1113" s="14">
        <f t="shared" si="68"/>
        <v>13</v>
      </c>
      <c r="L1113" s="14">
        <f t="shared" si="69"/>
        <v>8</v>
      </c>
      <c r="M1113" s="14">
        <f t="shared" si="70"/>
        <v>21</v>
      </c>
      <c r="N1113" s="12">
        <f t="shared" si="71"/>
        <v>0.61538461538461542</v>
      </c>
      <c r="O1113" s="23">
        <f>IF(VLOOKUP(Cocina[[#This Row],[Número de Orden]],Sala[[Número de Orden]:[Orden cobrada (Sin tiempo espera)]],12,FALSE)="Si",Cocina[[#This Row],[Ganancia Neta]],-Cocina[[#This Row],[Total del Pedido]])</f>
        <v>8</v>
      </c>
    </row>
    <row r="1114" spans="1:15" x14ac:dyDescent="0.3">
      <c r="A1114" s="9">
        <v>447</v>
      </c>
      <c r="B1114" s="9">
        <v>8</v>
      </c>
      <c r="C1114" s="13" t="s">
        <v>241</v>
      </c>
      <c r="D1114" s="13" t="s">
        <v>1153</v>
      </c>
      <c r="E1114" s="14">
        <v>12</v>
      </c>
      <c r="F1114" s="14">
        <v>20</v>
      </c>
      <c r="G1114" s="9">
        <v>2</v>
      </c>
      <c r="H1114" s="9">
        <v>29</v>
      </c>
      <c r="I1114" s="13" t="s">
        <v>1128</v>
      </c>
      <c r="K1114" s="14">
        <f t="shared" si="68"/>
        <v>24</v>
      </c>
      <c r="L1114" s="14">
        <f t="shared" si="69"/>
        <v>16</v>
      </c>
      <c r="M1114" s="14">
        <f t="shared" si="70"/>
        <v>40</v>
      </c>
      <c r="N1114" s="12">
        <f t="shared" si="71"/>
        <v>0.66666666666666663</v>
      </c>
      <c r="O1114" s="23">
        <f>IF(VLOOKUP(Cocina[[#This Row],[Número de Orden]],Sala[[Número de Orden]:[Orden cobrada (Sin tiempo espera)]],12,FALSE)="Si",Cocina[[#This Row],[Ganancia Neta]],-Cocina[[#This Row],[Total del Pedido]])</f>
        <v>16</v>
      </c>
    </row>
    <row r="1115" spans="1:15" x14ac:dyDescent="0.3">
      <c r="A1115" s="9">
        <v>447</v>
      </c>
      <c r="B1115" s="9">
        <v>8</v>
      </c>
      <c r="C1115" s="13" t="s">
        <v>180</v>
      </c>
      <c r="D1115" s="13" t="s">
        <v>1148</v>
      </c>
      <c r="E1115" s="14">
        <v>11</v>
      </c>
      <c r="F1115" s="14">
        <v>19</v>
      </c>
      <c r="G1115" s="9">
        <v>3</v>
      </c>
      <c r="H1115" s="9">
        <v>50</v>
      </c>
      <c r="I1115" s="13" t="s">
        <v>1128</v>
      </c>
      <c r="K1115" s="14">
        <f t="shared" si="68"/>
        <v>33</v>
      </c>
      <c r="L1115" s="14">
        <f t="shared" si="69"/>
        <v>24</v>
      </c>
      <c r="M1115" s="14">
        <f t="shared" si="70"/>
        <v>57</v>
      </c>
      <c r="N1115" s="12">
        <f t="shared" si="71"/>
        <v>0.72727272727272729</v>
      </c>
      <c r="O1115" s="23">
        <f>IF(VLOOKUP(Cocina[[#This Row],[Número de Orden]],Sala[[Número de Orden]:[Orden cobrada (Sin tiempo espera)]],12,FALSE)="Si",Cocina[[#This Row],[Ganancia Neta]],-Cocina[[#This Row],[Total del Pedido]])</f>
        <v>24</v>
      </c>
    </row>
    <row r="1116" spans="1:15" x14ac:dyDescent="0.3">
      <c r="A1116" s="9">
        <v>447</v>
      </c>
      <c r="B1116" s="9">
        <v>8</v>
      </c>
      <c r="C1116" s="13" t="s">
        <v>57</v>
      </c>
      <c r="D1116" s="13" t="s">
        <v>1147</v>
      </c>
      <c r="E1116" s="14">
        <v>16</v>
      </c>
      <c r="F1116" s="14">
        <v>28</v>
      </c>
      <c r="G1116" s="9">
        <v>3</v>
      </c>
      <c r="H1116" s="9">
        <v>7</v>
      </c>
      <c r="I1116" s="13" t="s">
        <v>1127</v>
      </c>
      <c r="K1116" s="14">
        <f t="shared" si="68"/>
        <v>48</v>
      </c>
      <c r="L1116" s="14">
        <f t="shared" si="69"/>
        <v>36</v>
      </c>
      <c r="M1116" s="14">
        <f t="shared" si="70"/>
        <v>84</v>
      </c>
      <c r="N1116" s="12">
        <f t="shared" si="71"/>
        <v>0.75</v>
      </c>
      <c r="O1116" s="23">
        <f>IF(VLOOKUP(Cocina[[#This Row],[Número de Orden]],Sala[[Número de Orden]:[Orden cobrada (Sin tiempo espera)]],12,FALSE)="Si",Cocina[[#This Row],[Ganancia Neta]],-Cocina[[#This Row],[Total del Pedido]])</f>
        <v>36</v>
      </c>
    </row>
    <row r="1117" spans="1:15" x14ac:dyDescent="0.3">
      <c r="A1117" s="9">
        <v>448</v>
      </c>
      <c r="B1117" s="9">
        <v>4</v>
      </c>
      <c r="C1117" s="13" t="s">
        <v>180</v>
      </c>
      <c r="D1117" s="13" t="s">
        <v>1148</v>
      </c>
      <c r="E1117" s="14">
        <v>11</v>
      </c>
      <c r="F1117" s="14">
        <v>19</v>
      </c>
      <c r="G1117" s="9">
        <v>2</v>
      </c>
      <c r="H1117" s="9">
        <v>26</v>
      </c>
      <c r="I1117" s="13" t="s">
        <v>1128</v>
      </c>
      <c r="K1117" s="14">
        <f t="shared" si="68"/>
        <v>22</v>
      </c>
      <c r="L1117" s="14">
        <f t="shared" si="69"/>
        <v>16</v>
      </c>
      <c r="M1117" s="14">
        <f t="shared" si="70"/>
        <v>38</v>
      </c>
      <c r="N1117" s="12">
        <f t="shared" si="71"/>
        <v>0.72727272727272729</v>
      </c>
      <c r="O1117" s="23">
        <f>IF(VLOOKUP(Cocina[[#This Row],[Número de Orden]],Sala[[Número de Orden]:[Orden cobrada (Sin tiempo espera)]],12,FALSE)="Si",Cocina[[#This Row],[Ganancia Neta]],-Cocina[[#This Row],[Total del Pedido]])</f>
        <v>16</v>
      </c>
    </row>
    <row r="1118" spans="1:15" x14ac:dyDescent="0.3">
      <c r="A1118" s="9">
        <v>448</v>
      </c>
      <c r="B1118" s="9">
        <v>4</v>
      </c>
      <c r="C1118" s="13" t="s">
        <v>439</v>
      </c>
      <c r="D1118" s="13" t="s">
        <v>1146</v>
      </c>
      <c r="E1118" s="14">
        <v>20</v>
      </c>
      <c r="F1118" s="14">
        <v>33</v>
      </c>
      <c r="G1118" s="9">
        <v>3</v>
      </c>
      <c r="H1118" s="9">
        <v>40</v>
      </c>
      <c r="I1118" s="13" t="s">
        <v>1128</v>
      </c>
      <c r="K1118" s="14">
        <f t="shared" si="68"/>
        <v>60</v>
      </c>
      <c r="L1118" s="14">
        <f t="shared" si="69"/>
        <v>39</v>
      </c>
      <c r="M1118" s="14">
        <f t="shared" si="70"/>
        <v>99</v>
      </c>
      <c r="N1118" s="12">
        <f t="shared" si="71"/>
        <v>0.65</v>
      </c>
      <c r="O1118" s="23">
        <f>IF(VLOOKUP(Cocina[[#This Row],[Número de Orden]],Sala[[Número de Orden]:[Orden cobrada (Sin tiempo espera)]],12,FALSE)="Si",Cocina[[#This Row],[Ganancia Neta]],-Cocina[[#This Row],[Total del Pedido]])</f>
        <v>39</v>
      </c>
    </row>
    <row r="1119" spans="1:15" x14ac:dyDescent="0.3">
      <c r="A1119" s="9">
        <v>449</v>
      </c>
      <c r="B1119" s="9">
        <v>3</v>
      </c>
      <c r="C1119" s="13" t="s">
        <v>414</v>
      </c>
      <c r="D1119" s="13" t="s">
        <v>1150</v>
      </c>
      <c r="E1119" s="14">
        <v>19</v>
      </c>
      <c r="F1119" s="14">
        <v>32</v>
      </c>
      <c r="G1119" s="9">
        <v>2</v>
      </c>
      <c r="H1119" s="9">
        <v>33</v>
      </c>
      <c r="I1119" s="13" t="s">
        <v>1128</v>
      </c>
      <c r="K1119" s="14">
        <f t="shared" si="68"/>
        <v>38</v>
      </c>
      <c r="L1119" s="14">
        <f t="shared" si="69"/>
        <v>26</v>
      </c>
      <c r="M1119" s="14">
        <f t="shared" si="70"/>
        <v>64</v>
      </c>
      <c r="N1119" s="12">
        <f t="shared" si="71"/>
        <v>0.68421052631578949</v>
      </c>
      <c r="O1119" s="23">
        <f>IF(VLOOKUP(Cocina[[#This Row],[Número de Orden]],Sala[[Número de Orden]:[Orden cobrada (Sin tiempo espera)]],12,FALSE)="Si",Cocina[[#This Row],[Ganancia Neta]],-Cocina[[#This Row],[Total del Pedido]])</f>
        <v>26</v>
      </c>
    </row>
    <row r="1120" spans="1:15" x14ac:dyDescent="0.3">
      <c r="A1120" s="9">
        <v>450</v>
      </c>
      <c r="B1120" s="9">
        <v>9</v>
      </c>
      <c r="C1120" s="13" t="s">
        <v>117</v>
      </c>
      <c r="D1120" s="13" t="s">
        <v>1156</v>
      </c>
      <c r="E1120" s="14">
        <v>10</v>
      </c>
      <c r="F1120" s="14">
        <v>18</v>
      </c>
      <c r="G1120" s="9">
        <v>2</v>
      </c>
      <c r="H1120" s="9">
        <v>13</v>
      </c>
      <c r="I1120" s="13" t="s">
        <v>1128</v>
      </c>
      <c r="K1120" s="14">
        <f t="shared" si="68"/>
        <v>20</v>
      </c>
      <c r="L1120" s="14">
        <f t="shared" si="69"/>
        <v>16</v>
      </c>
      <c r="M1120" s="14">
        <f t="shared" si="70"/>
        <v>36</v>
      </c>
      <c r="N1120" s="12">
        <f t="shared" si="71"/>
        <v>0.8</v>
      </c>
      <c r="O1120" s="23">
        <f>IF(VLOOKUP(Cocina[[#This Row],[Número de Orden]],Sala[[Número de Orden]:[Orden cobrada (Sin tiempo espera)]],12,FALSE)="Si",Cocina[[#This Row],[Ganancia Neta]],-Cocina[[#This Row],[Total del Pedido]])</f>
        <v>16</v>
      </c>
    </row>
    <row r="1121" spans="1:15" x14ac:dyDescent="0.3">
      <c r="A1121" s="9">
        <v>450</v>
      </c>
      <c r="B1121" s="9">
        <v>9</v>
      </c>
      <c r="C1121" s="13" t="s">
        <v>106</v>
      </c>
      <c r="D1121" s="13" t="s">
        <v>1144</v>
      </c>
      <c r="E1121" s="14">
        <v>22</v>
      </c>
      <c r="F1121" s="14">
        <v>36</v>
      </c>
      <c r="G1121" s="9">
        <v>1</v>
      </c>
      <c r="H1121" s="9">
        <v>21</v>
      </c>
      <c r="I1121" s="13" t="s">
        <v>1127</v>
      </c>
      <c r="K1121" s="14">
        <f t="shared" si="68"/>
        <v>22</v>
      </c>
      <c r="L1121" s="14">
        <f t="shared" si="69"/>
        <v>14</v>
      </c>
      <c r="M1121" s="14">
        <f t="shared" si="70"/>
        <v>36</v>
      </c>
      <c r="N1121" s="12">
        <f t="shared" si="71"/>
        <v>0.63636363636363635</v>
      </c>
      <c r="O1121" s="23">
        <f>IF(VLOOKUP(Cocina[[#This Row],[Número de Orden]],Sala[[Número de Orden]:[Orden cobrada (Sin tiempo espera)]],12,FALSE)="Si",Cocina[[#This Row],[Ganancia Neta]],-Cocina[[#This Row],[Total del Pedido]])</f>
        <v>14</v>
      </c>
    </row>
    <row r="1122" spans="1:15" x14ac:dyDescent="0.3">
      <c r="A1122" s="9">
        <v>451</v>
      </c>
      <c r="B1122" s="9">
        <v>3</v>
      </c>
      <c r="C1122" s="13" t="s">
        <v>33</v>
      </c>
      <c r="D1122" s="13" t="s">
        <v>1149</v>
      </c>
      <c r="E1122" s="14">
        <v>21</v>
      </c>
      <c r="F1122" s="14">
        <v>35</v>
      </c>
      <c r="G1122" s="9">
        <v>1</v>
      </c>
      <c r="H1122" s="9">
        <v>23</v>
      </c>
      <c r="I1122" s="13" t="s">
        <v>1128</v>
      </c>
      <c r="K1122" s="14">
        <f t="shared" si="68"/>
        <v>21</v>
      </c>
      <c r="L1122" s="14">
        <f t="shared" si="69"/>
        <v>14</v>
      </c>
      <c r="M1122" s="14">
        <f t="shared" si="70"/>
        <v>35</v>
      </c>
      <c r="N1122" s="12">
        <f t="shared" si="71"/>
        <v>0.66666666666666663</v>
      </c>
      <c r="O1122" s="23">
        <f>IF(VLOOKUP(Cocina[[#This Row],[Número de Orden]],Sala[[Número de Orden]:[Orden cobrada (Sin tiempo espera)]],12,FALSE)="Si",Cocina[[#This Row],[Ganancia Neta]],-Cocina[[#This Row],[Total del Pedido]])</f>
        <v>-21</v>
      </c>
    </row>
    <row r="1123" spans="1:15" x14ac:dyDescent="0.3">
      <c r="A1123" s="9">
        <v>451</v>
      </c>
      <c r="B1123" s="9">
        <v>3</v>
      </c>
      <c r="C1123" s="13" t="s">
        <v>331</v>
      </c>
      <c r="D1123" s="13" t="s">
        <v>1154</v>
      </c>
      <c r="E1123" s="14">
        <v>14</v>
      </c>
      <c r="F1123" s="14">
        <v>23</v>
      </c>
      <c r="G1123" s="9">
        <v>1</v>
      </c>
      <c r="H1123" s="9">
        <v>41</v>
      </c>
      <c r="I1123" s="13" t="s">
        <v>1128</v>
      </c>
      <c r="K1123" s="14">
        <f t="shared" si="68"/>
        <v>14</v>
      </c>
      <c r="L1123" s="14">
        <f t="shared" si="69"/>
        <v>9</v>
      </c>
      <c r="M1123" s="14">
        <f t="shared" si="70"/>
        <v>23</v>
      </c>
      <c r="N1123" s="12">
        <f t="shared" si="71"/>
        <v>0.6428571428571429</v>
      </c>
      <c r="O1123" s="23">
        <f>IF(VLOOKUP(Cocina[[#This Row],[Número de Orden]],Sala[[Número de Orden]:[Orden cobrada (Sin tiempo espera)]],12,FALSE)="Si",Cocina[[#This Row],[Ganancia Neta]],-Cocina[[#This Row],[Total del Pedido]])</f>
        <v>-14</v>
      </c>
    </row>
    <row r="1124" spans="1:15" x14ac:dyDescent="0.3">
      <c r="A1124" s="9">
        <v>451</v>
      </c>
      <c r="B1124" s="9">
        <v>3</v>
      </c>
      <c r="C1124" s="13" t="s">
        <v>77</v>
      </c>
      <c r="D1124" s="13" t="s">
        <v>1152</v>
      </c>
      <c r="E1124" s="14">
        <v>20</v>
      </c>
      <c r="F1124" s="14">
        <v>34</v>
      </c>
      <c r="G1124" s="9">
        <v>1</v>
      </c>
      <c r="H1124" s="9">
        <v>39</v>
      </c>
      <c r="I1124" s="13" t="s">
        <v>1127</v>
      </c>
      <c r="K1124" s="14">
        <f t="shared" si="68"/>
        <v>20</v>
      </c>
      <c r="L1124" s="14">
        <f t="shared" si="69"/>
        <v>14</v>
      </c>
      <c r="M1124" s="14">
        <f t="shared" si="70"/>
        <v>34</v>
      </c>
      <c r="N1124" s="12">
        <f t="shared" si="71"/>
        <v>0.7</v>
      </c>
      <c r="O1124" s="23">
        <f>IF(VLOOKUP(Cocina[[#This Row],[Número de Orden]],Sala[[Número de Orden]:[Orden cobrada (Sin tiempo espera)]],12,FALSE)="Si",Cocina[[#This Row],[Ganancia Neta]],-Cocina[[#This Row],[Total del Pedido]])</f>
        <v>-20</v>
      </c>
    </row>
    <row r="1125" spans="1:15" x14ac:dyDescent="0.3">
      <c r="A1125" s="9">
        <v>452</v>
      </c>
      <c r="B1125" s="9">
        <v>9</v>
      </c>
      <c r="C1125" s="13" t="s">
        <v>186</v>
      </c>
      <c r="D1125" s="13" t="s">
        <v>1141</v>
      </c>
      <c r="E1125" s="14">
        <v>19</v>
      </c>
      <c r="F1125" s="14">
        <v>31</v>
      </c>
      <c r="G1125" s="9">
        <v>3</v>
      </c>
      <c r="H1125" s="9">
        <v>53</v>
      </c>
      <c r="I1125" s="13" t="s">
        <v>1127</v>
      </c>
      <c r="K1125" s="14">
        <f t="shared" si="68"/>
        <v>57</v>
      </c>
      <c r="L1125" s="14">
        <f t="shared" si="69"/>
        <v>36</v>
      </c>
      <c r="M1125" s="14">
        <f t="shared" si="70"/>
        <v>93</v>
      </c>
      <c r="N1125" s="12">
        <f t="shared" si="71"/>
        <v>0.63157894736842102</v>
      </c>
      <c r="O1125" s="23">
        <f>IF(VLOOKUP(Cocina[[#This Row],[Número de Orden]],Sala[[Número de Orden]:[Orden cobrada (Sin tiempo espera)]],12,FALSE)="Si",Cocina[[#This Row],[Ganancia Neta]],-Cocina[[#This Row],[Total del Pedido]])</f>
        <v>36</v>
      </c>
    </row>
    <row r="1126" spans="1:15" x14ac:dyDescent="0.3">
      <c r="A1126" s="9">
        <v>452</v>
      </c>
      <c r="B1126" s="9">
        <v>9</v>
      </c>
      <c r="C1126" s="13" t="s">
        <v>335</v>
      </c>
      <c r="D1126" s="13" t="s">
        <v>1151</v>
      </c>
      <c r="E1126" s="14">
        <v>13</v>
      </c>
      <c r="F1126" s="14">
        <v>22</v>
      </c>
      <c r="G1126" s="9">
        <v>2</v>
      </c>
      <c r="H1126" s="9">
        <v>28</v>
      </c>
      <c r="I1126" s="13" t="s">
        <v>1127</v>
      </c>
      <c r="K1126" s="14">
        <f t="shared" si="68"/>
        <v>26</v>
      </c>
      <c r="L1126" s="14">
        <f t="shared" si="69"/>
        <v>18</v>
      </c>
      <c r="M1126" s="14">
        <f t="shared" si="70"/>
        <v>44</v>
      </c>
      <c r="N1126" s="12">
        <f t="shared" si="71"/>
        <v>0.69230769230769229</v>
      </c>
      <c r="O1126" s="23">
        <f>IF(VLOOKUP(Cocina[[#This Row],[Número de Orden]],Sala[[Número de Orden]:[Orden cobrada (Sin tiempo espera)]],12,FALSE)="Si",Cocina[[#This Row],[Ganancia Neta]],-Cocina[[#This Row],[Total del Pedido]])</f>
        <v>18</v>
      </c>
    </row>
    <row r="1127" spans="1:15" x14ac:dyDescent="0.3">
      <c r="A1127" s="9">
        <v>452</v>
      </c>
      <c r="B1127" s="9">
        <v>9</v>
      </c>
      <c r="C1127" s="13" t="s">
        <v>102</v>
      </c>
      <c r="D1127" s="13" t="s">
        <v>1155</v>
      </c>
      <c r="E1127" s="14">
        <v>13</v>
      </c>
      <c r="F1127" s="14">
        <v>21</v>
      </c>
      <c r="G1127" s="9">
        <v>1</v>
      </c>
      <c r="H1127" s="9">
        <v>42</v>
      </c>
      <c r="I1127" s="13" t="s">
        <v>1128</v>
      </c>
      <c r="K1127" s="14">
        <f t="shared" si="68"/>
        <v>13</v>
      </c>
      <c r="L1127" s="14">
        <f t="shared" si="69"/>
        <v>8</v>
      </c>
      <c r="M1127" s="14">
        <f t="shared" si="70"/>
        <v>21</v>
      </c>
      <c r="N1127" s="12">
        <f t="shared" si="71"/>
        <v>0.61538461538461542</v>
      </c>
      <c r="O1127" s="23">
        <f>IF(VLOOKUP(Cocina[[#This Row],[Número de Orden]],Sala[[Número de Orden]:[Orden cobrada (Sin tiempo espera)]],12,FALSE)="Si",Cocina[[#This Row],[Ganancia Neta]],-Cocina[[#This Row],[Total del Pedido]])</f>
        <v>8</v>
      </c>
    </row>
    <row r="1128" spans="1:15" x14ac:dyDescent="0.3">
      <c r="A1128" s="9">
        <v>453</v>
      </c>
      <c r="B1128" s="9">
        <v>6</v>
      </c>
      <c r="C1128" s="13" t="s">
        <v>77</v>
      </c>
      <c r="D1128" s="13" t="s">
        <v>1152</v>
      </c>
      <c r="E1128" s="14">
        <v>20</v>
      </c>
      <c r="F1128" s="14">
        <v>34</v>
      </c>
      <c r="G1128" s="9">
        <v>1</v>
      </c>
      <c r="H1128" s="9">
        <v>42</v>
      </c>
      <c r="I1128" s="13" t="s">
        <v>1127</v>
      </c>
      <c r="K1128" s="14">
        <f t="shared" si="68"/>
        <v>20</v>
      </c>
      <c r="L1128" s="14">
        <f t="shared" si="69"/>
        <v>14</v>
      </c>
      <c r="M1128" s="14">
        <f t="shared" si="70"/>
        <v>34</v>
      </c>
      <c r="N1128" s="12">
        <f t="shared" si="71"/>
        <v>0.7</v>
      </c>
      <c r="O1128" s="23">
        <f>IF(VLOOKUP(Cocina[[#This Row],[Número de Orden]],Sala[[Número de Orden]:[Orden cobrada (Sin tiempo espera)]],12,FALSE)="Si",Cocina[[#This Row],[Ganancia Neta]],-Cocina[[#This Row],[Total del Pedido]])</f>
        <v>-20</v>
      </c>
    </row>
    <row r="1129" spans="1:15" x14ac:dyDescent="0.3">
      <c r="A1129" s="9">
        <v>453</v>
      </c>
      <c r="B1129" s="9">
        <v>6</v>
      </c>
      <c r="C1129" s="13" t="s">
        <v>414</v>
      </c>
      <c r="D1129" s="13" t="s">
        <v>1150</v>
      </c>
      <c r="E1129" s="14">
        <v>19</v>
      </c>
      <c r="F1129" s="14">
        <v>32</v>
      </c>
      <c r="G1129" s="9">
        <v>3</v>
      </c>
      <c r="H1129" s="9">
        <v>58</v>
      </c>
      <c r="I1129" s="13" t="s">
        <v>1127</v>
      </c>
      <c r="K1129" s="14">
        <f t="shared" si="68"/>
        <v>57</v>
      </c>
      <c r="L1129" s="14">
        <f t="shared" si="69"/>
        <v>39</v>
      </c>
      <c r="M1129" s="14">
        <f t="shared" si="70"/>
        <v>96</v>
      </c>
      <c r="N1129" s="12">
        <f t="shared" si="71"/>
        <v>0.68421052631578949</v>
      </c>
      <c r="O1129" s="23">
        <f>IF(VLOOKUP(Cocina[[#This Row],[Número de Orden]],Sala[[Número de Orden]:[Orden cobrada (Sin tiempo espera)]],12,FALSE)="Si",Cocina[[#This Row],[Ganancia Neta]],-Cocina[[#This Row],[Total del Pedido]])</f>
        <v>-57</v>
      </c>
    </row>
    <row r="1130" spans="1:15" x14ac:dyDescent="0.3">
      <c r="A1130" s="9">
        <v>454</v>
      </c>
      <c r="B1130" s="9">
        <v>1</v>
      </c>
      <c r="C1130" s="13" t="s">
        <v>170</v>
      </c>
      <c r="D1130" s="13" t="s">
        <v>1142</v>
      </c>
      <c r="E1130" s="14">
        <v>16</v>
      </c>
      <c r="F1130" s="14">
        <v>27</v>
      </c>
      <c r="G1130" s="9">
        <v>2</v>
      </c>
      <c r="H1130" s="9">
        <v>49</v>
      </c>
      <c r="I1130" s="13" t="s">
        <v>1127</v>
      </c>
      <c r="K1130" s="14">
        <f t="shared" si="68"/>
        <v>32</v>
      </c>
      <c r="L1130" s="14">
        <f t="shared" si="69"/>
        <v>22</v>
      </c>
      <c r="M1130" s="14">
        <f t="shared" si="70"/>
        <v>54</v>
      </c>
      <c r="N1130" s="12">
        <f t="shared" si="71"/>
        <v>0.6875</v>
      </c>
      <c r="O1130" s="23">
        <f>IF(VLOOKUP(Cocina[[#This Row],[Número de Orden]],Sala[[Número de Orden]:[Orden cobrada (Sin tiempo espera)]],12,FALSE)="Si",Cocina[[#This Row],[Ganancia Neta]],-Cocina[[#This Row],[Total del Pedido]])</f>
        <v>-32</v>
      </c>
    </row>
    <row r="1131" spans="1:15" x14ac:dyDescent="0.3">
      <c r="A1131" s="9">
        <v>454</v>
      </c>
      <c r="B1131" s="9">
        <v>1</v>
      </c>
      <c r="C1131" s="13" t="s">
        <v>180</v>
      </c>
      <c r="D1131" s="13" t="s">
        <v>1148</v>
      </c>
      <c r="E1131" s="14">
        <v>11</v>
      </c>
      <c r="F1131" s="14">
        <v>19</v>
      </c>
      <c r="G1131" s="9">
        <v>3</v>
      </c>
      <c r="H1131" s="9">
        <v>18</v>
      </c>
      <c r="I1131" s="13" t="s">
        <v>1128</v>
      </c>
      <c r="K1131" s="14">
        <f t="shared" si="68"/>
        <v>33</v>
      </c>
      <c r="L1131" s="14">
        <f t="shared" si="69"/>
        <v>24</v>
      </c>
      <c r="M1131" s="14">
        <f t="shared" si="70"/>
        <v>57</v>
      </c>
      <c r="N1131" s="12">
        <f t="shared" si="71"/>
        <v>0.72727272727272729</v>
      </c>
      <c r="O1131" s="23">
        <f>IF(VLOOKUP(Cocina[[#This Row],[Número de Orden]],Sala[[Número de Orden]:[Orden cobrada (Sin tiempo espera)]],12,FALSE)="Si",Cocina[[#This Row],[Ganancia Neta]],-Cocina[[#This Row],[Total del Pedido]])</f>
        <v>-33</v>
      </c>
    </row>
    <row r="1132" spans="1:15" x14ac:dyDescent="0.3">
      <c r="A1132" s="9">
        <v>454</v>
      </c>
      <c r="B1132" s="9">
        <v>1</v>
      </c>
      <c r="C1132" s="13" t="s">
        <v>106</v>
      </c>
      <c r="D1132" s="13" t="s">
        <v>1144</v>
      </c>
      <c r="E1132" s="14">
        <v>22</v>
      </c>
      <c r="F1132" s="14">
        <v>36</v>
      </c>
      <c r="G1132" s="9">
        <v>2</v>
      </c>
      <c r="H1132" s="9">
        <v>42</v>
      </c>
      <c r="I1132" s="13" t="s">
        <v>1128</v>
      </c>
      <c r="K1132" s="14">
        <f t="shared" si="68"/>
        <v>44</v>
      </c>
      <c r="L1132" s="14">
        <f t="shared" si="69"/>
        <v>28</v>
      </c>
      <c r="M1132" s="14">
        <f t="shared" si="70"/>
        <v>72</v>
      </c>
      <c r="N1132" s="12">
        <f t="shared" si="71"/>
        <v>0.63636363636363635</v>
      </c>
      <c r="O1132" s="23">
        <f>IF(VLOOKUP(Cocina[[#This Row],[Número de Orden]],Sala[[Número de Orden]:[Orden cobrada (Sin tiempo espera)]],12,FALSE)="Si",Cocina[[#This Row],[Ganancia Neta]],-Cocina[[#This Row],[Total del Pedido]])</f>
        <v>-44</v>
      </c>
    </row>
    <row r="1133" spans="1:15" x14ac:dyDescent="0.3">
      <c r="A1133" s="9">
        <v>454</v>
      </c>
      <c r="B1133" s="9">
        <v>1</v>
      </c>
      <c r="C1133" s="13" t="s">
        <v>195</v>
      </c>
      <c r="D1133" s="13" t="s">
        <v>1158</v>
      </c>
      <c r="E1133" s="14">
        <v>15</v>
      </c>
      <c r="F1133" s="14">
        <v>25</v>
      </c>
      <c r="G1133" s="9">
        <v>2</v>
      </c>
      <c r="H1133" s="9">
        <v>44</v>
      </c>
      <c r="I1133" s="13" t="s">
        <v>1127</v>
      </c>
      <c r="K1133" s="14">
        <f t="shared" si="68"/>
        <v>30</v>
      </c>
      <c r="L1133" s="14">
        <f t="shared" si="69"/>
        <v>20</v>
      </c>
      <c r="M1133" s="14">
        <f t="shared" si="70"/>
        <v>50</v>
      </c>
      <c r="N1133" s="12">
        <f t="shared" si="71"/>
        <v>0.66666666666666663</v>
      </c>
      <c r="O1133" s="23">
        <f>IF(VLOOKUP(Cocina[[#This Row],[Número de Orden]],Sala[[Número de Orden]:[Orden cobrada (Sin tiempo espera)]],12,FALSE)="Si",Cocina[[#This Row],[Ganancia Neta]],-Cocina[[#This Row],[Total del Pedido]])</f>
        <v>-30</v>
      </c>
    </row>
    <row r="1134" spans="1:15" x14ac:dyDescent="0.3">
      <c r="A1134" s="9">
        <v>455</v>
      </c>
      <c r="B1134" s="9">
        <v>12</v>
      </c>
      <c r="C1134" s="13" t="s">
        <v>259</v>
      </c>
      <c r="D1134" s="13" t="s">
        <v>1139</v>
      </c>
      <c r="E1134" s="14">
        <v>14</v>
      </c>
      <c r="F1134" s="14">
        <v>24</v>
      </c>
      <c r="G1134" s="9">
        <v>2</v>
      </c>
      <c r="H1134" s="9">
        <v>11</v>
      </c>
      <c r="I1134" s="13" t="s">
        <v>1127</v>
      </c>
      <c r="K1134" s="14">
        <f t="shared" si="68"/>
        <v>28</v>
      </c>
      <c r="L1134" s="14">
        <f t="shared" si="69"/>
        <v>20</v>
      </c>
      <c r="M1134" s="14">
        <f t="shared" si="70"/>
        <v>48</v>
      </c>
      <c r="N1134" s="12">
        <f t="shared" si="71"/>
        <v>0.7142857142857143</v>
      </c>
      <c r="O1134" s="23">
        <f>IF(VLOOKUP(Cocina[[#This Row],[Número de Orden]],Sala[[Número de Orden]:[Orden cobrada (Sin tiempo espera)]],12,FALSE)="Si",Cocina[[#This Row],[Ganancia Neta]],-Cocina[[#This Row],[Total del Pedido]])</f>
        <v>20</v>
      </c>
    </row>
    <row r="1135" spans="1:15" x14ac:dyDescent="0.3">
      <c r="A1135" s="9">
        <v>456</v>
      </c>
      <c r="B1135" s="9">
        <v>13</v>
      </c>
      <c r="C1135" s="13" t="s">
        <v>65</v>
      </c>
      <c r="D1135" s="13" t="s">
        <v>1143</v>
      </c>
      <c r="E1135" s="14">
        <v>25</v>
      </c>
      <c r="F1135" s="14">
        <v>40</v>
      </c>
      <c r="G1135" s="9">
        <v>2</v>
      </c>
      <c r="H1135" s="9">
        <v>47</v>
      </c>
      <c r="I1135" s="13" t="s">
        <v>1128</v>
      </c>
      <c r="K1135" s="14">
        <f t="shared" si="68"/>
        <v>50</v>
      </c>
      <c r="L1135" s="14">
        <f t="shared" si="69"/>
        <v>30</v>
      </c>
      <c r="M1135" s="14">
        <f t="shared" si="70"/>
        <v>80</v>
      </c>
      <c r="N1135" s="12">
        <f t="shared" si="71"/>
        <v>0.6</v>
      </c>
      <c r="O1135" s="23">
        <f>IF(VLOOKUP(Cocina[[#This Row],[Número de Orden]],Sala[[Número de Orden]:[Orden cobrada (Sin tiempo espera)]],12,FALSE)="Si",Cocina[[#This Row],[Ganancia Neta]],-Cocina[[#This Row],[Total del Pedido]])</f>
        <v>30</v>
      </c>
    </row>
    <row r="1136" spans="1:15" x14ac:dyDescent="0.3">
      <c r="A1136" s="9">
        <v>456</v>
      </c>
      <c r="B1136" s="9">
        <v>13</v>
      </c>
      <c r="C1136" s="13" t="s">
        <v>77</v>
      </c>
      <c r="D1136" s="13" t="s">
        <v>1152</v>
      </c>
      <c r="E1136" s="14">
        <v>20</v>
      </c>
      <c r="F1136" s="14">
        <v>34</v>
      </c>
      <c r="G1136" s="9">
        <v>2</v>
      </c>
      <c r="H1136" s="9">
        <v>24</v>
      </c>
      <c r="I1136" s="13" t="s">
        <v>1127</v>
      </c>
      <c r="K1136" s="14">
        <f t="shared" si="68"/>
        <v>40</v>
      </c>
      <c r="L1136" s="14">
        <f t="shared" si="69"/>
        <v>28</v>
      </c>
      <c r="M1136" s="14">
        <f t="shared" si="70"/>
        <v>68</v>
      </c>
      <c r="N1136" s="12">
        <f t="shared" si="71"/>
        <v>0.7</v>
      </c>
      <c r="O1136" s="23">
        <f>IF(VLOOKUP(Cocina[[#This Row],[Número de Orden]],Sala[[Número de Orden]:[Orden cobrada (Sin tiempo espera)]],12,FALSE)="Si",Cocina[[#This Row],[Ganancia Neta]],-Cocina[[#This Row],[Total del Pedido]])</f>
        <v>28</v>
      </c>
    </row>
    <row r="1137" spans="1:15" x14ac:dyDescent="0.3">
      <c r="A1137" s="9">
        <v>457</v>
      </c>
      <c r="B1137" s="9">
        <v>18</v>
      </c>
      <c r="C1137" s="13" t="s">
        <v>439</v>
      </c>
      <c r="D1137" s="13" t="s">
        <v>1146</v>
      </c>
      <c r="E1137" s="14">
        <v>20</v>
      </c>
      <c r="F1137" s="14">
        <v>33</v>
      </c>
      <c r="G1137" s="9">
        <v>3</v>
      </c>
      <c r="H1137" s="9">
        <v>43</v>
      </c>
      <c r="I1137" s="13" t="s">
        <v>1128</v>
      </c>
      <c r="K1137" s="14">
        <f t="shared" si="68"/>
        <v>60</v>
      </c>
      <c r="L1137" s="14">
        <f t="shared" si="69"/>
        <v>39</v>
      </c>
      <c r="M1137" s="14">
        <f t="shared" si="70"/>
        <v>99</v>
      </c>
      <c r="N1137" s="12">
        <f t="shared" si="71"/>
        <v>0.65</v>
      </c>
      <c r="O1137" s="23">
        <f>IF(VLOOKUP(Cocina[[#This Row],[Número de Orden]],Sala[[Número de Orden]:[Orden cobrada (Sin tiempo espera)]],12,FALSE)="Si",Cocina[[#This Row],[Ganancia Neta]],-Cocina[[#This Row],[Total del Pedido]])</f>
        <v>39</v>
      </c>
    </row>
    <row r="1138" spans="1:15" x14ac:dyDescent="0.3">
      <c r="A1138" s="9">
        <v>457</v>
      </c>
      <c r="B1138" s="9">
        <v>18</v>
      </c>
      <c r="C1138" s="13" t="s">
        <v>180</v>
      </c>
      <c r="D1138" s="13" t="s">
        <v>1148</v>
      </c>
      <c r="E1138" s="14">
        <v>11</v>
      </c>
      <c r="F1138" s="14">
        <v>19</v>
      </c>
      <c r="G1138" s="9">
        <v>2</v>
      </c>
      <c r="H1138" s="9">
        <v>15</v>
      </c>
      <c r="I1138" s="13" t="s">
        <v>1128</v>
      </c>
      <c r="K1138" s="14">
        <f t="shared" si="68"/>
        <v>22</v>
      </c>
      <c r="L1138" s="14">
        <f t="shared" si="69"/>
        <v>16</v>
      </c>
      <c r="M1138" s="14">
        <f t="shared" si="70"/>
        <v>38</v>
      </c>
      <c r="N1138" s="12">
        <f t="shared" si="71"/>
        <v>0.72727272727272729</v>
      </c>
      <c r="O1138" s="23">
        <f>IF(VLOOKUP(Cocina[[#This Row],[Número de Orden]],Sala[[Número de Orden]:[Orden cobrada (Sin tiempo espera)]],12,FALSE)="Si",Cocina[[#This Row],[Ganancia Neta]],-Cocina[[#This Row],[Total del Pedido]])</f>
        <v>16</v>
      </c>
    </row>
    <row r="1139" spans="1:15" x14ac:dyDescent="0.3">
      <c r="A1139" s="9">
        <v>458</v>
      </c>
      <c r="B1139" s="9">
        <v>4</v>
      </c>
      <c r="C1139" s="13" t="s">
        <v>57</v>
      </c>
      <c r="D1139" s="13" t="s">
        <v>1147</v>
      </c>
      <c r="E1139" s="14">
        <v>16</v>
      </c>
      <c r="F1139" s="14">
        <v>28</v>
      </c>
      <c r="G1139" s="9">
        <v>2</v>
      </c>
      <c r="H1139" s="9">
        <v>11</v>
      </c>
      <c r="I1139" s="13" t="s">
        <v>1128</v>
      </c>
      <c r="K1139" s="14">
        <f t="shared" si="68"/>
        <v>32</v>
      </c>
      <c r="L1139" s="14">
        <f t="shared" si="69"/>
        <v>24</v>
      </c>
      <c r="M1139" s="14">
        <f t="shared" si="70"/>
        <v>56</v>
      </c>
      <c r="N1139" s="12">
        <f t="shared" si="71"/>
        <v>0.75</v>
      </c>
      <c r="O1139" s="23">
        <f>IF(VLOOKUP(Cocina[[#This Row],[Número de Orden]],Sala[[Número de Orden]:[Orden cobrada (Sin tiempo espera)]],12,FALSE)="Si",Cocina[[#This Row],[Ganancia Neta]],-Cocina[[#This Row],[Total del Pedido]])</f>
        <v>24</v>
      </c>
    </row>
    <row r="1140" spans="1:15" x14ac:dyDescent="0.3">
      <c r="A1140" s="9">
        <v>458</v>
      </c>
      <c r="B1140" s="9">
        <v>4</v>
      </c>
      <c r="C1140" s="13" t="s">
        <v>77</v>
      </c>
      <c r="D1140" s="13" t="s">
        <v>1152</v>
      </c>
      <c r="E1140" s="14">
        <v>20</v>
      </c>
      <c r="F1140" s="14">
        <v>34</v>
      </c>
      <c r="G1140" s="9">
        <v>3</v>
      </c>
      <c r="H1140" s="9">
        <v>28</v>
      </c>
      <c r="I1140" s="13" t="s">
        <v>1127</v>
      </c>
      <c r="K1140" s="14">
        <f t="shared" si="68"/>
        <v>60</v>
      </c>
      <c r="L1140" s="14">
        <f t="shared" si="69"/>
        <v>42</v>
      </c>
      <c r="M1140" s="14">
        <f t="shared" si="70"/>
        <v>102</v>
      </c>
      <c r="N1140" s="12">
        <f t="shared" si="71"/>
        <v>0.7</v>
      </c>
      <c r="O1140" s="23">
        <f>IF(VLOOKUP(Cocina[[#This Row],[Número de Orden]],Sala[[Número de Orden]:[Orden cobrada (Sin tiempo espera)]],12,FALSE)="Si",Cocina[[#This Row],[Ganancia Neta]],-Cocina[[#This Row],[Total del Pedido]])</f>
        <v>42</v>
      </c>
    </row>
    <row r="1141" spans="1:15" x14ac:dyDescent="0.3">
      <c r="A1141" s="9">
        <v>458</v>
      </c>
      <c r="B1141" s="9">
        <v>4</v>
      </c>
      <c r="C1141" s="13" t="s">
        <v>439</v>
      </c>
      <c r="D1141" s="13" t="s">
        <v>1146</v>
      </c>
      <c r="E1141" s="14">
        <v>20</v>
      </c>
      <c r="F1141" s="14">
        <v>33</v>
      </c>
      <c r="G1141" s="9">
        <v>2</v>
      </c>
      <c r="H1141" s="9">
        <v>6</v>
      </c>
      <c r="I1141" s="13" t="s">
        <v>1127</v>
      </c>
      <c r="K1141" s="14">
        <f t="shared" si="68"/>
        <v>40</v>
      </c>
      <c r="L1141" s="14">
        <f t="shared" si="69"/>
        <v>26</v>
      </c>
      <c r="M1141" s="14">
        <f t="shared" si="70"/>
        <v>66</v>
      </c>
      <c r="N1141" s="12">
        <f t="shared" si="71"/>
        <v>0.65</v>
      </c>
      <c r="O1141" s="23">
        <f>IF(VLOOKUP(Cocina[[#This Row],[Número de Orden]],Sala[[Número de Orden]:[Orden cobrada (Sin tiempo espera)]],12,FALSE)="Si",Cocina[[#This Row],[Ganancia Neta]],-Cocina[[#This Row],[Total del Pedido]])</f>
        <v>26</v>
      </c>
    </row>
    <row r="1142" spans="1:15" x14ac:dyDescent="0.3">
      <c r="A1142" s="9">
        <v>458</v>
      </c>
      <c r="B1142" s="9">
        <v>4</v>
      </c>
      <c r="C1142" s="13" t="s">
        <v>335</v>
      </c>
      <c r="D1142" s="13" t="s">
        <v>1151</v>
      </c>
      <c r="E1142" s="14">
        <v>13</v>
      </c>
      <c r="F1142" s="14">
        <v>22</v>
      </c>
      <c r="G1142" s="9">
        <v>2</v>
      </c>
      <c r="H1142" s="9">
        <v>44</v>
      </c>
      <c r="I1142" s="13" t="s">
        <v>1127</v>
      </c>
      <c r="K1142" s="14">
        <f t="shared" si="68"/>
        <v>26</v>
      </c>
      <c r="L1142" s="14">
        <f t="shared" si="69"/>
        <v>18</v>
      </c>
      <c r="M1142" s="14">
        <f t="shared" si="70"/>
        <v>44</v>
      </c>
      <c r="N1142" s="12">
        <f t="shared" si="71"/>
        <v>0.69230769230769229</v>
      </c>
      <c r="O1142" s="23">
        <f>IF(VLOOKUP(Cocina[[#This Row],[Número de Orden]],Sala[[Número de Orden]:[Orden cobrada (Sin tiempo espera)]],12,FALSE)="Si",Cocina[[#This Row],[Ganancia Neta]],-Cocina[[#This Row],[Total del Pedido]])</f>
        <v>18</v>
      </c>
    </row>
    <row r="1143" spans="1:15" x14ac:dyDescent="0.3">
      <c r="A1143" s="9">
        <v>459</v>
      </c>
      <c r="B1143" s="9">
        <v>20</v>
      </c>
      <c r="C1143" s="13" t="s">
        <v>57</v>
      </c>
      <c r="D1143" s="13" t="s">
        <v>1147</v>
      </c>
      <c r="E1143" s="14">
        <v>16</v>
      </c>
      <c r="F1143" s="14">
        <v>28</v>
      </c>
      <c r="G1143" s="9">
        <v>3</v>
      </c>
      <c r="H1143" s="9">
        <v>30</v>
      </c>
      <c r="I1143" s="13" t="s">
        <v>1127</v>
      </c>
      <c r="K1143" s="14">
        <f t="shared" si="68"/>
        <v>48</v>
      </c>
      <c r="L1143" s="14">
        <f t="shared" si="69"/>
        <v>36</v>
      </c>
      <c r="M1143" s="14">
        <f t="shared" si="70"/>
        <v>84</v>
      </c>
      <c r="N1143" s="12">
        <f t="shared" si="71"/>
        <v>0.75</v>
      </c>
      <c r="O1143" s="23">
        <f>IF(VLOOKUP(Cocina[[#This Row],[Número de Orden]],Sala[[Número de Orden]:[Orden cobrada (Sin tiempo espera)]],12,FALSE)="Si",Cocina[[#This Row],[Ganancia Neta]],-Cocina[[#This Row],[Total del Pedido]])</f>
        <v>36</v>
      </c>
    </row>
    <row r="1144" spans="1:15" x14ac:dyDescent="0.3">
      <c r="A1144" s="9">
        <v>460</v>
      </c>
      <c r="B1144" s="9">
        <v>19</v>
      </c>
      <c r="C1144" s="13" t="s">
        <v>57</v>
      </c>
      <c r="D1144" s="13" t="s">
        <v>1147</v>
      </c>
      <c r="E1144" s="14">
        <v>16</v>
      </c>
      <c r="F1144" s="14">
        <v>28</v>
      </c>
      <c r="G1144" s="9">
        <v>1</v>
      </c>
      <c r="H1144" s="9">
        <v>40</v>
      </c>
      <c r="I1144" s="13" t="s">
        <v>1128</v>
      </c>
      <c r="K1144" s="14">
        <f t="shared" si="68"/>
        <v>16</v>
      </c>
      <c r="L1144" s="14">
        <f t="shared" si="69"/>
        <v>12</v>
      </c>
      <c r="M1144" s="14">
        <f t="shared" si="70"/>
        <v>28</v>
      </c>
      <c r="N1144" s="12">
        <f t="shared" si="71"/>
        <v>0.75</v>
      </c>
      <c r="O1144" s="23">
        <f>IF(VLOOKUP(Cocina[[#This Row],[Número de Orden]],Sala[[Número de Orden]:[Orden cobrada (Sin tiempo espera)]],12,FALSE)="Si",Cocina[[#This Row],[Ganancia Neta]],-Cocina[[#This Row],[Total del Pedido]])</f>
        <v>12</v>
      </c>
    </row>
    <row r="1145" spans="1:15" x14ac:dyDescent="0.3">
      <c r="A1145" s="9">
        <v>460</v>
      </c>
      <c r="B1145" s="9">
        <v>19</v>
      </c>
      <c r="C1145" s="13" t="s">
        <v>256</v>
      </c>
      <c r="D1145" s="13" t="s">
        <v>1157</v>
      </c>
      <c r="E1145" s="14">
        <v>15</v>
      </c>
      <c r="F1145" s="14">
        <v>26</v>
      </c>
      <c r="G1145" s="9">
        <v>1</v>
      </c>
      <c r="H1145" s="9">
        <v>8</v>
      </c>
      <c r="I1145" s="13" t="s">
        <v>1128</v>
      </c>
      <c r="K1145" s="14">
        <f t="shared" si="68"/>
        <v>15</v>
      </c>
      <c r="L1145" s="14">
        <f t="shared" si="69"/>
        <v>11</v>
      </c>
      <c r="M1145" s="14">
        <f t="shared" si="70"/>
        <v>26</v>
      </c>
      <c r="N1145" s="12">
        <f t="shared" si="71"/>
        <v>0.73333333333333328</v>
      </c>
      <c r="O1145" s="23">
        <f>IF(VLOOKUP(Cocina[[#This Row],[Número de Orden]],Sala[[Número de Orden]:[Orden cobrada (Sin tiempo espera)]],12,FALSE)="Si",Cocina[[#This Row],[Ganancia Neta]],-Cocina[[#This Row],[Total del Pedido]])</f>
        <v>11</v>
      </c>
    </row>
    <row r="1146" spans="1:15" x14ac:dyDescent="0.3">
      <c r="A1146" s="9">
        <v>460</v>
      </c>
      <c r="B1146" s="9">
        <v>19</v>
      </c>
      <c r="C1146" s="13" t="s">
        <v>195</v>
      </c>
      <c r="D1146" s="13" t="s">
        <v>1158</v>
      </c>
      <c r="E1146" s="14">
        <v>15</v>
      </c>
      <c r="F1146" s="14">
        <v>25</v>
      </c>
      <c r="G1146" s="9">
        <v>2</v>
      </c>
      <c r="H1146" s="9">
        <v>43</v>
      </c>
      <c r="I1146" s="13" t="s">
        <v>1127</v>
      </c>
      <c r="K1146" s="14">
        <f t="shared" si="68"/>
        <v>30</v>
      </c>
      <c r="L1146" s="14">
        <f t="shared" si="69"/>
        <v>20</v>
      </c>
      <c r="M1146" s="14">
        <f t="shared" si="70"/>
        <v>50</v>
      </c>
      <c r="N1146" s="12">
        <f t="shared" si="71"/>
        <v>0.66666666666666663</v>
      </c>
      <c r="O1146" s="23">
        <f>IF(VLOOKUP(Cocina[[#This Row],[Número de Orden]],Sala[[Número de Orden]:[Orden cobrada (Sin tiempo espera)]],12,FALSE)="Si",Cocina[[#This Row],[Ganancia Neta]],-Cocina[[#This Row],[Total del Pedido]])</f>
        <v>20</v>
      </c>
    </row>
    <row r="1147" spans="1:15" x14ac:dyDescent="0.3">
      <c r="A1147" s="9">
        <v>460</v>
      </c>
      <c r="B1147" s="9">
        <v>19</v>
      </c>
      <c r="C1147" s="13" t="s">
        <v>259</v>
      </c>
      <c r="D1147" s="13" t="s">
        <v>1139</v>
      </c>
      <c r="E1147" s="14">
        <v>14</v>
      </c>
      <c r="F1147" s="14">
        <v>24</v>
      </c>
      <c r="G1147" s="9">
        <v>3</v>
      </c>
      <c r="H1147" s="9">
        <v>33</v>
      </c>
      <c r="I1147" s="13" t="s">
        <v>1127</v>
      </c>
      <c r="K1147" s="14">
        <f t="shared" si="68"/>
        <v>42</v>
      </c>
      <c r="L1147" s="14">
        <f t="shared" si="69"/>
        <v>30</v>
      </c>
      <c r="M1147" s="14">
        <f t="shared" si="70"/>
        <v>72</v>
      </c>
      <c r="N1147" s="12">
        <f t="shared" si="71"/>
        <v>0.7142857142857143</v>
      </c>
      <c r="O1147" s="23">
        <f>IF(VLOOKUP(Cocina[[#This Row],[Número de Orden]],Sala[[Número de Orden]:[Orden cobrada (Sin tiempo espera)]],12,FALSE)="Si",Cocina[[#This Row],[Ganancia Neta]],-Cocina[[#This Row],[Total del Pedido]])</f>
        <v>30</v>
      </c>
    </row>
    <row r="1148" spans="1:15" x14ac:dyDescent="0.3">
      <c r="A1148" s="9">
        <v>461</v>
      </c>
      <c r="B1148" s="9">
        <v>4</v>
      </c>
      <c r="C1148" s="13" t="s">
        <v>33</v>
      </c>
      <c r="D1148" s="13" t="s">
        <v>1149</v>
      </c>
      <c r="E1148" s="14">
        <v>21</v>
      </c>
      <c r="F1148" s="14">
        <v>35</v>
      </c>
      <c r="G1148" s="9">
        <v>2</v>
      </c>
      <c r="H1148" s="9">
        <v>38</v>
      </c>
      <c r="I1148" s="13" t="s">
        <v>1128</v>
      </c>
      <c r="K1148" s="14">
        <f t="shared" si="68"/>
        <v>42</v>
      </c>
      <c r="L1148" s="14">
        <f t="shared" si="69"/>
        <v>28</v>
      </c>
      <c r="M1148" s="14">
        <f t="shared" si="70"/>
        <v>70</v>
      </c>
      <c r="N1148" s="12">
        <f t="shared" si="71"/>
        <v>0.66666666666666663</v>
      </c>
      <c r="O1148" s="23">
        <f>IF(VLOOKUP(Cocina[[#This Row],[Número de Orden]],Sala[[Número de Orden]:[Orden cobrada (Sin tiempo espera)]],12,FALSE)="Si",Cocina[[#This Row],[Ganancia Neta]],-Cocina[[#This Row],[Total del Pedido]])</f>
        <v>28</v>
      </c>
    </row>
    <row r="1149" spans="1:15" x14ac:dyDescent="0.3">
      <c r="A1149" s="9">
        <v>461</v>
      </c>
      <c r="B1149" s="9">
        <v>4</v>
      </c>
      <c r="C1149" s="13" t="s">
        <v>51</v>
      </c>
      <c r="D1149" s="13" t="s">
        <v>1145</v>
      </c>
      <c r="E1149" s="14">
        <v>17</v>
      </c>
      <c r="F1149" s="14">
        <v>29</v>
      </c>
      <c r="G1149" s="9">
        <v>1</v>
      </c>
      <c r="H1149" s="9">
        <v>28</v>
      </c>
      <c r="I1149" s="13" t="s">
        <v>1127</v>
      </c>
      <c r="K1149" s="14">
        <f t="shared" si="68"/>
        <v>17</v>
      </c>
      <c r="L1149" s="14">
        <f t="shared" si="69"/>
        <v>12</v>
      </c>
      <c r="M1149" s="14">
        <f t="shared" si="70"/>
        <v>29</v>
      </c>
      <c r="N1149" s="12">
        <f t="shared" si="71"/>
        <v>0.70588235294117652</v>
      </c>
      <c r="O1149" s="23">
        <f>IF(VLOOKUP(Cocina[[#This Row],[Número de Orden]],Sala[[Número de Orden]:[Orden cobrada (Sin tiempo espera)]],12,FALSE)="Si",Cocina[[#This Row],[Ganancia Neta]],-Cocina[[#This Row],[Total del Pedido]])</f>
        <v>12</v>
      </c>
    </row>
    <row r="1150" spans="1:15" x14ac:dyDescent="0.3">
      <c r="A1150" s="9">
        <v>462</v>
      </c>
      <c r="B1150" s="9">
        <v>9</v>
      </c>
      <c r="C1150" s="13" t="s">
        <v>439</v>
      </c>
      <c r="D1150" s="13" t="s">
        <v>1146</v>
      </c>
      <c r="E1150" s="14">
        <v>20</v>
      </c>
      <c r="F1150" s="14">
        <v>33</v>
      </c>
      <c r="G1150" s="9">
        <v>3</v>
      </c>
      <c r="H1150" s="9">
        <v>11</v>
      </c>
      <c r="I1150" s="13" t="s">
        <v>1127</v>
      </c>
      <c r="K1150" s="14">
        <f t="shared" si="68"/>
        <v>60</v>
      </c>
      <c r="L1150" s="14">
        <f t="shared" si="69"/>
        <v>39</v>
      </c>
      <c r="M1150" s="14">
        <f t="shared" si="70"/>
        <v>99</v>
      </c>
      <c r="N1150" s="12">
        <f t="shared" si="71"/>
        <v>0.65</v>
      </c>
      <c r="O1150" s="23">
        <f>IF(VLOOKUP(Cocina[[#This Row],[Número de Orden]],Sala[[Número de Orden]:[Orden cobrada (Sin tiempo espera)]],12,FALSE)="Si",Cocina[[#This Row],[Ganancia Neta]],-Cocina[[#This Row],[Total del Pedido]])</f>
        <v>39</v>
      </c>
    </row>
    <row r="1151" spans="1:15" x14ac:dyDescent="0.3">
      <c r="A1151" s="9">
        <v>463</v>
      </c>
      <c r="B1151" s="9">
        <v>7</v>
      </c>
      <c r="C1151" s="13" t="s">
        <v>186</v>
      </c>
      <c r="D1151" s="13" t="s">
        <v>1141</v>
      </c>
      <c r="E1151" s="14">
        <v>19</v>
      </c>
      <c r="F1151" s="14">
        <v>31</v>
      </c>
      <c r="G1151" s="9">
        <v>3</v>
      </c>
      <c r="H1151" s="9">
        <v>14</v>
      </c>
      <c r="I1151" s="13" t="s">
        <v>1128</v>
      </c>
      <c r="K1151" s="14">
        <f t="shared" si="68"/>
        <v>57</v>
      </c>
      <c r="L1151" s="14">
        <f t="shared" si="69"/>
        <v>36</v>
      </c>
      <c r="M1151" s="14">
        <f t="shared" si="70"/>
        <v>93</v>
      </c>
      <c r="N1151" s="12">
        <f t="shared" si="71"/>
        <v>0.63157894736842102</v>
      </c>
      <c r="O1151" s="23">
        <f>IF(VLOOKUP(Cocina[[#This Row],[Número de Orden]],Sala[[Número de Orden]:[Orden cobrada (Sin tiempo espera)]],12,FALSE)="Si",Cocina[[#This Row],[Ganancia Neta]],-Cocina[[#This Row],[Total del Pedido]])</f>
        <v>36</v>
      </c>
    </row>
    <row r="1152" spans="1:15" x14ac:dyDescent="0.3">
      <c r="A1152" s="9">
        <v>464</v>
      </c>
      <c r="B1152" s="9">
        <v>16</v>
      </c>
      <c r="C1152" s="13" t="s">
        <v>256</v>
      </c>
      <c r="D1152" s="13" t="s">
        <v>1157</v>
      </c>
      <c r="E1152" s="14">
        <v>15</v>
      </c>
      <c r="F1152" s="14">
        <v>26</v>
      </c>
      <c r="G1152" s="9">
        <v>3</v>
      </c>
      <c r="H1152" s="9">
        <v>50</v>
      </c>
      <c r="I1152" s="13" t="s">
        <v>1128</v>
      </c>
      <c r="K1152" s="14">
        <f t="shared" si="68"/>
        <v>45</v>
      </c>
      <c r="L1152" s="14">
        <f t="shared" si="69"/>
        <v>33</v>
      </c>
      <c r="M1152" s="14">
        <f t="shared" si="70"/>
        <v>78</v>
      </c>
      <c r="N1152" s="12">
        <f t="shared" si="71"/>
        <v>0.73333333333333328</v>
      </c>
      <c r="O1152" s="23">
        <f>IF(VLOOKUP(Cocina[[#This Row],[Número de Orden]],Sala[[Número de Orden]:[Orden cobrada (Sin tiempo espera)]],12,FALSE)="Si",Cocina[[#This Row],[Ganancia Neta]],-Cocina[[#This Row],[Total del Pedido]])</f>
        <v>33</v>
      </c>
    </row>
    <row r="1153" spans="1:15" x14ac:dyDescent="0.3">
      <c r="A1153" s="9">
        <v>464</v>
      </c>
      <c r="B1153" s="9">
        <v>16</v>
      </c>
      <c r="C1153" s="13" t="s">
        <v>170</v>
      </c>
      <c r="D1153" s="13" t="s">
        <v>1142</v>
      </c>
      <c r="E1153" s="14">
        <v>16</v>
      </c>
      <c r="F1153" s="14">
        <v>27</v>
      </c>
      <c r="G1153" s="9">
        <v>2</v>
      </c>
      <c r="H1153" s="9">
        <v>24</v>
      </c>
      <c r="I1153" s="13" t="s">
        <v>1127</v>
      </c>
      <c r="K1153" s="14">
        <f t="shared" si="68"/>
        <v>32</v>
      </c>
      <c r="L1153" s="14">
        <f t="shared" si="69"/>
        <v>22</v>
      </c>
      <c r="M1153" s="14">
        <f t="shared" si="70"/>
        <v>54</v>
      </c>
      <c r="N1153" s="12">
        <f t="shared" si="71"/>
        <v>0.6875</v>
      </c>
      <c r="O1153" s="23">
        <f>IF(VLOOKUP(Cocina[[#This Row],[Número de Orden]],Sala[[Número de Orden]:[Orden cobrada (Sin tiempo espera)]],12,FALSE)="Si",Cocina[[#This Row],[Ganancia Neta]],-Cocina[[#This Row],[Total del Pedido]])</f>
        <v>22</v>
      </c>
    </row>
    <row r="1154" spans="1:15" x14ac:dyDescent="0.3">
      <c r="A1154" s="9">
        <v>464</v>
      </c>
      <c r="B1154" s="9">
        <v>16</v>
      </c>
      <c r="C1154" s="13" t="s">
        <v>335</v>
      </c>
      <c r="D1154" s="13" t="s">
        <v>1151</v>
      </c>
      <c r="E1154" s="14">
        <v>13</v>
      </c>
      <c r="F1154" s="14">
        <v>22</v>
      </c>
      <c r="G1154" s="9">
        <v>1</v>
      </c>
      <c r="H1154" s="9">
        <v>10</v>
      </c>
      <c r="I1154" s="13" t="s">
        <v>1127</v>
      </c>
      <c r="K1154" s="14">
        <f t="shared" si="68"/>
        <v>13</v>
      </c>
      <c r="L1154" s="14">
        <f t="shared" si="69"/>
        <v>9</v>
      </c>
      <c r="M1154" s="14">
        <f t="shared" si="70"/>
        <v>22</v>
      </c>
      <c r="N1154" s="12">
        <f t="shared" si="71"/>
        <v>0.69230769230769229</v>
      </c>
      <c r="O1154" s="23">
        <f>IF(VLOOKUP(Cocina[[#This Row],[Número de Orden]],Sala[[Número de Orden]:[Orden cobrada (Sin tiempo espera)]],12,FALSE)="Si",Cocina[[#This Row],[Ganancia Neta]],-Cocina[[#This Row],[Total del Pedido]])</f>
        <v>9</v>
      </c>
    </row>
    <row r="1155" spans="1:15" x14ac:dyDescent="0.3">
      <c r="A1155" s="9">
        <v>465</v>
      </c>
      <c r="B1155" s="9">
        <v>4</v>
      </c>
      <c r="C1155" s="13" t="s">
        <v>195</v>
      </c>
      <c r="D1155" s="13" t="s">
        <v>1158</v>
      </c>
      <c r="E1155" s="14">
        <v>15</v>
      </c>
      <c r="F1155" s="14">
        <v>25</v>
      </c>
      <c r="G1155" s="9">
        <v>3</v>
      </c>
      <c r="H1155" s="9">
        <v>37</v>
      </c>
      <c r="I1155" s="13" t="s">
        <v>1127</v>
      </c>
      <c r="K1155" s="14">
        <f t="shared" ref="K1155:K1218" si="72">E1155*G1155</f>
        <v>45</v>
      </c>
      <c r="L1155" s="14">
        <f t="shared" ref="L1155:L1218" si="73">(F1155-E1155)*G1155</f>
        <v>30</v>
      </c>
      <c r="M1155" s="14">
        <f t="shared" ref="M1155:M1218" si="74">F1155*G1155</f>
        <v>75</v>
      </c>
      <c r="N1155" s="12">
        <f t="shared" ref="N1155:N1218" si="75">(M1155-K1155)/K1155</f>
        <v>0.66666666666666663</v>
      </c>
      <c r="O1155" s="23">
        <f>IF(VLOOKUP(Cocina[[#This Row],[Número de Orden]],Sala[[Número de Orden]:[Orden cobrada (Sin tiempo espera)]],12,FALSE)="Si",Cocina[[#This Row],[Ganancia Neta]],-Cocina[[#This Row],[Total del Pedido]])</f>
        <v>30</v>
      </c>
    </row>
    <row r="1156" spans="1:15" x14ac:dyDescent="0.3">
      <c r="A1156" s="9">
        <v>465</v>
      </c>
      <c r="B1156" s="9">
        <v>4</v>
      </c>
      <c r="C1156" s="13" t="s">
        <v>331</v>
      </c>
      <c r="D1156" s="13" t="s">
        <v>1154</v>
      </c>
      <c r="E1156" s="14">
        <v>14</v>
      </c>
      <c r="F1156" s="14">
        <v>23</v>
      </c>
      <c r="G1156" s="9">
        <v>2</v>
      </c>
      <c r="H1156" s="9">
        <v>23</v>
      </c>
      <c r="I1156" s="13" t="s">
        <v>1128</v>
      </c>
      <c r="K1156" s="14">
        <f t="shared" si="72"/>
        <v>28</v>
      </c>
      <c r="L1156" s="14">
        <f t="shared" si="73"/>
        <v>18</v>
      </c>
      <c r="M1156" s="14">
        <f t="shared" si="74"/>
        <v>46</v>
      </c>
      <c r="N1156" s="12">
        <f t="shared" si="75"/>
        <v>0.6428571428571429</v>
      </c>
      <c r="O1156" s="23">
        <f>IF(VLOOKUP(Cocina[[#This Row],[Número de Orden]],Sala[[Número de Orden]:[Orden cobrada (Sin tiempo espera)]],12,FALSE)="Si",Cocina[[#This Row],[Ganancia Neta]],-Cocina[[#This Row],[Total del Pedido]])</f>
        <v>18</v>
      </c>
    </row>
    <row r="1157" spans="1:15" x14ac:dyDescent="0.3">
      <c r="A1157" s="9">
        <v>466</v>
      </c>
      <c r="B1157" s="9">
        <v>4</v>
      </c>
      <c r="C1157" s="13" t="s">
        <v>335</v>
      </c>
      <c r="D1157" s="13" t="s">
        <v>1151</v>
      </c>
      <c r="E1157" s="14">
        <v>13</v>
      </c>
      <c r="F1157" s="14">
        <v>22</v>
      </c>
      <c r="G1157" s="9">
        <v>1</v>
      </c>
      <c r="H1157" s="9">
        <v>50</v>
      </c>
      <c r="I1157" s="13" t="s">
        <v>1128</v>
      </c>
      <c r="K1157" s="14">
        <f t="shared" si="72"/>
        <v>13</v>
      </c>
      <c r="L1157" s="14">
        <f t="shared" si="73"/>
        <v>9</v>
      </c>
      <c r="M1157" s="14">
        <f t="shared" si="74"/>
        <v>22</v>
      </c>
      <c r="N1157" s="12">
        <f t="shared" si="75"/>
        <v>0.69230769230769229</v>
      </c>
      <c r="O1157" s="23">
        <f>IF(VLOOKUP(Cocina[[#This Row],[Número de Orden]],Sala[[Número de Orden]:[Orden cobrada (Sin tiempo espera)]],12,FALSE)="Si",Cocina[[#This Row],[Ganancia Neta]],-Cocina[[#This Row],[Total del Pedido]])</f>
        <v>9</v>
      </c>
    </row>
    <row r="1158" spans="1:15" x14ac:dyDescent="0.3">
      <c r="A1158" s="9">
        <v>466</v>
      </c>
      <c r="B1158" s="9">
        <v>4</v>
      </c>
      <c r="C1158" s="13" t="s">
        <v>100</v>
      </c>
      <c r="D1158" s="13" t="s">
        <v>1140</v>
      </c>
      <c r="E1158" s="14">
        <v>18</v>
      </c>
      <c r="F1158" s="14">
        <v>30</v>
      </c>
      <c r="G1158" s="9">
        <v>3</v>
      </c>
      <c r="H1158" s="9">
        <v>52</v>
      </c>
      <c r="I1158" s="13" t="s">
        <v>1127</v>
      </c>
      <c r="K1158" s="14">
        <f t="shared" si="72"/>
        <v>54</v>
      </c>
      <c r="L1158" s="14">
        <f t="shared" si="73"/>
        <v>36</v>
      </c>
      <c r="M1158" s="14">
        <f t="shared" si="74"/>
        <v>90</v>
      </c>
      <c r="N1158" s="12">
        <f t="shared" si="75"/>
        <v>0.66666666666666663</v>
      </c>
      <c r="O1158" s="23">
        <f>IF(VLOOKUP(Cocina[[#This Row],[Número de Orden]],Sala[[Número de Orden]:[Orden cobrada (Sin tiempo espera)]],12,FALSE)="Si",Cocina[[#This Row],[Ganancia Neta]],-Cocina[[#This Row],[Total del Pedido]])</f>
        <v>36</v>
      </c>
    </row>
    <row r="1159" spans="1:15" x14ac:dyDescent="0.3">
      <c r="A1159" s="9">
        <v>466</v>
      </c>
      <c r="B1159" s="9">
        <v>4</v>
      </c>
      <c r="C1159" s="13" t="s">
        <v>57</v>
      </c>
      <c r="D1159" s="13" t="s">
        <v>1147</v>
      </c>
      <c r="E1159" s="14">
        <v>16</v>
      </c>
      <c r="F1159" s="14">
        <v>28</v>
      </c>
      <c r="G1159" s="9">
        <v>1</v>
      </c>
      <c r="H1159" s="9">
        <v>43</v>
      </c>
      <c r="I1159" s="13" t="s">
        <v>1127</v>
      </c>
      <c r="K1159" s="14">
        <f t="shared" si="72"/>
        <v>16</v>
      </c>
      <c r="L1159" s="14">
        <f t="shared" si="73"/>
        <v>12</v>
      </c>
      <c r="M1159" s="14">
        <f t="shared" si="74"/>
        <v>28</v>
      </c>
      <c r="N1159" s="12">
        <f t="shared" si="75"/>
        <v>0.75</v>
      </c>
      <c r="O1159" s="23">
        <f>IF(VLOOKUP(Cocina[[#This Row],[Número de Orden]],Sala[[Número de Orden]:[Orden cobrada (Sin tiempo espera)]],12,FALSE)="Si",Cocina[[#This Row],[Ganancia Neta]],-Cocina[[#This Row],[Total del Pedido]])</f>
        <v>12</v>
      </c>
    </row>
    <row r="1160" spans="1:15" x14ac:dyDescent="0.3">
      <c r="A1160" s="9">
        <v>467</v>
      </c>
      <c r="B1160" s="9">
        <v>15</v>
      </c>
      <c r="C1160" s="13" t="s">
        <v>439</v>
      </c>
      <c r="D1160" s="13" t="s">
        <v>1146</v>
      </c>
      <c r="E1160" s="14">
        <v>20</v>
      </c>
      <c r="F1160" s="14">
        <v>33</v>
      </c>
      <c r="G1160" s="9">
        <v>3</v>
      </c>
      <c r="H1160" s="9">
        <v>13</v>
      </c>
      <c r="I1160" s="13" t="s">
        <v>1127</v>
      </c>
      <c r="K1160" s="14">
        <f t="shared" si="72"/>
        <v>60</v>
      </c>
      <c r="L1160" s="14">
        <f t="shared" si="73"/>
        <v>39</v>
      </c>
      <c r="M1160" s="14">
        <f t="shared" si="74"/>
        <v>99</v>
      </c>
      <c r="N1160" s="12">
        <f t="shared" si="75"/>
        <v>0.65</v>
      </c>
      <c r="O1160" s="23">
        <f>IF(VLOOKUP(Cocina[[#This Row],[Número de Orden]],Sala[[Número de Orden]:[Orden cobrada (Sin tiempo espera)]],12,FALSE)="Si",Cocina[[#This Row],[Ganancia Neta]],-Cocina[[#This Row],[Total del Pedido]])</f>
        <v>39</v>
      </c>
    </row>
    <row r="1161" spans="1:15" x14ac:dyDescent="0.3">
      <c r="A1161" s="9">
        <v>467</v>
      </c>
      <c r="B1161" s="9">
        <v>15</v>
      </c>
      <c r="C1161" s="13" t="s">
        <v>335</v>
      </c>
      <c r="D1161" s="13" t="s">
        <v>1151</v>
      </c>
      <c r="E1161" s="14">
        <v>13</v>
      </c>
      <c r="F1161" s="14">
        <v>22</v>
      </c>
      <c r="G1161" s="9">
        <v>2</v>
      </c>
      <c r="H1161" s="9">
        <v>59</v>
      </c>
      <c r="I1161" s="13" t="s">
        <v>1127</v>
      </c>
      <c r="K1161" s="14">
        <f t="shared" si="72"/>
        <v>26</v>
      </c>
      <c r="L1161" s="14">
        <f t="shared" si="73"/>
        <v>18</v>
      </c>
      <c r="M1161" s="14">
        <f t="shared" si="74"/>
        <v>44</v>
      </c>
      <c r="N1161" s="12">
        <f t="shared" si="75"/>
        <v>0.69230769230769229</v>
      </c>
      <c r="O1161" s="23">
        <f>IF(VLOOKUP(Cocina[[#This Row],[Número de Orden]],Sala[[Número de Orden]:[Orden cobrada (Sin tiempo espera)]],12,FALSE)="Si",Cocina[[#This Row],[Ganancia Neta]],-Cocina[[#This Row],[Total del Pedido]])</f>
        <v>18</v>
      </c>
    </row>
    <row r="1162" spans="1:15" x14ac:dyDescent="0.3">
      <c r="A1162" s="9">
        <v>468</v>
      </c>
      <c r="B1162" s="9">
        <v>14</v>
      </c>
      <c r="C1162" s="13" t="s">
        <v>180</v>
      </c>
      <c r="D1162" s="13" t="s">
        <v>1148</v>
      </c>
      <c r="E1162" s="14">
        <v>11</v>
      </c>
      <c r="F1162" s="14">
        <v>19</v>
      </c>
      <c r="G1162" s="9">
        <v>2</v>
      </c>
      <c r="H1162" s="9">
        <v>38</v>
      </c>
      <c r="I1162" s="13" t="s">
        <v>1128</v>
      </c>
      <c r="K1162" s="14">
        <f t="shared" si="72"/>
        <v>22</v>
      </c>
      <c r="L1162" s="14">
        <f t="shared" si="73"/>
        <v>16</v>
      </c>
      <c r="M1162" s="14">
        <f t="shared" si="74"/>
        <v>38</v>
      </c>
      <c r="N1162" s="12">
        <f t="shared" si="75"/>
        <v>0.72727272727272729</v>
      </c>
      <c r="O1162" s="23">
        <f>IF(VLOOKUP(Cocina[[#This Row],[Número de Orden]],Sala[[Número de Orden]:[Orden cobrada (Sin tiempo espera)]],12,FALSE)="Si",Cocina[[#This Row],[Ganancia Neta]],-Cocina[[#This Row],[Total del Pedido]])</f>
        <v>16</v>
      </c>
    </row>
    <row r="1163" spans="1:15" x14ac:dyDescent="0.3">
      <c r="A1163" s="9">
        <v>468</v>
      </c>
      <c r="B1163" s="9">
        <v>14</v>
      </c>
      <c r="C1163" s="13" t="s">
        <v>241</v>
      </c>
      <c r="D1163" s="13" t="s">
        <v>1153</v>
      </c>
      <c r="E1163" s="14">
        <v>12</v>
      </c>
      <c r="F1163" s="14">
        <v>20</v>
      </c>
      <c r="G1163" s="9">
        <v>2</v>
      </c>
      <c r="H1163" s="9">
        <v>16</v>
      </c>
      <c r="I1163" s="13" t="s">
        <v>1128</v>
      </c>
      <c r="K1163" s="14">
        <f t="shared" si="72"/>
        <v>24</v>
      </c>
      <c r="L1163" s="14">
        <f t="shared" si="73"/>
        <v>16</v>
      </c>
      <c r="M1163" s="14">
        <f t="shared" si="74"/>
        <v>40</v>
      </c>
      <c r="N1163" s="12">
        <f t="shared" si="75"/>
        <v>0.66666666666666663</v>
      </c>
      <c r="O1163" s="23">
        <f>IF(VLOOKUP(Cocina[[#This Row],[Número de Orden]],Sala[[Número de Orden]:[Orden cobrada (Sin tiempo espera)]],12,FALSE)="Si",Cocina[[#This Row],[Ganancia Neta]],-Cocina[[#This Row],[Total del Pedido]])</f>
        <v>16</v>
      </c>
    </row>
    <row r="1164" spans="1:15" x14ac:dyDescent="0.3">
      <c r="A1164" s="9">
        <v>468</v>
      </c>
      <c r="B1164" s="9">
        <v>14</v>
      </c>
      <c r="C1164" s="13" t="s">
        <v>57</v>
      </c>
      <c r="D1164" s="13" t="s">
        <v>1147</v>
      </c>
      <c r="E1164" s="14">
        <v>16</v>
      </c>
      <c r="F1164" s="14">
        <v>28</v>
      </c>
      <c r="G1164" s="9">
        <v>1</v>
      </c>
      <c r="H1164" s="9">
        <v>9</v>
      </c>
      <c r="I1164" s="13" t="s">
        <v>1128</v>
      </c>
      <c r="K1164" s="14">
        <f t="shared" si="72"/>
        <v>16</v>
      </c>
      <c r="L1164" s="14">
        <f t="shared" si="73"/>
        <v>12</v>
      </c>
      <c r="M1164" s="14">
        <f t="shared" si="74"/>
        <v>28</v>
      </c>
      <c r="N1164" s="12">
        <f t="shared" si="75"/>
        <v>0.75</v>
      </c>
      <c r="O1164" s="23">
        <f>IF(VLOOKUP(Cocina[[#This Row],[Número de Orden]],Sala[[Número de Orden]:[Orden cobrada (Sin tiempo espera)]],12,FALSE)="Si",Cocina[[#This Row],[Ganancia Neta]],-Cocina[[#This Row],[Total del Pedido]])</f>
        <v>12</v>
      </c>
    </row>
    <row r="1165" spans="1:15" x14ac:dyDescent="0.3">
      <c r="A1165" s="9">
        <v>469</v>
      </c>
      <c r="B1165" s="9">
        <v>1</v>
      </c>
      <c r="C1165" s="13" t="s">
        <v>33</v>
      </c>
      <c r="D1165" s="13" t="s">
        <v>1149</v>
      </c>
      <c r="E1165" s="14">
        <v>21</v>
      </c>
      <c r="F1165" s="14">
        <v>35</v>
      </c>
      <c r="G1165" s="9">
        <v>3</v>
      </c>
      <c r="H1165" s="9">
        <v>22</v>
      </c>
      <c r="I1165" s="13" t="s">
        <v>1128</v>
      </c>
      <c r="K1165" s="14">
        <f t="shared" si="72"/>
        <v>63</v>
      </c>
      <c r="L1165" s="14">
        <f t="shared" si="73"/>
        <v>42</v>
      </c>
      <c r="M1165" s="14">
        <f t="shared" si="74"/>
        <v>105</v>
      </c>
      <c r="N1165" s="12">
        <f t="shared" si="75"/>
        <v>0.66666666666666663</v>
      </c>
      <c r="O1165" s="23">
        <f>IF(VLOOKUP(Cocina[[#This Row],[Número de Orden]],Sala[[Número de Orden]:[Orden cobrada (Sin tiempo espera)]],12,FALSE)="Si",Cocina[[#This Row],[Ganancia Neta]],-Cocina[[#This Row],[Total del Pedido]])</f>
        <v>42</v>
      </c>
    </row>
    <row r="1166" spans="1:15" x14ac:dyDescent="0.3">
      <c r="A1166" s="9">
        <v>469</v>
      </c>
      <c r="B1166" s="9">
        <v>1</v>
      </c>
      <c r="C1166" s="13" t="s">
        <v>414</v>
      </c>
      <c r="D1166" s="13" t="s">
        <v>1150</v>
      </c>
      <c r="E1166" s="14">
        <v>19</v>
      </c>
      <c r="F1166" s="14">
        <v>32</v>
      </c>
      <c r="G1166" s="9">
        <v>1</v>
      </c>
      <c r="H1166" s="9">
        <v>44</v>
      </c>
      <c r="I1166" s="13" t="s">
        <v>1127</v>
      </c>
      <c r="K1166" s="14">
        <f t="shared" si="72"/>
        <v>19</v>
      </c>
      <c r="L1166" s="14">
        <f t="shared" si="73"/>
        <v>13</v>
      </c>
      <c r="M1166" s="14">
        <f t="shared" si="74"/>
        <v>32</v>
      </c>
      <c r="N1166" s="12">
        <f t="shared" si="75"/>
        <v>0.68421052631578949</v>
      </c>
      <c r="O1166" s="23">
        <f>IF(VLOOKUP(Cocina[[#This Row],[Número de Orden]],Sala[[Número de Orden]:[Orden cobrada (Sin tiempo espera)]],12,FALSE)="Si",Cocina[[#This Row],[Ganancia Neta]],-Cocina[[#This Row],[Total del Pedido]])</f>
        <v>13</v>
      </c>
    </row>
    <row r="1167" spans="1:15" x14ac:dyDescent="0.3">
      <c r="A1167" s="9">
        <v>470</v>
      </c>
      <c r="B1167" s="9">
        <v>17</v>
      </c>
      <c r="C1167" s="13" t="s">
        <v>259</v>
      </c>
      <c r="D1167" s="13" t="s">
        <v>1139</v>
      </c>
      <c r="E1167" s="14">
        <v>14</v>
      </c>
      <c r="F1167" s="14">
        <v>24</v>
      </c>
      <c r="G1167" s="9">
        <v>1</v>
      </c>
      <c r="H1167" s="9">
        <v>44</v>
      </c>
      <c r="I1167" s="13" t="s">
        <v>1127</v>
      </c>
      <c r="K1167" s="14">
        <f t="shared" si="72"/>
        <v>14</v>
      </c>
      <c r="L1167" s="14">
        <f t="shared" si="73"/>
        <v>10</v>
      </c>
      <c r="M1167" s="14">
        <f t="shared" si="74"/>
        <v>24</v>
      </c>
      <c r="N1167" s="12">
        <f t="shared" si="75"/>
        <v>0.7142857142857143</v>
      </c>
      <c r="O1167" s="23">
        <f>IF(VLOOKUP(Cocina[[#This Row],[Número de Orden]],Sala[[Número de Orden]:[Orden cobrada (Sin tiempo espera)]],12,FALSE)="Si",Cocina[[#This Row],[Ganancia Neta]],-Cocina[[#This Row],[Total del Pedido]])</f>
        <v>10</v>
      </c>
    </row>
    <row r="1168" spans="1:15" x14ac:dyDescent="0.3">
      <c r="A1168" s="9">
        <v>470</v>
      </c>
      <c r="B1168" s="9">
        <v>17</v>
      </c>
      <c r="C1168" s="13" t="s">
        <v>117</v>
      </c>
      <c r="D1168" s="13" t="s">
        <v>1156</v>
      </c>
      <c r="E1168" s="14">
        <v>10</v>
      </c>
      <c r="F1168" s="14">
        <v>18</v>
      </c>
      <c r="G1168" s="9">
        <v>3</v>
      </c>
      <c r="H1168" s="9">
        <v>28</v>
      </c>
      <c r="I1168" s="13" t="s">
        <v>1127</v>
      </c>
      <c r="K1168" s="14">
        <f t="shared" si="72"/>
        <v>30</v>
      </c>
      <c r="L1168" s="14">
        <f t="shared" si="73"/>
        <v>24</v>
      </c>
      <c r="M1168" s="14">
        <f t="shared" si="74"/>
        <v>54</v>
      </c>
      <c r="N1168" s="12">
        <f t="shared" si="75"/>
        <v>0.8</v>
      </c>
      <c r="O1168" s="23">
        <f>IF(VLOOKUP(Cocina[[#This Row],[Número de Orden]],Sala[[Número de Orden]:[Orden cobrada (Sin tiempo espera)]],12,FALSE)="Si",Cocina[[#This Row],[Ganancia Neta]],-Cocina[[#This Row],[Total del Pedido]])</f>
        <v>24</v>
      </c>
    </row>
    <row r="1169" spans="1:15" x14ac:dyDescent="0.3">
      <c r="A1169" s="9">
        <v>471</v>
      </c>
      <c r="B1169" s="9">
        <v>7</v>
      </c>
      <c r="C1169" s="13" t="s">
        <v>33</v>
      </c>
      <c r="D1169" s="13" t="s">
        <v>1149</v>
      </c>
      <c r="E1169" s="14">
        <v>21</v>
      </c>
      <c r="F1169" s="14">
        <v>35</v>
      </c>
      <c r="G1169" s="9">
        <v>3</v>
      </c>
      <c r="H1169" s="9">
        <v>57</v>
      </c>
      <c r="I1169" s="13" t="s">
        <v>1127</v>
      </c>
      <c r="K1169" s="14">
        <f t="shared" si="72"/>
        <v>63</v>
      </c>
      <c r="L1169" s="14">
        <f t="shared" si="73"/>
        <v>42</v>
      </c>
      <c r="M1169" s="14">
        <f t="shared" si="74"/>
        <v>105</v>
      </c>
      <c r="N1169" s="12">
        <f t="shared" si="75"/>
        <v>0.66666666666666663</v>
      </c>
      <c r="O1169" s="23">
        <f>IF(VLOOKUP(Cocina[[#This Row],[Número de Orden]],Sala[[Número de Orden]:[Orden cobrada (Sin tiempo espera)]],12,FALSE)="Si",Cocina[[#This Row],[Ganancia Neta]],-Cocina[[#This Row],[Total del Pedido]])</f>
        <v>42</v>
      </c>
    </row>
    <row r="1170" spans="1:15" x14ac:dyDescent="0.3">
      <c r="A1170" s="9">
        <v>472</v>
      </c>
      <c r="B1170" s="9">
        <v>20</v>
      </c>
      <c r="C1170" s="13" t="s">
        <v>33</v>
      </c>
      <c r="D1170" s="13" t="s">
        <v>1149</v>
      </c>
      <c r="E1170" s="14">
        <v>21</v>
      </c>
      <c r="F1170" s="14">
        <v>35</v>
      </c>
      <c r="G1170" s="9">
        <v>2</v>
      </c>
      <c r="H1170" s="9">
        <v>42</v>
      </c>
      <c r="I1170" s="13" t="s">
        <v>1127</v>
      </c>
      <c r="K1170" s="14">
        <f t="shared" si="72"/>
        <v>42</v>
      </c>
      <c r="L1170" s="14">
        <f t="shared" si="73"/>
        <v>28</v>
      </c>
      <c r="M1170" s="14">
        <f t="shared" si="74"/>
        <v>70</v>
      </c>
      <c r="N1170" s="12">
        <f t="shared" si="75"/>
        <v>0.66666666666666663</v>
      </c>
      <c r="O1170" s="23">
        <f>IF(VLOOKUP(Cocina[[#This Row],[Número de Orden]],Sala[[Número de Orden]:[Orden cobrada (Sin tiempo espera)]],12,FALSE)="Si",Cocina[[#This Row],[Ganancia Neta]],-Cocina[[#This Row],[Total del Pedido]])</f>
        <v>28</v>
      </c>
    </row>
    <row r="1171" spans="1:15" x14ac:dyDescent="0.3">
      <c r="A1171" s="9">
        <v>472</v>
      </c>
      <c r="B1171" s="9">
        <v>20</v>
      </c>
      <c r="C1171" s="13" t="s">
        <v>335</v>
      </c>
      <c r="D1171" s="13" t="s">
        <v>1151</v>
      </c>
      <c r="E1171" s="14">
        <v>13</v>
      </c>
      <c r="F1171" s="14">
        <v>22</v>
      </c>
      <c r="G1171" s="9">
        <v>2</v>
      </c>
      <c r="H1171" s="9">
        <v>31</v>
      </c>
      <c r="I1171" s="13" t="s">
        <v>1128</v>
      </c>
      <c r="K1171" s="14">
        <f t="shared" si="72"/>
        <v>26</v>
      </c>
      <c r="L1171" s="14">
        <f t="shared" si="73"/>
        <v>18</v>
      </c>
      <c r="M1171" s="14">
        <f t="shared" si="74"/>
        <v>44</v>
      </c>
      <c r="N1171" s="12">
        <f t="shared" si="75"/>
        <v>0.69230769230769229</v>
      </c>
      <c r="O1171" s="23">
        <f>IF(VLOOKUP(Cocina[[#This Row],[Número de Orden]],Sala[[Número de Orden]:[Orden cobrada (Sin tiempo espera)]],12,FALSE)="Si",Cocina[[#This Row],[Ganancia Neta]],-Cocina[[#This Row],[Total del Pedido]])</f>
        <v>18</v>
      </c>
    </row>
    <row r="1172" spans="1:15" x14ac:dyDescent="0.3">
      <c r="A1172" s="9">
        <v>473</v>
      </c>
      <c r="B1172" s="9">
        <v>13</v>
      </c>
      <c r="C1172" s="13" t="s">
        <v>335</v>
      </c>
      <c r="D1172" s="13" t="s">
        <v>1151</v>
      </c>
      <c r="E1172" s="14">
        <v>13</v>
      </c>
      <c r="F1172" s="14">
        <v>22</v>
      </c>
      <c r="G1172" s="9">
        <v>2</v>
      </c>
      <c r="H1172" s="9">
        <v>51</v>
      </c>
      <c r="I1172" s="13" t="s">
        <v>1128</v>
      </c>
      <c r="K1172" s="14">
        <f t="shared" si="72"/>
        <v>26</v>
      </c>
      <c r="L1172" s="14">
        <f t="shared" si="73"/>
        <v>18</v>
      </c>
      <c r="M1172" s="14">
        <f t="shared" si="74"/>
        <v>44</v>
      </c>
      <c r="N1172" s="12">
        <f t="shared" si="75"/>
        <v>0.69230769230769229</v>
      </c>
      <c r="O1172" s="23">
        <f>IF(VLOOKUP(Cocina[[#This Row],[Número de Orden]],Sala[[Número de Orden]:[Orden cobrada (Sin tiempo espera)]],12,FALSE)="Si",Cocina[[#This Row],[Ganancia Neta]],-Cocina[[#This Row],[Total del Pedido]])</f>
        <v>18</v>
      </c>
    </row>
    <row r="1173" spans="1:15" x14ac:dyDescent="0.3">
      <c r="A1173" s="9">
        <v>473</v>
      </c>
      <c r="B1173" s="9">
        <v>13</v>
      </c>
      <c r="C1173" s="13" t="s">
        <v>33</v>
      </c>
      <c r="D1173" s="13" t="s">
        <v>1149</v>
      </c>
      <c r="E1173" s="14">
        <v>21</v>
      </c>
      <c r="F1173" s="14">
        <v>35</v>
      </c>
      <c r="G1173" s="9">
        <v>1</v>
      </c>
      <c r="H1173" s="9">
        <v>10</v>
      </c>
      <c r="I1173" s="13" t="s">
        <v>1127</v>
      </c>
      <c r="K1173" s="14">
        <f t="shared" si="72"/>
        <v>21</v>
      </c>
      <c r="L1173" s="14">
        <f t="shared" si="73"/>
        <v>14</v>
      </c>
      <c r="M1173" s="14">
        <f t="shared" si="74"/>
        <v>35</v>
      </c>
      <c r="N1173" s="12">
        <f t="shared" si="75"/>
        <v>0.66666666666666663</v>
      </c>
      <c r="O1173" s="23">
        <f>IF(VLOOKUP(Cocina[[#This Row],[Número de Orden]],Sala[[Número de Orden]:[Orden cobrada (Sin tiempo espera)]],12,FALSE)="Si",Cocina[[#This Row],[Ganancia Neta]],-Cocina[[#This Row],[Total del Pedido]])</f>
        <v>14</v>
      </c>
    </row>
    <row r="1174" spans="1:15" x14ac:dyDescent="0.3">
      <c r="A1174" s="9">
        <v>474</v>
      </c>
      <c r="B1174" s="9">
        <v>2</v>
      </c>
      <c r="C1174" s="13" t="s">
        <v>77</v>
      </c>
      <c r="D1174" s="13" t="s">
        <v>1152</v>
      </c>
      <c r="E1174" s="14">
        <v>20</v>
      </c>
      <c r="F1174" s="14">
        <v>34</v>
      </c>
      <c r="G1174" s="9">
        <v>1</v>
      </c>
      <c r="H1174" s="9">
        <v>55</v>
      </c>
      <c r="I1174" s="13" t="s">
        <v>1128</v>
      </c>
      <c r="K1174" s="14">
        <f t="shared" si="72"/>
        <v>20</v>
      </c>
      <c r="L1174" s="14">
        <f t="shared" si="73"/>
        <v>14</v>
      </c>
      <c r="M1174" s="14">
        <f t="shared" si="74"/>
        <v>34</v>
      </c>
      <c r="N1174" s="12">
        <f t="shared" si="75"/>
        <v>0.7</v>
      </c>
      <c r="O1174" s="23">
        <f>IF(VLOOKUP(Cocina[[#This Row],[Número de Orden]],Sala[[Número de Orden]:[Orden cobrada (Sin tiempo espera)]],12,FALSE)="Si",Cocina[[#This Row],[Ganancia Neta]],-Cocina[[#This Row],[Total del Pedido]])</f>
        <v>-20</v>
      </c>
    </row>
    <row r="1175" spans="1:15" x14ac:dyDescent="0.3">
      <c r="A1175" s="9">
        <v>474</v>
      </c>
      <c r="B1175" s="9">
        <v>2</v>
      </c>
      <c r="C1175" s="13" t="s">
        <v>51</v>
      </c>
      <c r="D1175" s="13" t="s">
        <v>1145</v>
      </c>
      <c r="E1175" s="14">
        <v>17</v>
      </c>
      <c r="F1175" s="14">
        <v>29</v>
      </c>
      <c r="G1175" s="9">
        <v>1</v>
      </c>
      <c r="H1175" s="9">
        <v>37</v>
      </c>
      <c r="I1175" s="13" t="s">
        <v>1127</v>
      </c>
      <c r="K1175" s="14">
        <f t="shared" si="72"/>
        <v>17</v>
      </c>
      <c r="L1175" s="14">
        <f t="shared" si="73"/>
        <v>12</v>
      </c>
      <c r="M1175" s="14">
        <f t="shared" si="74"/>
        <v>29</v>
      </c>
      <c r="N1175" s="12">
        <f t="shared" si="75"/>
        <v>0.70588235294117652</v>
      </c>
      <c r="O1175" s="23">
        <f>IF(VLOOKUP(Cocina[[#This Row],[Número de Orden]],Sala[[Número de Orden]:[Orden cobrada (Sin tiempo espera)]],12,FALSE)="Si",Cocina[[#This Row],[Ganancia Neta]],-Cocina[[#This Row],[Total del Pedido]])</f>
        <v>-17</v>
      </c>
    </row>
    <row r="1176" spans="1:15" x14ac:dyDescent="0.3">
      <c r="A1176" s="9">
        <v>474</v>
      </c>
      <c r="B1176" s="9">
        <v>2</v>
      </c>
      <c r="C1176" s="13" t="s">
        <v>186</v>
      </c>
      <c r="D1176" s="13" t="s">
        <v>1141</v>
      </c>
      <c r="E1176" s="14">
        <v>19</v>
      </c>
      <c r="F1176" s="14">
        <v>31</v>
      </c>
      <c r="G1176" s="9">
        <v>1</v>
      </c>
      <c r="H1176" s="9">
        <v>34</v>
      </c>
      <c r="I1176" s="13" t="s">
        <v>1128</v>
      </c>
      <c r="K1176" s="14">
        <f t="shared" si="72"/>
        <v>19</v>
      </c>
      <c r="L1176" s="14">
        <f t="shared" si="73"/>
        <v>12</v>
      </c>
      <c r="M1176" s="14">
        <f t="shared" si="74"/>
        <v>31</v>
      </c>
      <c r="N1176" s="12">
        <f t="shared" si="75"/>
        <v>0.63157894736842102</v>
      </c>
      <c r="O1176" s="23">
        <f>IF(VLOOKUP(Cocina[[#This Row],[Número de Orden]],Sala[[Número de Orden]:[Orden cobrada (Sin tiempo espera)]],12,FALSE)="Si",Cocina[[#This Row],[Ganancia Neta]],-Cocina[[#This Row],[Total del Pedido]])</f>
        <v>-19</v>
      </c>
    </row>
    <row r="1177" spans="1:15" x14ac:dyDescent="0.3">
      <c r="A1177" s="9">
        <v>474</v>
      </c>
      <c r="B1177" s="9">
        <v>2</v>
      </c>
      <c r="C1177" s="13" t="s">
        <v>57</v>
      </c>
      <c r="D1177" s="13" t="s">
        <v>1147</v>
      </c>
      <c r="E1177" s="14">
        <v>16</v>
      </c>
      <c r="F1177" s="14">
        <v>28</v>
      </c>
      <c r="G1177" s="9">
        <v>3</v>
      </c>
      <c r="H1177" s="9">
        <v>35</v>
      </c>
      <c r="I1177" s="13" t="s">
        <v>1127</v>
      </c>
      <c r="K1177" s="14">
        <f t="shared" si="72"/>
        <v>48</v>
      </c>
      <c r="L1177" s="14">
        <f t="shared" si="73"/>
        <v>36</v>
      </c>
      <c r="M1177" s="14">
        <f t="shared" si="74"/>
        <v>84</v>
      </c>
      <c r="N1177" s="12">
        <f t="shared" si="75"/>
        <v>0.75</v>
      </c>
      <c r="O1177" s="23">
        <f>IF(VLOOKUP(Cocina[[#This Row],[Número de Orden]],Sala[[Número de Orden]:[Orden cobrada (Sin tiempo espera)]],12,FALSE)="Si",Cocina[[#This Row],[Ganancia Neta]],-Cocina[[#This Row],[Total del Pedido]])</f>
        <v>-48</v>
      </c>
    </row>
    <row r="1178" spans="1:15" x14ac:dyDescent="0.3">
      <c r="A1178" s="9">
        <v>475</v>
      </c>
      <c r="B1178" s="9">
        <v>18</v>
      </c>
      <c r="C1178" s="13" t="s">
        <v>259</v>
      </c>
      <c r="D1178" s="13" t="s">
        <v>1139</v>
      </c>
      <c r="E1178" s="14">
        <v>14</v>
      </c>
      <c r="F1178" s="14">
        <v>24</v>
      </c>
      <c r="G1178" s="9">
        <v>3</v>
      </c>
      <c r="H1178" s="9">
        <v>21</v>
      </c>
      <c r="I1178" s="13" t="s">
        <v>1128</v>
      </c>
      <c r="K1178" s="14">
        <f t="shared" si="72"/>
        <v>42</v>
      </c>
      <c r="L1178" s="14">
        <f t="shared" si="73"/>
        <v>30</v>
      </c>
      <c r="M1178" s="14">
        <f t="shared" si="74"/>
        <v>72</v>
      </c>
      <c r="N1178" s="12">
        <f t="shared" si="75"/>
        <v>0.7142857142857143</v>
      </c>
      <c r="O1178" s="23">
        <f>IF(VLOOKUP(Cocina[[#This Row],[Número de Orden]],Sala[[Número de Orden]:[Orden cobrada (Sin tiempo espera)]],12,FALSE)="Si",Cocina[[#This Row],[Ganancia Neta]],-Cocina[[#This Row],[Total del Pedido]])</f>
        <v>30</v>
      </c>
    </row>
    <row r="1179" spans="1:15" x14ac:dyDescent="0.3">
      <c r="A1179" s="9">
        <v>475</v>
      </c>
      <c r="B1179" s="9">
        <v>18</v>
      </c>
      <c r="C1179" s="13" t="s">
        <v>77</v>
      </c>
      <c r="D1179" s="13" t="s">
        <v>1152</v>
      </c>
      <c r="E1179" s="14">
        <v>20</v>
      </c>
      <c r="F1179" s="14">
        <v>34</v>
      </c>
      <c r="G1179" s="9">
        <v>3</v>
      </c>
      <c r="H1179" s="9">
        <v>14</v>
      </c>
      <c r="I1179" s="13" t="s">
        <v>1128</v>
      </c>
      <c r="K1179" s="14">
        <f t="shared" si="72"/>
        <v>60</v>
      </c>
      <c r="L1179" s="14">
        <f t="shared" si="73"/>
        <v>42</v>
      </c>
      <c r="M1179" s="14">
        <f t="shared" si="74"/>
        <v>102</v>
      </c>
      <c r="N1179" s="12">
        <f t="shared" si="75"/>
        <v>0.7</v>
      </c>
      <c r="O1179" s="23">
        <f>IF(VLOOKUP(Cocina[[#This Row],[Número de Orden]],Sala[[Número de Orden]:[Orden cobrada (Sin tiempo espera)]],12,FALSE)="Si",Cocina[[#This Row],[Ganancia Neta]],-Cocina[[#This Row],[Total del Pedido]])</f>
        <v>42</v>
      </c>
    </row>
    <row r="1180" spans="1:15" x14ac:dyDescent="0.3">
      <c r="A1180" s="9">
        <v>476</v>
      </c>
      <c r="B1180" s="9">
        <v>13</v>
      </c>
      <c r="C1180" s="13" t="s">
        <v>259</v>
      </c>
      <c r="D1180" s="13" t="s">
        <v>1139</v>
      </c>
      <c r="E1180" s="14">
        <v>14</v>
      </c>
      <c r="F1180" s="14">
        <v>24</v>
      </c>
      <c r="G1180" s="9">
        <v>2</v>
      </c>
      <c r="H1180" s="9">
        <v>55</v>
      </c>
      <c r="I1180" s="13" t="s">
        <v>1128</v>
      </c>
      <c r="K1180" s="14">
        <f t="shared" si="72"/>
        <v>28</v>
      </c>
      <c r="L1180" s="14">
        <f t="shared" si="73"/>
        <v>20</v>
      </c>
      <c r="M1180" s="14">
        <f t="shared" si="74"/>
        <v>48</v>
      </c>
      <c r="N1180" s="12">
        <f t="shared" si="75"/>
        <v>0.7142857142857143</v>
      </c>
      <c r="O1180" s="23">
        <f>IF(VLOOKUP(Cocina[[#This Row],[Número de Orden]],Sala[[Número de Orden]:[Orden cobrada (Sin tiempo espera)]],12,FALSE)="Si",Cocina[[#This Row],[Ganancia Neta]],-Cocina[[#This Row],[Total del Pedido]])</f>
        <v>-28</v>
      </c>
    </row>
    <row r="1181" spans="1:15" x14ac:dyDescent="0.3">
      <c r="A1181" s="9">
        <v>476</v>
      </c>
      <c r="B1181" s="9">
        <v>13</v>
      </c>
      <c r="C1181" s="13" t="s">
        <v>77</v>
      </c>
      <c r="D1181" s="13" t="s">
        <v>1152</v>
      </c>
      <c r="E1181" s="14">
        <v>20</v>
      </c>
      <c r="F1181" s="14">
        <v>34</v>
      </c>
      <c r="G1181" s="9">
        <v>1</v>
      </c>
      <c r="H1181" s="9">
        <v>34</v>
      </c>
      <c r="I1181" s="13" t="s">
        <v>1127</v>
      </c>
      <c r="K1181" s="14">
        <f t="shared" si="72"/>
        <v>20</v>
      </c>
      <c r="L1181" s="14">
        <f t="shared" si="73"/>
        <v>14</v>
      </c>
      <c r="M1181" s="14">
        <f t="shared" si="74"/>
        <v>34</v>
      </c>
      <c r="N1181" s="12">
        <f t="shared" si="75"/>
        <v>0.7</v>
      </c>
      <c r="O1181" s="23">
        <f>IF(VLOOKUP(Cocina[[#This Row],[Número de Orden]],Sala[[Número de Orden]:[Orden cobrada (Sin tiempo espera)]],12,FALSE)="Si",Cocina[[#This Row],[Ganancia Neta]],-Cocina[[#This Row],[Total del Pedido]])</f>
        <v>-20</v>
      </c>
    </row>
    <row r="1182" spans="1:15" x14ac:dyDescent="0.3">
      <c r="A1182" s="9">
        <v>476</v>
      </c>
      <c r="B1182" s="9">
        <v>13</v>
      </c>
      <c r="C1182" s="13" t="s">
        <v>414</v>
      </c>
      <c r="D1182" s="13" t="s">
        <v>1150</v>
      </c>
      <c r="E1182" s="14">
        <v>19</v>
      </c>
      <c r="F1182" s="14">
        <v>32</v>
      </c>
      <c r="G1182" s="9">
        <v>3</v>
      </c>
      <c r="H1182" s="9">
        <v>5</v>
      </c>
      <c r="I1182" s="13" t="s">
        <v>1128</v>
      </c>
      <c r="K1182" s="14">
        <f t="shared" si="72"/>
        <v>57</v>
      </c>
      <c r="L1182" s="14">
        <f t="shared" si="73"/>
        <v>39</v>
      </c>
      <c r="M1182" s="14">
        <f t="shared" si="74"/>
        <v>96</v>
      </c>
      <c r="N1182" s="12">
        <f t="shared" si="75"/>
        <v>0.68421052631578949</v>
      </c>
      <c r="O1182" s="23">
        <f>IF(VLOOKUP(Cocina[[#This Row],[Número de Orden]],Sala[[Número de Orden]:[Orden cobrada (Sin tiempo espera)]],12,FALSE)="Si",Cocina[[#This Row],[Ganancia Neta]],-Cocina[[#This Row],[Total del Pedido]])</f>
        <v>-57</v>
      </c>
    </row>
    <row r="1183" spans="1:15" x14ac:dyDescent="0.3">
      <c r="A1183" s="9">
        <v>476</v>
      </c>
      <c r="B1183" s="9">
        <v>13</v>
      </c>
      <c r="C1183" s="13" t="s">
        <v>65</v>
      </c>
      <c r="D1183" s="13" t="s">
        <v>1143</v>
      </c>
      <c r="E1183" s="14">
        <v>25</v>
      </c>
      <c r="F1183" s="14">
        <v>40</v>
      </c>
      <c r="G1183" s="9">
        <v>1</v>
      </c>
      <c r="H1183" s="9">
        <v>21</v>
      </c>
      <c r="I1183" s="13" t="s">
        <v>1127</v>
      </c>
      <c r="K1183" s="14">
        <f t="shared" si="72"/>
        <v>25</v>
      </c>
      <c r="L1183" s="14">
        <f t="shared" si="73"/>
        <v>15</v>
      </c>
      <c r="M1183" s="14">
        <f t="shared" si="74"/>
        <v>40</v>
      </c>
      <c r="N1183" s="12">
        <f t="shared" si="75"/>
        <v>0.6</v>
      </c>
      <c r="O1183" s="23">
        <f>IF(VLOOKUP(Cocina[[#This Row],[Número de Orden]],Sala[[Número de Orden]:[Orden cobrada (Sin tiempo espera)]],12,FALSE)="Si",Cocina[[#This Row],[Ganancia Neta]],-Cocina[[#This Row],[Total del Pedido]])</f>
        <v>-25</v>
      </c>
    </row>
    <row r="1184" spans="1:15" x14ac:dyDescent="0.3">
      <c r="A1184" s="9">
        <v>477</v>
      </c>
      <c r="B1184" s="9">
        <v>8</v>
      </c>
      <c r="C1184" s="13" t="s">
        <v>77</v>
      </c>
      <c r="D1184" s="13" t="s">
        <v>1152</v>
      </c>
      <c r="E1184" s="14">
        <v>20</v>
      </c>
      <c r="F1184" s="14">
        <v>34</v>
      </c>
      <c r="G1184" s="9">
        <v>2</v>
      </c>
      <c r="H1184" s="9">
        <v>34</v>
      </c>
      <c r="I1184" s="13" t="s">
        <v>1128</v>
      </c>
      <c r="K1184" s="14">
        <f t="shared" si="72"/>
        <v>40</v>
      </c>
      <c r="L1184" s="14">
        <f t="shared" si="73"/>
        <v>28</v>
      </c>
      <c r="M1184" s="14">
        <f t="shared" si="74"/>
        <v>68</v>
      </c>
      <c r="N1184" s="12">
        <f t="shared" si="75"/>
        <v>0.7</v>
      </c>
      <c r="O1184" s="23">
        <f>IF(VLOOKUP(Cocina[[#This Row],[Número de Orden]],Sala[[Número de Orden]:[Orden cobrada (Sin tiempo espera)]],12,FALSE)="Si",Cocina[[#This Row],[Ganancia Neta]],-Cocina[[#This Row],[Total del Pedido]])</f>
        <v>-40</v>
      </c>
    </row>
    <row r="1185" spans="1:15" x14ac:dyDescent="0.3">
      <c r="A1185" s="9">
        <v>477</v>
      </c>
      <c r="B1185" s="9">
        <v>8</v>
      </c>
      <c r="C1185" s="13" t="s">
        <v>331</v>
      </c>
      <c r="D1185" s="13" t="s">
        <v>1154</v>
      </c>
      <c r="E1185" s="14">
        <v>14</v>
      </c>
      <c r="F1185" s="14">
        <v>23</v>
      </c>
      <c r="G1185" s="9">
        <v>2</v>
      </c>
      <c r="H1185" s="9">
        <v>13</v>
      </c>
      <c r="I1185" s="13" t="s">
        <v>1128</v>
      </c>
      <c r="K1185" s="14">
        <f t="shared" si="72"/>
        <v>28</v>
      </c>
      <c r="L1185" s="14">
        <f t="shared" si="73"/>
        <v>18</v>
      </c>
      <c r="M1185" s="14">
        <f t="shared" si="74"/>
        <v>46</v>
      </c>
      <c r="N1185" s="12">
        <f t="shared" si="75"/>
        <v>0.6428571428571429</v>
      </c>
      <c r="O1185" s="23">
        <f>IF(VLOOKUP(Cocina[[#This Row],[Número de Orden]],Sala[[Número de Orden]:[Orden cobrada (Sin tiempo espera)]],12,FALSE)="Si",Cocina[[#This Row],[Ganancia Neta]],-Cocina[[#This Row],[Total del Pedido]])</f>
        <v>-28</v>
      </c>
    </row>
    <row r="1186" spans="1:15" x14ac:dyDescent="0.3">
      <c r="A1186" s="9">
        <v>477</v>
      </c>
      <c r="B1186" s="9">
        <v>8</v>
      </c>
      <c r="C1186" s="13" t="s">
        <v>259</v>
      </c>
      <c r="D1186" s="13" t="s">
        <v>1139</v>
      </c>
      <c r="E1186" s="14">
        <v>14</v>
      </c>
      <c r="F1186" s="14">
        <v>24</v>
      </c>
      <c r="G1186" s="9">
        <v>2</v>
      </c>
      <c r="H1186" s="9">
        <v>47</v>
      </c>
      <c r="I1186" s="13" t="s">
        <v>1128</v>
      </c>
      <c r="K1186" s="14">
        <f t="shared" si="72"/>
        <v>28</v>
      </c>
      <c r="L1186" s="14">
        <f t="shared" si="73"/>
        <v>20</v>
      </c>
      <c r="M1186" s="14">
        <f t="shared" si="74"/>
        <v>48</v>
      </c>
      <c r="N1186" s="12">
        <f t="shared" si="75"/>
        <v>0.7142857142857143</v>
      </c>
      <c r="O1186" s="23">
        <f>IF(VLOOKUP(Cocina[[#This Row],[Número de Orden]],Sala[[Número de Orden]:[Orden cobrada (Sin tiempo espera)]],12,FALSE)="Si",Cocina[[#This Row],[Ganancia Neta]],-Cocina[[#This Row],[Total del Pedido]])</f>
        <v>-28</v>
      </c>
    </row>
    <row r="1187" spans="1:15" x14ac:dyDescent="0.3">
      <c r="A1187" s="9">
        <v>477</v>
      </c>
      <c r="B1187" s="9">
        <v>8</v>
      </c>
      <c r="C1187" s="13" t="s">
        <v>102</v>
      </c>
      <c r="D1187" s="13" t="s">
        <v>1155</v>
      </c>
      <c r="E1187" s="14">
        <v>13</v>
      </c>
      <c r="F1187" s="14">
        <v>21</v>
      </c>
      <c r="G1187" s="9">
        <v>2</v>
      </c>
      <c r="H1187" s="9">
        <v>21</v>
      </c>
      <c r="I1187" s="13" t="s">
        <v>1127</v>
      </c>
      <c r="K1187" s="14">
        <f t="shared" si="72"/>
        <v>26</v>
      </c>
      <c r="L1187" s="14">
        <f t="shared" si="73"/>
        <v>16</v>
      </c>
      <c r="M1187" s="14">
        <f t="shared" si="74"/>
        <v>42</v>
      </c>
      <c r="N1187" s="12">
        <f t="shared" si="75"/>
        <v>0.61538461538461542</v>
      </c>
      <c r="O1187" s="23">
        <f>IF(VLOOKUP(Cocina[[#This Row],[Número de Orden]],Sala[[Número de Orden]:[Orden cobrada (Sin tiempo espera)]],12,FALSE)="Si",Cocina[[#This Row],[Ganancia Neta]],-Cocina[[#This Row],[Total del Pedido]])</f>
        <v>-26</v>
      </c>
    </row>
    <row r="1188" spans="1:15" x14ac:dyDescent="0.3">
      <c r="A1188" s="9">
        <v>478</v>
      </c>
      <c r="B1188" s="9">
        <v>7</v>
      </c>
      <c r="C1188" s="13" t="s">
        <v>100</v>
      </c>
      <c r="D1188" s="13" t="s">
        <v>1140</v>
      </c>
      <c r="E1188" s="14">
        <v>18</v>
      </c>
      <c r="F1188" s="14">
        <v>30</v>
      </c>
      <c r="G1188" s="9">
        <v>2</v>
      </c>
      <c r="H1188" s="9">
        <v>54</v>
      </c>
      <c r="I1188" s="13" t="s">
        <v>1128</v>
      </c>
      <c r="K1188" s="14">
        <f t="shared" si="72"/>
        <v>36</v>
      </c>
      <c r="L1188" s="14">
        <f t="shared" si="73"/>
        <v>24</v>
      </c>
      <c r="M1188" s="14">
        <f t="shared" si="74"/>
        <v>60</v>
      </c>
      <c r="N1188" s="12">
        <f t="shared" si="75"/>
        <v>0.66666666666666663</v>
      </c>
      <c r="O1188" s="23">
        <f>IF(VLOOKUP(Cocina[[#This Row],[Número de Orden]],Sala[[Número de Orden]:[Orden cobrada (Sin tiempo espera)]],12,FALSE)="Si",Cocina[[#This Row],[Ganancia Neta]],-Cocina[[#This Row],[Total del Pedido]])</f>
        <v>24</v>
      </c>
    </row>
    <row r="1189" spans="1:15" x14ac:dyDescent="0.3">
      <c r="A1189" s="9">
        <v>478</v>
      </c>
      <c r="B1189" s="9">
        <v>7</v>
      </c>
      <c r="C1189" s="13" t="s">
        <v>51</v>
      </c>
      <c r="D1189" s="13" t="s">
        <v>1145</v>
      </c>
      <c r="E1189" s="14">
        <v>17</v>
      </c>
      <c r="F1189" s="14">
        <v>29</v>
      </c>
      <c r="G1189" s="9">
        <v>2</v>
      </c>
      <c r="H1189" s="9">
        <v>36</v>
      </c>
      <c r="I1189" s="13" t="s">
        <v>1128</v>
      </c>
      <c r="K1189" s="14">
        <f t="shared" si="72"/>
        <v>34</v>
      </c>
      <c r="L1189" s="14">
        <f t="shared" si="73"/>
        <v>24</v>
      </c>
      <c r="M1189" s="14">
        <f t="shared" si="74"/>
        <v>58</v>
      </c>
      <c r="N1189" s="12">
        <f t="shared" si="75"/>
        <v>0.70588235294117652</v>
      </c>
      <c r="O1189" s="23">
        <f>IF(VLOOKUP(Cocina[[#This Row],[Número de Orden]],Sala[[Número de Orden]:[Orden cobrada (Sin tiempo espera)]],12,FALSE)="Si",Cocina[[#This Row],[Ganancia Neta]],-Cocina[[#This Row],[Total del Pedido]])</f>
        <v>24</v>
      </c>
    </row>
    <row r="1190" spans="1:15" x14ac:dyDescent="0.3">
      <c r="A1190" s="9">
        <v>479</v>
      </c>
      <c r="B1190" s="9">
        <v>1</v>
      </c>
      <c r="C1190" s="13" t="s">
        <v>117</v>
      </c>
      <c r="D1190" s="13" t="s">
        <v>1156</v>
      </c>
      <c r="E1190" s="14">
        <v>10</v>
      </c>
      <c r="F1190" s="14">
        <v>18</v>
      </c>
      <c r="G1190" s="9">
        <v>1</v>
      </c>
      <c r="H1190" s="9">
        <v>45</v>
      </c>
      <c r="I1190" s="13" t="s">
        <v>1127</v>
      </c>
      <c r="K1190" s="14">
        <f t="shared" si="72"/>
        <v>10</v>
      </c>
      <c r="L1190" s="14">
        <f t="shared" si="73"/>
        <v>8</v>
      </c>
      <c r="M1190" s="14">
        <f t="shared" si="74"/>
        <v>18</v>
      </c>
      <c r="N1190" s="12">
        <f t="shared" si="75"/>
        <v>0.8</v>
      </c>
      <c r="O1190" s="23">
        <f>IF(VLOOKUP(Cocina[[#This Row],[Número de Orden]],Sala[[Número de Orden]:[Orden cobrada (Sin tiempo espera)]],12,FALSE)="Si",Cocina[[#This Row],[Ganancia Neta]],-Cocina[[#This Row],[Total del Pedido]])</f>
        <v>8</v>
      </c>
    </row>
    <row r="1191" spans="1:15" x14ac:dyDescent="0.3">
      <c r="A1191" s="9">
        <v>479</v>
      </c>
      <c r="B1191" s="9">
        <v>1</v>
      </c>
      <c r="C1191" s="13" t="s">
        <v>77</v>
      </c>
      <c r="D1191" s="13" t="s">
        <v>1152</v>
      </c>
      <c r="E1191" s="14">
        <v>20</v>
      </c>
      <c r="F1191" s="14">
        <v>34</v>
      </c>
      <c r="G1191" s="9">
        <v>1</v>
      </c>
      <c r="H1191" s="9">
        <v>38</v>
      </c>
      <c r="I1191" s="13" t="s">
        <v>1128</v>
      </c>
      <c r="K1191" s="14">
        <f t="shared" si="72"/>
        <v>20</v>
      </c>
      <c r="L1191" s="14">
        <f t="shared" si="73"/>
        <v>14</v>
      </c>
      <c r="M1191" s="14">
        <f t="shared" si="74"/>
        <v>34</v>
      </c>
      <c r="N1191" s="12">
        <f t="shared" si="75"/>
        <v>0.7</v>
      </c>
      <c r="O1191" s="23">
        <f>IF(VLOOKUP(Cocina[[#This Row],[Número de Orden]],Sala[[Número de Orden]:[Orden cobrada (Sin tiempo espera)]],12,FALSE)="Si",Cocina[[#This Row],[Ganancia Neta]],-Cocina[[#This Row],[Total del Pedido]])</f>
        <v>14</v>
      </c>
    </row>
    <row r="1192" spans="1:15" x14ac:dyDescent="0.3">
      <c r="A1192" s="9">
        <v>480</v>
      </c>
      <c r="B1192" s="9">
        <v>1</v>
      </c>
      <c r="C1192" s="13" t="s">
        <v>33</v>
      </c>
      <c r="D1192" s="13" t="s">
        <v>1149</v>
      </c>
      <c r="E1192" s="14">
        <v>21</v>
      </c>
      <c r="F1192" s="14">
        <v>35</v>
      </c>
      <c r="G1192" s="9">
        <v>3</v>
      </c>
      <c r="H1192" s="9">
        <v>57</v>
      </c>
      <c r="I1192" s="13" t="s">
        <v>1128</v>
      </c>
      <c r="K1192" s="14">
        <f t="shared" si="72"/>
        <v>63</v>
      </c>
      <c r="L1192" s="14">
        <f t="shared" si="73"/>
        <v>42</v>
      </c>
      <c r="M1192" s="14">
        <f t="shared" si="74"/>
        <v>105</v>
      </c>
      <c r="N1192" s="12">
        <f t="shared" si="75"/>
        <v>0.66666666666666663</v>
      </c>
      <c r="O1192" s="23">
        <f>IF(VLOOKUP(Cocina[[#This Row],[Número de Orden]],Sala[[Número de Orden]:[Orden cobrada (Sin tiempo espera)]],12,FALSE)="Si",Cocina[[#This Row],[Ganancia Neta]],-Cocina[[#This Row],[Total del Pedido]])</f>
        <v>42</v>
      </c>
    </row>
    <row r="1193" spans="1:15" x14ac:dyDescent="0.3">
      <c r="A1193" s="9">
        <v>480</v>
      </c>
      <c r="B1193" s="9">
        <v>1</v>
      </c>
      <c r="C1193" s="13" t="s">
        <v>170</v>
      </c>
      <c r="D1193" s="13" t="s">
        <v>1142</v>
      </c>
      <c r="E1193" s="14">
        <v>16</v>
      </c>
      <c r="F1193" s="14">
        <v>27</v>
      </c>
      <c r="G1193" s="9">
        <v>2</v>
      </c>
      <c r="H1193" s="9">
        <v>8</v>
      </c>
      <c r="I1193" s="13" t="s">
        <v>1127</v>
      </c>
      <c r="K1193" s="14">
        <f t="shared" si="72"/>
        <v>32</v>
      </c>
      <c r="L1193" s="14">
        <f t="shared" si="73"/>
        <v>22</v>
      </c>
      <c r="M1193" s="14">
        <f t="shared" si="74"/>
        <v>54</v>
      </c>
      <c r="N1193" s="12">
        <f t="shared" si="75"/>
        <v>0.6875</v>
      </c>
      <c r="O1193" s="23">
        <f>IF(VLOOKUP(Cocina[[#This Row],[Número de Orden]],Sala[[Número de Orden]:[Orden cobrada (Sin tiempo espera)]],12,FALSE)="Si",Cocina[[#This Row],[Ganancia Neta]],-Cocina[[#This Row],[Total del Pedido]])</f>
        <v>22</v>
      </c>
    </row>
    <row r="1194" spans="1:15" x14ac:dyDescent="0.3">
      <c r="A1194" s="9">
        <v>481</v>
      </c>
      <c r="B1194" s="9">
        <v>9</v>
      </c>
      <c r="C1194" s="13" t="s">
        <v>256</v>
      </c>
      <c r="D1194" s="13" t="s">
        <v>1157</v>
      </c>
      <c r="E1194" s="14">
        <v>15</v>
      </c>
      <c r="F1194" s="14">
        <v>26</v>
      </c>
      <c r="G1194" s="9">
        <v>2</v>
      </c>
      <c r="H1194" s="9">
        <v>58</v>
      </c>
      <c r="I1194" s="13" t="s">
        <v>1128</v>
      </c>
      <c r="K1194" s="14">
        <f t="shared" si="72"/>
        <v>30</v>
      </c>
      <c r="L1194" s="14">
        <f t="shared" si="73"/>
        <v>22</v>
      </c>
      <c r="M1194" s="14">
        <f t="shared" si="74"/>
        <v>52</v>
      </c>
      <c r="N1194" s="12">
        <f t="shared" si="75"/>
        <v>0.73333333333333328</v>
      </c>
      <c r="O1194" s="23">
        <f>IF(VLOOKUP(Cocina[[#This Row],[Número de Orden]],Sala[[Número de Orden]:[Orden cobrada (Sin tiempo espera)]],12,FALSE)="Si",Cocina[[#This Row],[Ganancia Neta]],-Cocina[[#This Row],[Total del Pedido]])</f>
        <v>22</v>
      </c>
    </row>
    <row r="1195" spans="1:15" x14ac:dyDescent="0.3">
      <c r="A1195" s="9">
        <v>482</v>
      </c>
      <c r="B1195" s="9">
        <v>9</v>
      </c>
      <c r="C1195" s="13" t="s">
        <v>102</v>
      </c>
      <c r="D1195" s="13" t="s">
        <v>1155</v>
      </c>
      <c r="E1195" s="14">
        <v>13</v>
      </c>
      <c r="F1195" s="14">
        <v>21</v>
      </c>
      <c r="G1195" s="9">
        <v>3</v>
      </c>
      <c r="H1195" s="9">
        <v>21</v>
      </c>
      <c r="I1195" s="13" t="s">
        <v>1128</v>
      </c>
      <c r="K1195" s="14">
        <f t="shared" si="72"/>
        <v>39</v>
      </c>
      <c r="L1195" s="14">
        <f t="shared" si="73"/>
        <v>24</v>
      </c>
      <c r="M1195" s="14">
        <f t="shared" si="74"/>
        <v>63</v>
      </c>
      <c r="N1195" s="12">
        <f t="shared" si="75"/>
        <v>0.61538461538461542</v>
      </c>
      <c r="O1195" s="23">
        <f>IF(VLOOKUP(Cocina[[#This Row],[Número de Orden]],Sala[[Número de Orden]:[Orden cobrada (Sin tiempo espera)]],12,FALSE)="Si",Cocina[[#This Row],[Ganancia Neta]],-Cocina[[#This Row],[Total del Pedido]])</f>
        <v>24</v>
      </c>
    </row>
    <row r="1196" spans="1:15" x14ac:dyDescent="0.3">
      <c r="A1196" s="9">
        <v>483</v>
      </c>
      <c r="B1196" s="9">
        <v>2</v>
      </c>
      <c r="C1196" s="13" t="s">
        <v>170</v>
      </c>
      <c r="D1196" s="13" t="s">
        <v>1142</v>
      </c>
      <c r="E1196" s="14">
        <v>16</v>
      </c>
      <c r="F1196" s="14">
        <v>27</v>
      </c>
      <c r="G1196" s="9">
        <v>3</v>
      </c>
      <c r="H1196" s="9">
        <v>53</v>
      </c>
      <c r="I1196" s="13" t="s">
        <v>1127</v>
      </c>
      <c r="K1196" s="14">
        <f t="shared" si="72"/>
        <v>48</v>
      </c>
      <c r="L1196" s="14">
        <f t="shared" si="73"/>
        <v>33</v>
      </c>
      <c r="M1196" s="14">
        <f t="shared" si="74"/>
        <v>81</v>
      </c>
      <c r="N1196" s="12">
        <f t="shared" si="75"/>
        <v>0.6875</v>
      </c>
      <c r="O1196" s="23">
        <f>IF(VLOOKUP(Cocina[[#This Row],[Número de Orden]],Sala[[Número de Orden]:[Orden cobrada (Sin tiempo espera)]],12,FALSE)="Si",Cocina[[#This Row],[Ganancia Neta]],-Cocina[[#This Row],[Total del Pedido]])</f>
        <v>33</v>
      </c>
    </row>
    <row r="1197" spans="1:15" x14ac:dyDescent="0.3">
      <c r="A1197" s="9">
        <v>484</v>
      </c>
      <c r="B1197" s="9">
        <v>18</v>
      </c>
      <c r="C1197" s="13" t="s">
        <v>195</v>
      </c>
      <c r="D1197" s="13" t="s">
        <v>1158</v>
      </c>
      <c r="E1197" s="14">
        <v>15</v>
      </c>
      <c r="F1197" s="14">
        <v>25</v>
      </c>
      <c r="G1197" s="9">
        <v>3</v>
      </c>
      <c r="H1197" s="9">
        <v>34</v>
      </c>
      <c r="I1197" s="13" t="s">
        <v>1128</v>
      </c>
      <c r="K1197" s="14">
        <f t="shared" si="72"/>
        <v>45</v>
      </c>
      <c r="L1197" s="14">
        <f t="shared" si="73"/>
        <v>30</v>
      </c>
      <c r="M1197" s="14">
        <f t="shared" si="74"/>
        <v>75</v>
      </c>
      <c r="N1197" s="12">
        <f t="shared" si="75"/>
        <v>0.66666666666666663</v>
      </c>
      <c r="O1197" s="23">
        <f>IF(VLOOKUP(Cocina[[#This Row],[Número de Orden]],Sala[[Número de Orden]:[Orden cobrada (Sin tiempo espera)]],12,FALSE)="Si",Cocina[[#This Row],[Ganancia Neta]],-Cocina[[#This Row],[Total del Pedido]])</f>
        <v>30</v>
      </c>
    </row>
    <row r="1198" spans="1:15" x14ac:dyDescent="0.3">
      <c r="A1198" s="9">
        <v>485</v>
      </c>
      <c r="B1198" s="9">
        <v>6</v>
      </c>
      <c r="C1198" s="13" t="s">
        <v>259</v>
      </c>
      <c r="D1198" s="13" t="s">
        <v>1139</v>
      </c>
      <c r="E1198" s="14">
        <v>14</v>
      </c>
      <c r="F1198" s="14">
        <v>24</v>
      </c>
      <c r="G1198" s="9">
        <v>3</v>
      </c>
      <c r="H1198" s="9">
        <v>23</v>
      </c>
      <c r="I1198" s="13" t="s">
        <v>1127</v>
      </c>
      <c r="K1198" s="14">
        <f t="shared" si="72"/>
        <v>42</v>
      </c>
      <c r="L1198" s="14">
        <f t="shared" si="73"/>
        <v>30</v>
      </c>
      <c r="M1198" s="14">
        <f t="shared" si="74"/>
        <v>72</v>
      </c>
      <c r="N1198" s="12">
        <f t="shared" si="75"/>
        <v>0.7142857142857143</v>
      </c>
      <c r="O1198" s="23">
        <f>IF(VLOOKUP(Cocina[[#This Row],[Número de Orden]],Sala[[Número de Orden]:[Orden cobrada (Sin tiempo espera)]],12,FALSE)="Si",Cocina[[#This Row],[Ganancia Neta]],-Cocina[[#This Row],[Total del Pedido]])</f>
        <v>30</v>
      </c>
    </row>
    <row r="1199" spans="1:15" x14ac:dyDescent="0.3">
      <c r="A1199" s="9">
        <v>485</v>
      </c>
      <c r="B1199" s="9">
        <v>6</v>
      </c>
      <c r="C1199" s="13" t="s">
        <v>106</v>
      </c>
      <c r="D1199" s="13" t="s">
        <v>1144</v>
      </c>
      <c r="E1199" s="14">
        <v>22</v>
      </c>
      <c r="F1199" s="14">
        <v>36</v>
      </c>
      <c r="G1199" s="9">
        <v>2</v>
      </c>
      <c r="H1199" s="9">
        <v>56</v>
      </c>
      <c r="I1199" s="13" t="s">
        <v>1127</v>
      </c>
      <c r="K1199" s="14">
        <f t="shared" si="72"/>
        <v>44</v>
      </c>
      <c r="L1199" s="14">
        <f t="shared" si="73"/>
        <v>28</v>
      </c>
      <c r="M1199" s="14">
        <f t="shared" si="74"/>
        <v>72</v>
      </c>
      <c r="N1199" s="12">
        <f t="shared" si="75"/>
        <v>0.63636363636363635</v>
      </c>
      <c r="O1199" s="23">
        <f>IF(VLOOKUP(Cocina[[#This Row],[Número de Orden]],Sala[[Número de Orden]:[Orden cobrada (Sin tiempo espera)]],12,FALSE)="Si",Cocina[[#This Row],[Ganancia Neta]],-Cocina[[#This Row],[Total del Pedido]])</f>
        <v>28</v>
      </c>
    </row>
    <row r="1200" spans="1:15" x14ac:dyDescent="0.3">
      <c r="A1200" s="9">
        <v>486</v>
      </c>
      <c r="B1200" s="9">
        <v>15</v>
      </c>
      <c r="C1200" s="13" t="s">
        <v>106</v>
      </c>
      <c r="D1200" s="13" t="s">
        <v>1144</v>
      </c>
      <c r="E1200" s="14">
        <v>22</v>
      </c>
      <c r="F1200" s="14">
        <v>36</v>
      </c>
      <c r="G1200" s="9">
        <v>2</v>
      </c>
      <c r="H1200" s="9">
        <v>7</v>
      </c>
      <c r="I1200" s="13" t="s">
        <v>1127</v>
      </c>
      <c r="K1200" s="14">
        <f t="shared" si="72"/>
        <v>44</v>
      </c>
      <c r="L1200" s="14">
        <f t="shared" si="73"/>
        <v>28</v>
      </c>
      <c r="M1200" s="14">
        <f t="shared" si="74"/>
        <v>72</v>
      </c>
      <c r="N1200" s="12">
        <f t="shared" si="75"/>
        <v>0.63636363636363635</v>
      </c>
      <c r="O1200" s="23">
        <f>IF(VLOOKUP(Cocina[[#This Row],[Número de Orden]],Sala[[Número de Orden]:[Orden cobrada (Sin tiempo espera)]],12,FALSE)="Si",Cocina[[#This Row],[Ganancia Neta]],-Cocina[[#This Row],[Total del Pedido]])</f>
        <v>28</v>
      </c>
    </row>
    <row r="1201" spans="1:15" x14ac:dyDescent="0.3">
      <c r="A1201" s="9">
        <v>486</v>
      </c>
      <c r="B1201" s="9">
        <v>15</v>
      </c>
      <c r="C1201" s="13" t="s">
        <v>241</v>
      </c>
      <c r="D1201" s="13" t="s">
        <v>1153</v>
      </c>
      <c r="E1201" s="14">
        <v>12</v>
      </c>
      <c r="F1201" s="14">
        <v>20</v>
      </c>
      <c r="G1201" s="9">
        <v>1</v>
      </c>
      <c r="H1201" s="9">
        <v>19</v>
      </c>
      <c r="I1201" s="13" t="s">
        <v>1127</v>
      </c>
      <c r="K1201" s="14">
        <f t="shared" si="72"/>
        <v>12</v>
      </c>
      <c r="L1201" s="14">
        <f t="shared" si="73"/>
        <v>8</v>
      </c>
      <c r="M1201" s="14">
        <f t="shared" si="74"/>
        <v>20</v>
      </c>
      <c r="N1201" s="12">
        <f t="shared" si="75"/>
        <v>0.66666666666666663</v>
      </c>
      <c r="O1201" s="23">
        <f>IF(VLOOKUP(Cocina[[#This Row],[Número de Orden]],Sala[[Número de Orden]:[Orden cobrada (Sin tiempo espera)]],12,FALSE)="Si",Cocina[[#This Row],[Ganancia Neta]],-Cocina[[#This Row],[Total del Pedido]])</f>
        <v>8</v>
      </c>
    </row>
    <row r="1202" spans="1:15" x14ac:dyDescent="0.3">
      <c r="A1202" s="9">
        <v>486</v>
      </c>
      <c r="B1202" s="9">
        <v>15</v>
      </c>
      <c r="C1202" s="13" t="s">
        <v>77</v>
      </c>
      <c r="D1202" s="13" t="s">
        <v>1152</v>
      </c>
      <c r="E1202" s="14">
        <v>20</v>
      </c>
      <c r="F1202" s="14">
        <v>34</v>
      </c>
      <c r="G1202" s="9">
        <v>1</v>
      </c>
      <c r="H1202" s="9">
        <v>9</v>
      </c>
      <c r="I1202" s="13" t="s">
        <v>1127</v>
      </c>
      <c r="K1202" s="14">
        <f t="shared" si="72"/>
        <v>20</v>
      </c>
      <c r="L1202" s="14">
        <f t="shared" si="73"/>
        <v>14</v>
      </c>
      <c r="M1202" s="14">
        <f t="shared" si="74"/>
        <v>34</v>
      </c>
      <c r="N1202" s="12">
        <f t="shared" si="75"/>
        <v>0.7</v>
      </c>
      <c r="O1202" s="23">
        <f>IF(VLOOKUP(Cocina[[#This Row],[Número de Orden]],Sala[[Número de Orden]:[Orden cobrada (Sin tiempo espera)]],12,FALSE)="Si",Cocina[[#This Row],[Ganancia Neta]],-Cocina[[#This Row],[Total del Pedido]])</f>
        <v>14</v>
      </c>
    </row>
    <row r="1203" spans="1:15" x14ac:dyDescent="0.3">
      <c r="A1203" s="9">
        <v>486</v>
      </c>
      <c r="B1203" s="9">
        <v>15</v>
      </c>
      <c r="C1203" s="13" t="s">
        <v>259</v>
      </c>
      <c r="D1203" s="13" t="s">
        <v>1139</v>
      </c>
      <c r="E1203" s="14">
        <v>14</v>
      </c>
      <c r="F1203" s="14">
        <v>24</v>
      </c>
      <c r="G1203" s="9">
        <v>1</v>
      </c>
      <c r="H1203" s="9">
        <v>24</v>
      </c>
      <c r="I1203" s="13" t="s">
        <v>1127</v>
      </c>
      <c r="K1203" s="14">
        <f t="shared" si="72"/>
        <v>14</v>
      </c>
      <c r="L1203" s="14">
        <f t="shared" si="73"/>
        <v>10</v>
      </c>
      <c r="M1203" s="14">
        <f t="shared" si="74"/>
        <v>24</v>
      </c>
      <c r="N1203" s="12">
        <f t="shared" si="75"/>
        <v>0.7142857142857143</v>
      </c>
      <c r="O1203" s="23">
        <f>IF(VLOOKUP(Cocina[[#This Row],[Número de Orden]],Sala[[Número de Orden]:[Orden cobrada (Sin tiempo espera)]],12,FALSE)="Si",Cocina[[#This Row],[Ganancia Neta]],-Cocina[[#This Row],[Total del Pedido]])</f>
        <v>10</v>
      </c>
    </row>
    <row r="1204" spans="1:15" x14ac:dyDescent="0.3">
      <c r="A1204" s="9">
        <v>487</v>
      </c>
      <c r="B1204" s="9">
        <v>17</v>
      </c>
      <c r="C1204" s="13" t="s">
        <v>77</v>
      </c>
      <c r="D1204" s="13" t="s">
        <v>1152</v>
      </c>
      <c r="E1204" s="14">
        <v>20</v>
      </c>
      <c r="F1204" s="14">
        <v>34</v>
      </c>
      <c r="G1204" s="9">
        <v>2</v>
      </c>
      <c r="H1204" s="9">
        <v>58</v>
      </c>
      <c r="I1204" s="13" t="s">
        <v>1128</v>
      </c>
      <c r="K1204" s="14">
        <f t="shared" si="72"/>
        <v>40</v>
      </c>
      <c r="L1204" s="14">
        <f t="shared" si="73"/>
        <v>28</v>
      </c>
      <c r="M1204" s="14">
        <f t="shared" si="74"/>
        <v>68</v>
      </c>
      <c r="N1204" s="12">
        <f t="shared" si="75"/>
        <v>0.7</v>
      </c>
      <c r="O1204" s="23">
        <f>IF(VLOOKUP(Cocina[[#This Row],[Número de Orden]],Sala[[Número de Orden]:[Orden cobrada (Sin tiempo espera)]],12,FALSE)="Si",Cocina[[#This Row],[Ganancia Neta]],-Cocina[[#This Row],[Total del Pedido]])</f>
        <v>28</v>
      </c>
    </row>
    <row r="1205" spans="1:15" x14ac:dyDescent="0.3">
      <c r="A1205" s="9">
        <v>487</v>
      </c>
      <c r="B1205" s="9">
        <v>17</v>
      </c>
      <c r="C1205" s="13" t="s">
        <v>186</v>
      </c>
      <c r="D1205" s="13" t="s">
        <v>1141</v>
      </c>
      <c r="E1205" s="14">
        <v>19</v>
      </c>
      <c r="F1205" s="14">
        <v>31</v>
      </c>
      <c r="G1205" s="9">
        <v>2</v>
      </c>
      <c r="H1205" s="9">
        <v>29</v>
      </c>
      <c r="I1205" s="13" t="s">
        <v>1128</v>
      </c>
      <c r="K1205" s="14">
        <f t="shared" si="72"/>
        <v>38</v>
      </c>
      <c r="L1205" s="14">
        <f t="shared" si="73"/>
        <v>24</v>
      </c>
      <c r="M1205" s="14">
        <f t="shared" si="74"/>
        <v>62</v>
      </c>
      <c r="N1205" s="12">
        <f t="shared" si="75"/>
        <v>0.63157894736842102</v>
      </c>
      <c r="O1205" s="23">
        <f>IF(VLOOKUP(Cocina[[#This Row],[Número de Orden]],Sala[[Número de Orden]:[Orden cobrada (Sin tiempo espera)]],12,FALSE)="Si",Cocina[[#This Row],[Ganancia Neta]],-Cocina[[#This Row],[Total del Pedido]])</f>
        <v>24</v>
      </c>
    </row>
    <row r="1206" spans="1:15" x14ac:dyDescent="0.3">
      <c r="A1206" s="9">
        <v>487</v>
      </c>
      <c r="B1206" s="9">
        <v>17</v>
      </c>
      <c r="C1206" s="13" t="s">
        <v>335</v>
      </c>
      <c r="D1206" s="13" t="s">
        <v>1151</v>
      </c>
      <c r="E1206" s="14">
        <v>13</v>
      </c>
      <c r="F1206" s="14">
        <v>22</v>
      </c>
      <c r="G1206" s="9">
        <v>1</v>
      </c>
      <c r="H1206" s="9">
        <v>5</v>
      </c>
      <c r="I1206" s="13" t="s">
        <v>1128</v>
      </c>
      <c r="K1206" s="14">
        <f t="shared" si="72"/>
        <v>13</v>
      </c>
      <c r="L1206" s="14">
        <f t="shared" si="73"/>
        <v>9</v>
      </c>
      <c r="M1206" s="14">
        <f t="shared" si="74"/>
        <v>22</v>
      </c>
      <c r="N1206" s="12">
        <f t="shared" si="75"/>
        <v>0.69230769230769229</v>
      </c>
      <c r="O1206" s="23">
        <f>IF(VLOOKUP(Cocina[[#This Row],[Número de Orden]],Sala[[Número de Orden]:[Orden cobrada (Sin tiempo espera)]],12,FALSE)="Si",Cocina[[#This Row],[Ganancia Neta]],-Cocina[[#This Row],[Total del Pedido]])</f>
        <v>9</v>
      </c>
    </row>
    <row r="1207" spans="1:15" x14ac:dyDescent="0.3">
      <c r="A1207" s="9">
        <v>488</v>
      </c>
      <c r="B1207" s="9">
        <v>10</v>
      </c>
      <c r="C1207" s="13" t="s">
        <v>117</v>
      </c>
      <c r="D1207" s="13" t="s">
        <v>1156</v>
      </c>
      <c r="E1207" s="14">
        <v>10</v>
      </c>
      <c r="F1207" s="14">
        <v>18</v>
      </c>
      <c r="G1207" s="9">
        <v>3</v>
      </c>
      <c r="H1207" s="9">
        <v>54</v>
      </c>
      <c r="I1207" s="13" t="s">
        <v>1127</v>
      </c>
      <c r="K1207" s="14">
        <f t="shared" si="72"/>
        <v>30</v>
      </c>
      <c r="L1207" s="14">
        <f t="shared" si="73"/>
        <v>24</v>
      </c>
      <c r="M1207" s="14">
        <f t="shared" si="74"/>
        <v>54</v>
      </c>
      <c r="N1207" s="12">
        <f t="shared" si="75"/>
        <v>0.8</v>
      </c>
      <c r="O1207" s="23">
        <f>IF(VLOOKUP(Cocina[[#This Row],[Número de Orden]],Sala[[Número de Orden]:[Orden cobrada (Sin tiempo espera)]],12,FALSE)="Si",Cocina[[#This Row],[Ganancia Neta]],-Cocina[[#This Row],[Total del Pedido]])</f>
        <v>-30</v>
      </c>
    </row>
    <row r="1208" spans="1:15" x14ac:dyDescent="0.3">
      <c r="A1208" s="9">
        <v>488</v>
      </c>
      <c r="B1208" s="9">
        <v>10</v>
      </c>
      <c r="C1208" s="13" t="s">
        <v>331</v>
      </c>
      <c r="D1208" s="13" t="s">
        <v>1154</v>
      </c>
      <c r="E1208" s="14">
        <v>14</v>
      </c>
      <c r="F1208" s="14">
        <v>23</v>
      </c>
      <c r="G1208" s="9">
        <v>3</v>
      </c>
      <c r="H1208" s="9">
        <v>52</v>
      </c>
      <c r="I1208" s="13" t="s">
        <v>1127</v>
      </c>
      <c r="K1208" s="14">
        <f t="shared" si="72"/>
        <v>42</v>
      </c>
      <c r="L1208" s="14">
        <f t="shared" si="73"/>
        <v>27</v>
      </c>
      <c r="M1208" s="14">
        <f t="shared" si="74"/>
        <v>69</v>
      </c>
      <c r="N1208" s="12">
        <f t="shared" si="75"/>
        <v>0.6428571428571429</v>
      </c>
      <c r="O1208" s="23">
        <f>IF(VLOOKUP(Cocina[[#This Row],[Número de Orden]],Sala[[Número de Orden]:[Orden cobrada (Sin tiempo espera)]],12,FALSE)="Si",Cocina[[#This Row],[Ganancia Neta]],-Cocina[[#This Row],[Total del Pedido]])</f>
        <v>-42</v>
      </c>
    </row>
    <row r="1209" spans="1:15" x14ac:dyDescent="0.3">
      <c r="A1209" s="9">
        <v>488</v>
      </c>
      <c r="B1209" s="9">
        <v>10</v>
      </c>
      <c r="C1209" s="13" t="s">
        <v>186</v>
      </c>
      <c r="D1209" s="13" t="s">
        <v>1141</v>
      </c>
      <c r="E1209" s="14">
        <v>19</v>
      </c>
      <c r="F1209" s="14">
        <v>31</v>
      </c>
      <c r="G1209" s="9">
        <v>2</v>
      </c>
      <c r="H1209" s="9">
        <v>18</v>
      </c>
      <c r="I1209" s="13" t="s">
        <v>1128</v>
      </c>
      <c r="K1209" s="14">
        <f t="shared" si="72"/>
        <v>38</v>
      </c>
      <c r="L1209" s="14">
        <f t="shared" si="73"/>
        <v>24</v>
      </c>
      <c r="M1209" s="14">
        <f t="shared" si="74"/>
        <v>62</v>
      </c>
      <c r="N1209" s="12">
        <f t="shared" si="75"/>
        <v>0.63157894736842102</v>
      </c>
      <c r="O1209" s="23">
        <f>IF(VLOOKUP(Cocina[[#This Row],[Número de Orden]],Sala[[Número de Orden]:[Orden cobrada (Sin tiempo espera)]],12,FALSE)="Si",Cocina[[#This Row],[Ganancia Neta]],-Cocina[[#This Row],[Total del Pedido]])</f>
        <v>-38</v>
      </c>
    </row>
    <row r="1210" spans="1:15" x14ac:dyDescent="0.3">
      <c r="A1210" s="9">
        <v>489</v>
      </c>
      <c r="B1210" s="9">
        <v>3</v>
      </c>
      <c r="C1210" s="13" t="s">
        <v>65</v>
      </c>
      <c r="D1210" s="13" t="s">
        <v>1143</v>
      </c>
      <c r="E1210" s="14">
        <v>25</v>
      </c>
      <c r="F1210" s="14">
        <v>40</v>
      </c>
      <c r="G1210" s="9">
        <v>2</v>
      </c>
      <c r="H1210" s="9">
        <v>28</v>
      </c>
      <c r="I1210" s="13" t="s">
        <v>1128</v>
      </c>
      <c r="K1210" s="14">
        <f t="shared" si="72"/>
        <v>50</v>
      </c>
      <c r="L1210" s="14">
        <f t="shared" si="73"/>
        <v>30</v>
      </c>
      <c r="M1210" s="14">
        <f t="shared" si="74"/>
        <v>80</v>
      </c>
      <c r="N1210" s="12">
        <f t="shared" si="75"/>
        <v>0.6</v>
      </c>
      <c r="O1210" s="23">
        <f>IF(VLOOKUP(Cocina[[#This Row],[Número de Orden]],Sala[[Número de Orden]:[Orden cobrada (Sin tiempo espera)]],12,FALSE)="Si",Cocina[[#This Row],[Ganancia Neta]],-Cocina[[#This Row],[Total del Pedido]])</f>
        <v>30</v>
      </c>
    </row>
    <row r="1211" spans="1:15" x14ac:dyDescent="0.3">
      <c r="A1211" s="9">
        <v>489</v>
      </c>
      <c r="B1211" s="9">
        <v>3</v>
      </c>
      <c r="C1211" s="13" t="s">
        <v>331</v>
      </c>
      <c r="D1211" s="13" t="s">
        <v>1154</v>
      </c>
      <c r="E1211" s="14">
        <v>14</v>
      </c>
      <c r="F1211" s="14">
        <v>23</v>
      </c>
      <c r="G1211" s="9">
        <v>3</v>
      </c>
      <c r="H1211" s="9">
        <v>6</v>
      </c>
      <c r="I1211" s="13" t="s">
        <v>1128</v>
      </c>
      <c r="K1211" s="14">
        <f t="shared" si="72"/>
        <v>42</v>
      </c>
      <c r="L1211" s="14">
        <f t="shared" si="73"/>
        <v>27</v>
      </c>
      <c r="M1211" s="14">
        <f t="shared" si="74"/>
        <v>69</v>
      </c>
      <c r="N1211" s="12">
        <f t="shared" si="75"/>
        <v>0.6428571428571429</v>
      </c>
      <c r="O1211" s="23">
        <f>IF(VLOOKUP(Cocina[[#This Row],[Número de Orden]],Sala[[Número de Orden]:[Orden cobrada (Sin tiempo espera)]],12,FALSE)="Si",Cocina[[#This Row],[Ganancia Neta]],-Cocina[[#This Row],[Total del Pedido]])</f>
        <v>27</v>
      </c>
    </row>
    <row r="1212" spans="1:15" x14ac:dyDescent="0.3">
      <c r="A1212" s="9">
        <v>490</v>
      </c>
      <c r="B1212" s="9">
        <v>1</v>
      </c>
      <c r="C1212" s="13" t="s">
        <v>256</v>
      </c>
      <c r="D1212" s="13" t="s">
        <v>1157</v>
      </c>
      <c r="E1212" s="14">
        <v>15</v>
      </c>
      <c r="F1212" s="14">
        <v>26</v>
      </c>
      <c r="G1212" s="9">
        <v>3</v>
      </c>
      <c r="H1212" s="9">
        <v>34</v>
      </c>
      <c r="I1212" s="13" t="s">
        <v>1127</v>
      </c>
      <c r="K1212" s="14">
        <f t="shared" si="72"/>
        <v>45</v>
      </c>
      <c r="L1212" s="14">
        <f t="shared" si="73"/>
        <v>33</v>
      </c>
      <c r="M1212" s="14">
        <f t="shared" si="74"/>
        <v>78</v>
      </c>
      <c r="N1212" s="12">
        <f t="shared" si="75"/>
        <v>0.73333333333333328</v>
      </c>
      <c r="O1212" s="23">
        <f>IF(VLOOKUP(Cocina[[#This Row],[Número de Orden]],Sala[[Número de Orden]:[Orden cobrada (Sin tiempo espera)]],12,FALSE)="Si",Cocina[[#This Row],[Ganancia Neta]],-Cocina[[#This Row],[Total del Pedido]])</f>
        <v>-45</v>
      </c>
    </row>
    <row r="1213" spans="1:15" x14ac:dyDescent="0.3">
      <c r="A1213" s="9">
        <v>490</v>
      </c>
      <c r="B1213" s="9">
        <v>1</v>
      </c>
      <c r="C1213" s="13" t="s">
        <v>414</v>
      </c>
      <c r="D1213" s="13" t="s">
        <v>1150</v>
      </c>
      <c r="E1213" s="14">
        <v>19</v>
      </c>
      <c r="F1213" s="14">
        <v>32</v>
      </c>
      <c r="G1213" s="9">
        <v>1</v>
      </c>
      <c r="H1213" s="9">
        <v>55</v>
      </c>
      <c r="I1213" s="13" t="s">
        <v>1127</v>
      </c>
      <c r="K1213" s="14">
        <f t="shared" si="72"/>
        <v>19</v>
      </c>
      <c r="L1213" s="14">
        <f t="shared" si="73"/>
        <v>13</v>
      </c>
      <c r="M1213" s="14">
        <f t="shared" si="74"/>
        <v>32</v>
      </c>
      <c r="N1213" s="12">
        <f t="shared" si="75"/>
        <v>0.68421052631578949</v>
      </c>
      <c r="O1213" s="23">
        <f>IF(VLOOKUP(Cocina[[#This Row],[Número de Orden]],Sala[[Número de Orden]:[Orden cobrada (Sin tiempo espera)]],12,FALSE)="Si",Cocina[[#This Row],[Ganancia Neta]],-Cocina[[#This Row],[Total del Pedido]])</f>
        <v>-19</v>
      </c>
    </row>
    <row r="1214" spans="1:15" x14ac:dyDescent="0.3">
      <c r="A1214" s="9">
        <v>490</v>
      </c>
      <c r="B1214" s="9">
        <v>1</v>
      </c>
      <c r="C1214" s="13" t="s">
        <v>77</v>
      </c>
      <c r="D1214" s="13" t="s">
        <v>1152</v>
      </c>
      <c r="E1214" s="14">
        <v>20</v>
      </c>
      <c r="F1214" s="14">
        <v>34</v>
      </c>
      <c r="G1214" s="9">
        <v>3</v>
      </c>
      <c r="H1214" s="9">
        <v>42</v>
      </c>
      <c r="I1214" s="13" t="s">
        <v>1127</v>
      </c>
      <c r="K1214" s="14">
        <f t="shared" si="72"/>
        <v>60</v>
      </c>
      <c r="L1214" s="14">
        <f t="shared" si="73"/>
        <v>42</v>
      </c>
      <c r="M1214" s="14">
        <f t="shared" si="74"/>
        <v>102</v>
      </c>
      <c r="N1214" s="12">
        <f t="shared" si="75"/>
        <v>0.7</v>
      </c>
      <c r="O1214" s="23">
        <f>IF(VLOOKUP(Cocina[[#This Row],[Número de Orden]],Sala[[Número de Orden]:[Orden cobrada (Sin tiempo espera)]],12,FALSE)="Si",Cocina[[#This Row],[Ganancia Neta]],-Cocina[[#This Row],[Total del Pedido]])</f>
        <v>-60</v>
      </c>
    </row>
    <row r="1215" spans="1:15" x14ac:dyDescent="0.3">
      <c r="A1215" s="9">
        <v>491</v>
      </c>
      <c r="B1215" s="9">
        <v>7</v>
      </c>
      <c r="C1215" s="13" t="s">
        <v>51</v>
      </c>
      <c r="D1215" s="13" t="s">
        <v>1145</v>
      </c>
      <c r="E1215" s="14">
        <v>17</v>
      </c>
      <c r="F1215" s="14">
        <v>29</v>
      </c>
      <c r="G1215" s="9">
        <v>2</v>
      </c>
      <c r="H1215" s="9">
        <v>30</v>
      </c>
      <c r="I1215" s="13" t="s">
        <v>1127</v>
      </c>
      <c r="K1215" s="14">
        <f t="shared" si="72"/>
        <v>34</v>
      </c>
      <c r="L1215" s="14">
        <f t="shared" si="73"/>
        <v>24</v>
      </c>
      <c r="M1215" s="14">
        <f t="shared" si="74"/>
        <v>58</v>
      </c>
      <c r="N1215" s="12">
        <f t="shared" si="75"/>
        <v>0.70588235294117652</v>
      </c>
      <c r="O1215" s="23">
        <f>IF(VLOOKUP(Cocina[[#This Row],[Número de Orden]],Sala[[Número de Orden]:[Orden cobrada (Sin tiempo espera)]],12,FALSE)="Si",Cocina[[#This Row],[Ganancia Neta]],-Cocina[[#This Row],[Total del Pedido]])</f>
        <v>24</v>
      </c>
    </row>
    <row r="1216" spans="1:15" x14ac:dyDescent="0.3">
      <c r="A1216" s="9">
        <v>491</v>
      </c>
      <c r="B1216" s="9">
        <v>7</v>
      </c>
      <c r="C1216" s="13" t="s">
        <v>100</v>
      </c>
      <c r="D1216" s="13" t="s">
        <v>1140</v>
      </c>
      <c r="E1216" s="14">
        <v>18</v>
      </c>
      <c r="F1216" s="14">
        <v>30</v>
      </c>
      <c r="G1216" s="9">
        <v>2</v>
      </c>
      <c r="H1216" s="9">
        <v>11</v>
      </c>
      <c r="I1216" s="13" t="s">
        <v>1127</v>
      </c>
      <c r="K1216" s="14">
        <f t="shared" si="72"/>
        <v>36</v>
      </c>
      <c r="L1216" s="14">
        <f t="shared" si="73"/>
        <v>24</v>
      </c>
      <c r="M1216" s="14">
        <f t="shared" si="74"/>
        <v>60</v>
      </c>
      <c r="N1216" s="12">
        <f t="shared" si="75"/>
        <v>0.66666666666666663</v>
      </c>
      <c r="O1216" s="23">
        <f>IF(VLOOKUP(Cocina[[#This Row],[Número de Orden]],Sala[[Número de Orden]:[Orden cobrada (Sin tiempo espera)]],12,FALSE)="Si",Cocina[[#This Row],[Ganancia Neta]],-Cocina[[#This Row],[Total del Pedido]])</f>
        <v>24</v>
      </c>
    </row>
    <row r="1217" spans="1:15" x14ac:dyDescent="0.3">
      <c r="A1217" s="9">
        <v>492</v>
      </c>
      <c r="B1217" s="9">
        <v>4</v>
      </c>
      <c r="C1217" s="13" t="s">
        <v>439</v>
      </c>
      <c r="D1217" s="13" t="s">
        <v>1146</v>
      </c>
      <c r="E1217" s="14">
        <v>20</v>
      </c>
      <c r="F1217" s="14">
        <v>33</v>
      </c>
      <c r="G1217" s="9">
        <v>3</v>
      </c>
      <c r="H1217" s="9">
        <v>15</v>
      </c>
      <c r="I1217" s="13" t="s">
        <v>1127</v>
      </c>
      <c r="K1217" s="14">
        <f t="shared" si="72"/>
        <v>60</v>
      </c>
      <c r="L1217" s="14">
        <f t="shared" si="73"/>
        <v>39</v>
      </c>
      <c r="M1217" s="14">
        <f t="shared" si="74"/>
        <v>99</v>
      </c>
      <c r="N1217" s="12">
        <f t="shared" si="75"/>
        <v>0.65</v>
      </c>
      <c r="O1217" s="23">
        <f>IF(VLOOKUP(Cocina[[#This Row],[Número de Orden]],Sala[[Número de Orden]:[Orden cobrada (Sin tiempo espera)]],12,FALSE)="Si",Cocina[[#This Row],[Ganancia Neta]],-Cocina[[#This Row],[Total del Pedido]])</f>
        <v>39</v>
      </c>
    </row>
    <row r="1218" spans="1:15" x14ac:dyDescent="0.3">
      <c r="A1218" s="9">
        <v>492</v>
      </c>
      <c r="B1218" s="9">
        <v>4</v>
      </c>
      <c r="C1218" s="13" t="s">
        <v>102</v>
      </c>
      <c r="D1218" s="13" t="s">
        <v>1155</v>
      </c>
      <c r="E1218" s="14">
        <v>13</v>
      </c>
      <c r="F1218" s="14">
        <v>21</v>
      </c>
      <c r="G1218" s="9">
        <v>3</v>
      </c>
      <c r="H1218" s="9">
        <v>8</v>
      </c>
      <c r="I1218" s="13" t="s">
        <v>1127</v>
      </c>
      <c r="K1218" s="14">
        <f t="shared" si="72"/>
        <v>39</v>
      </c>
      <c r="L1218" s="14">
        <f t="shared" si="73"/>
        <v>24</v>
      </c>
      <c r="M1218" s="14">
        <f t="shared" si="74"/>
        <v>63</v>
      </c>
      <c r="N1218" s="12">
        <f t="shared" si="75"/>
        <v>0.61538461538461542</v>
      </c>
      <c r="O1218" s="23">
        <f>IF(VLOOKUP(Cocina[[#This Row],[Número de Orden]],Sala[[Número de Orden]:[Orden cobrada (Sin tiempo espera)]],12,FALSE)="Si",Cocina[[#This Row],[Ganancia Neta]],-Cocina[[#This Row],[Total del Pedido]])</f>
        <v>24</v>
      </c>
    </row>
    <row r="1219" spans="1:15" x14ac:dyDescent="0.3">
      <c r="A1219" s="9">
        <v>492</v>
      </c>
      <c r="B1219" s="9">
        <v>4</v>
      </c>
      <c r="C1219" s="13" t="s">
        <v>259</v>
      </c>
      <c r="D1219" s="13" t="s">
        <v>1139</v>
      </c>
      <c r="E1219" s="14">
        <v>14</v>
      </c>
      <c r="F1219" s="14">
        <v>24</v>
      </c>
      <c r="G1219" s="9">
        <v>2</v>
      </c>
      <c r="H1219" s="9">
        <v>26</v>
      </c>
      <c r="I1219" s="13" t="s">
        <v>1127</v>
      </c>
      <c r="K1219" s="14">
        <f t="shared" ref="K1219:K1282" si="76">E1219*G1219</f>
        <v>28</v>
      </c>
      <c r="L1219" s="14">
        <f t="shared" ref="L1219:L1282" si="77">(F1219-E1219)*G1219</f>
        <v>20</v>
      </c>
      <c r="M1219" s="14">
        <f t="shared" ref="M1219:M1282" si="78">F1219*G1219</f>
        <v>48</v>
      </c>
      <c r="N1219" s="12">
        <f t="shared" ref="N1219:N1282" si="79">(M1219-K1219)/K1219</f>
        <v>0.7142857142857143</v>
      </c>
      <c r="O1219" s="23">
        <f>IF(VLOOKUP(Cocina[[#This Row],[Número de Orden]],Sala[[Número de Orden]:[Orden cobrada (Sin tiempo espera)]],12,FALSE)="Si",Cocina[[#This Row],[Ganancia Neta]],-Cocina[[#This Row],[Total del Pedido]])</f>
        <v>20</v>
      </c>
    </row>
    <row r="1220" spans="1:15" x14ac:dyDescent="0.3">
      <c r="A1220" s="9">
        <v>493</v>
      </c>
      <c r="B1220" s="9">
        <v>2</v>
      </c>
      <c r="C1220" s="13" t="s">
        <v>117</v>
      </c>
      <c r="D1220" s="13" t="s">
        <v>1156</v>
      </c>
      <c r="E1220" s="14">
        <v>10</v>
      </c>
      <c r="F1220" s="14">
        <v>18</v>
      </c>
      <c r="G1220" s="9">
        <v>3</v>
      </c>
      <c r="H1220" s="9">
        <v>8</v>
      </c>
      <c r="I1220" s="13" t="s">
        <v>1128</v>
      </c>
      <c r="K1220" s="14">
        <f t="shared" si="76"/>
        <v>30</v>
      </c>
      <c r="L1220" s="14">
        <f t="shared" si="77"/>
        <v>24</v>
      </c>
      <c r="M1220" s="14">
        <f t="shared" si="78"/>
        <v>54</v>
      </c>
      <c r="N1220" s="12">
        <f t="shared" si="79"/>
        <v>0.8</v>
      </c>
      <c r="O1220" s="23">
        <f>IF(VLOOKUP(Cocina[[#This Row],[Número de Orden]],Sala[[Número de Orden]:[Orden cobrada (Sin tiempo espera)]],12,FALSE)="Si",Cocina[[#This Row],[Ganancia Neta]],-Cocina[[#This Row],[Total del Pedido]])</f>
        <v>24</v>
      </c>
    </row>
    <row r="1221" spans="1:15" x14ac:dyDescent="0.3">
      <c r="A1221" s="9">
        <v>494</v>
      </c>
      <c r="B1221" s="9">
        <v>20</v>
      </c>
      <c r="C1221" s="13" t="s">
        <v>414</v>
      </c>
      <c r="D1221" s="13" t="s">
        <v>1150</v>
      </c>
      <c r="E1221" s="14">
        <v>19</v>
      </c>
      <c r="F1221" s="14">
        <v>32</v>
      </c>
      <c r="G1221" s="9">
        <v>2</v>
      </c>
      <c r="H1221" s="9">
        <v>9</v>
      </c>
      <c r="I1221" s="13" t="s">
        <v>1127</v>
      </c>
      <c r="K1221" s="14">
        <f t="shared" si="76"/>
        <v>38</v>
      </c>
      <c r="L1221" s="14">
        <f t="shared" si="77"/>
        <v>26</v>
      </c>
      <c r="M1221" s="14">
        <f t="shared" si="78"/>
        <v>64</v>
      </c>
      <c r="N1221" s="12">
        <f t="shared" si="79"/>
        <v>0.68421052631578949</v>
      </c>
      <c r="O1221" s="23">
        <f>IF(VLOOKUP(Cocina[[#This Row],[Número de Orden]],Sala[[Número de Orden]:[Orden cobrada (Sin tiempo espera)]],12,FALSE)="Si",Cocina[[#This Row],[Ganancia Neta]],-Cocina[[#This Row],[Total del Pedido]])</f>
        <v>26</v>
      </c>
    </row>
    <row r="1222" spans="1:15" x14ac:dyDescent="0.3">
      <c r="A1222" s="9">
        <v>494</v>
      </c>
      <c r="B1222" s="9">
        <v>20</v>
      </c>
      <c r="C1222" s="13" t="s">
        <v>106</v>
      </c>
      <c r="D1222" s="13" t="s">
        <v>1144</v>
      </c>
      <c r="E1222" s="14">
        <v>22</v>
      </c>
      <c r="F1222" s="14">
        <v>36</v>
      </c>
      <c r="G1222" s="9">
        <v>3</v>
      </c>
      <c r="H1222" s="9">
        <v>22</v>
      </c>
      <c r="I1222" s="13" t="s">
        <v>1127</v>
      </c>
      <c r="K1222" s="14">
        <f t="shared" si="76"/>
        <v>66</v>
      </c>
      <c r="L1222" s="14">
        <f t="shared" si="77"/>
        <v>42</v>
      </c>
      <c r="M1222" s="14">
        <f t="shared" si="78"/>
        <v>108</v>
      </c>
      <c r="N1222" s="12">
        <f t="shared" si="79"/>
        <v>0.63636363636363635</v>
      </c>
      <c r="O1222" s="23">
        <f>IF(VLOOKUP(Cocina[[#This Row],[Número de Orden]],Sala[[Número de Orden]:[Orden cobrada (Sin tiempo espera)]],12,FALSE)="Si",Cocina[[#This Row],[Ganancia Neta]],-Cocina[[#This Row],[Total del Pedido]])</f>
        <v>42</v>
      </c>
    </row>
    <row r="1223" spans="1:15" x14ac:dyDescent="0.3">
      <c r="A1223" s="9">
        <v>495</v>
      </c>
      <c r="B1223" s="9">
        <v>11</v>
      </c>
      <c r="C1223" s="13" t="s">
        <v>65</v>
      </c>
      <c r="D1223" s="13" t="s">
        <v>1143</v>
      </c>
      <c r="E1223" s="14">
        <v>25</v>
      </c>
      <c r="F1223" s="14">
        <v>40</v>
      </c>
      <c r="G1223" s="9">
        <v>3</v>
      </c>
      <c r="H1223" s="9">
        <v>13</v>
      </c>
      <c r="I1223" s="13" t="s">
        <v>1128</v>
      </c>
      <c r="K1223" s="14">
        <f t="shared" si="76"/>
        <v>75</v>
      </c>
      <c r="L1223" s="14">
        <f t="shared" si="77"/>
        <v>45</v>
      </c>
      <c r="M1223" s="14">
        <f t="shared" si="78"/>
        <v>120</v>
      </c>
      <c r="N1223" s="12">
        <f t="shared" si="79"/>
        <v>0.6</v>
      </c>
      <c r="O1223" s="23">
        <f>IF(VLOOKUP(Cocina[[#This Row],[Número de Orden]],Sala[[Número de Orden]:[Orden cobrada (Sin tiempo espera)]],12,FALSE)="Si",Cocina[[#This Row],[Ganancia Neta]],-Cocina[[#This Row],[Total del Pedido]])</f>
        <v>45</v>
      </c>
    </row>
    <row r="1224" spans="1:15" x14ac:dyDescent="0.3">
      <c r="A1224" s="9">
        <v>495</v>
      </c>
      <c r="B1224" s="9">
        <v>11</v>
      </c>
      <c r="C1224" s="13" t="s">
        <v>170</v>
      </c>
      <c r="D1224" s="13" t="s">
        <v>1142</v>
      </c>
      <c r="E1224" s="14">
        <v>16</v>
      </c>
      <c r="F1224" s="14">
        <v>27</v>
      </c>
      <c r="G1224" s="9">
        <v>2</v>
      </c>
      <c r="H1224" s="9">
        <v>9</v>
      </c>
      <c r="I1224" s="13" t="s">
        <v>1128</v>
      </c>
      <c r="K1224" s="14">
        <f t="shared" si="76"/>
        <v>32</v>
      </c>
      <c r="L1224" s="14">
        <f t="shared" si="77"/>
        <v>22</v>
      </c>
      <c r="M1224" s="14">
        <f t="shared" si="78"/>
        <v>54</v>
      </c>
      <c r="N1224" s="12">
        <f t="shared" si="79"/>
        <v>0.6875</v>
      </c>
      <c r="O1224" s="23">
        <f>IF(VLOOKUP(Cocina[[#This Row],[Número de Orden]],Sala[[Número de Orden]:[Orden cobrada (Sin tiempo espera)]],12,FALSE)="Si",Cocina[[#This Row],[Ganancia Neta]],-Cocina[[#This Row],[Total del Pedido]])</f>
        <v>22</v>
      </c>
    </row>
    <row r="1225" spans="1:15" x14ac:dyDescent="0.3">
      <c r="A1225" s="9">
        <v>495</v>
      </c>
      <c r="B1225" s="9">
        <v>11</v>
      </c>
      <c r="C1225" s="13" t="s">
        <v>57</v>
      </c>
      <c r="D1225" s="13" t="s">
        <v>1147</v>
      </c>
      <c r="E1225" s="14">
        <v>16</v>
      </c>
      <c r="F1225" s="14">
        <v>28</v>
      </c>
      <c r="G1225" s="9">
        <v>2</v>
      </c>
      <c r="H1225" s="9">
        <v>44</v>
      </c>
      <c r="I1225" s="13" t="s">
        <v>1127</v>
      </c>
      <c r="K1225" s="14">
        <f t="shared" si="76"/>
        <v>32</v>
      </c>
      <c r="L1225" s="14">
        <f t="shared" si="77"/>
        <v>24</v>
      </c>
      <c r="M1225" s="14">
        <f t="shared" si="78"/>
        <v>56</v>
      </c>
      <c r="N1225" s="12">
        <f t="shared" si="79"/>
        <v>0.75</v>
      </c>
      <c r="O1225" s="23">
        <f>IF(VLOOKUP(Cocina[[#This Row],[Número de Orden]],Sala[[Número de Orden]:[Orden cobrada (Sin tiempo espera)]],12,FALSE)="Si",Cocina[[#This Row],[Ganancia Neta]],-Cocina[[#This Row],[Total del Pedido]])</f>
        <v>24</v>
      </c>
    </row>
    <row r="1226" spans="1:15" x14ac:dyDescent="0.3">
      <c r="A1226" s="9">
        <v>495</v>
      </c>
      <c r="B1226" s="9">
        <v>11</v>
      </c>
      <c r="C1226" s="13" t="s">
        <v>439</v>
      </c>
      <c r="D1226" s="13" t="s">
        <v>1146</v>
      </c>
      <c r="E1226" s="14">
        <v>20</v>
      </c>
      <c r="F1226" s="14">
        <v>33</v>
      </c>
      <c r="G1226" s="9">
        <v>1</v>
      </c>
      <c r="H1226" s="9">
        <v>36</v>
      </c>
      <c r="I1226" s="13" t="s">
        <v>1128</v>
      </c>
      <c r="K1226" s="14">
        <f t="shared" si="76"/>
        <v>20</v>
      </c>
      <c r="L1226" s="14">
        <f t="shared" si="77"/>
        <v>13</v>
      </c>
      <c r="M1226" s="14">
        <f t="shared" si="78"/>
        <v>33</v>
      </c>
      <c r="N1226" s="12">
        <f t="shared" si="79"/>
        <v>0.65</v>
      </c>
      <c r="O1226" s="23">
        <f>IF(VLOOKUP(Cocina[[#This Row],[Número de Orden]],Sala[[Número de Orden]:[Orden cobrada (Sin tiempo espera)]],12,FALSE)="Si",Cocina[[#This Row],[Ganancia Neta]],-Cocina[[#This Row],[Total del Pedido]])</f>
        <v>13</v>
      </c>
    </row>
    <row r="1227" spans="1:15" x14ac:dyDescent="0.3">
      <c r="A1227" s="9">
        <v>496</v>
      </c>
      <c r="B1227" s="9">
        <v>1</v>
      </c>
      <c r="C1227" s="13" t="s">
        <v>439</v>
      </c>
      <c r="D1227" s="13" t="s">
        <v>1146</v>
      </c>
      <c r="E1227" s="14">
        <v>20</v>
      </c>
      <c r="F1227" s="14">
        <v>33</v>
      </c>
      <c r="G1227" s="9">
        <v>1</v>
      </c>
      <c r="H1227" s="9">
        <v>28</v>
      </c>
      <c r="I1227" s="13" t="s">
        <v>1127</v>
      </c>
      <c r="K1227" s="14">
        <f t="shared" si="76"/>
        <v>20</v>
      </c>
      <c r="L1227" s="14">
        <f t="shared" si="77"/>
        <v>13</v>
      </c>
      <c r="M1227" s="14">
        <f t="shared" si="78"/>
        <v>33</v>
      </c>
      <c r="N1227" s="12">
        <f t="shared" si="79"/>
        <v>0.65</v>
      </c>
      <c r="O1227" s="23">
        <f>IF(VLOOKUP(Cocina[[#This Row],[Número de Orden]],Sala[[Número de Orden]:[Orden cobrada (Sin tiempo espera)]],12,FALSE)="Si",Cocina[[#This Row],[Ganancia Neta]],-Cocina[[#This Row],[Total del Pedido]])</f>
        <v>13</v>
      </c>
    </row>
    <row r="1228" spans="1:15" x14ac:dyDescent="0.3">
      <c r="A1228" s="9">
        <v>496</v>
      </c>
      <c r="B1228" s="9">
        <v>1</v>
      </c>
      <c r="C1228" s="13" t="s">
        <v>77</v>
      </c>
      <c r="D1228" s="13" t="s">
        <v>1152</v>
      </c>
      <c r="E1228" s="14">
        <v>20</v>
      </c>
      <c r="F1228" s="14">
        <v>34</v>
      </c>
      <c r="G1228" s="9">
        <v>3</v>
      </c>
      <c r="H1228" s="9">
        <v>23</v>
      </c>
      <c r="I1228" s="13" t="s">
        <v>1127</v>
      </c>
      <c r="K1228" s="14">
        <f t="shared" si="76"/>
        <v>60</v>
      </c>
      <c r="L1228" s="14">
        <f t="shared" si="77"/>
        <v>42</v>
      </c>
      <c r="M1228" s="14">
        <f t="shared" si="78"/>
        <v>102</v>
      </c>
      <c r="N1228" s="12">
        <f t="shared" si="79"/>
        <v>0.7</v>
      </c>
      <c r="O1228" s="23">
        <f>IF(VLOOKUP(Cocina[[#This Row],[Número de Orden]],Sala[[Número de Orden]:[Orden cobrada (Sin tiempo espera)]],12,FALSE)="Si",Cocina[[#This Row],[Ganancia Neta]],-Cocina[[#This Row],[Total del Pedido]])</f>
        <v>42</v>
      </c>
    </row>
    <row r="1229" spans="1:15" x14ac:dyDescent="0.3">
      <c r="A1229" s="9">
        <v>496</v>
      </c>
      <c r="B1229" s="9">
        <v>1</v>
      </c>
      <c r="C1229" s="13" t="s">
        <v>180</v>
      </c>
      <c r="D1229" s="13" t="s">
        <v>1148</v>
      </c>
      <c r="E1229" s="14">
        <v>11</v>
      </c>
      <c r="F1229" s="14">
        <v>19</v>
      </c>
      <c r="G1229" s="9">
        <v>3</v>
      </c>
      <c r="H1229" s="9">
        <v>41</v>
      </c>
      <c r="I1229" s="13" t="s">
        <v>1128</v>
      </c>
      <c r="K1229" s="14">
        <f t="shared" si="76"/>
        <v>33</v>
      </c>
      <c r="L1229" s="14">
        <f t="shared" si="77"/>
        <v>24</v>
      </c>
      <c r="M1229" s="14">
        <f t="shared" si="78"/>
        <v>57</v>
      </c>
      <c r="N1229" s="12">
        <f t="shared" si="79"/>
        <v>0.72727272727272729</v>
      </c>
      <c r="O1229" s="23">
        <f>IF(VLOOKUP(Cocina[[#This Row],[Número de Orden]],Sala[[Número de Orden]:[Orden cobrada (Sin tiempo espera)]],12,FALSE)="Si",Cocina[[#This Row],[Ganancia Neta]],-Cocina[[#This Row],[Total del Pedido]])</f>
        <v>24</v>
      </c>
    </row>
    <row r="1230" spans="1:15" x14ac:dyDescent="0.3">
      <c r="A1230" s="9">
        <v>496</v>
      </c>
      <c r="B1230" s="9">
        <v>1</v>
      </c>
      <c r="C1230" s="13" t="s">
        <v>186</v>
      </c>
      <c r="D1230" s="13" t="s">
        <v>1141</v>
      </c>
      <c r="E1230" s="14">
        <v>19</v>
      </c>
      <c r="F1230" s="14">
        <v>31</v>
      </c>
      <c r="G1230" s="9">
        <v>1</v>
      </c>
      <c r="H1230" s="9">
        <v>41</v>
      </c>
      <c r="I1230" s="13" t="s">
        <v>1128</v>
      </c>
      <c r="K1230" s="14">
        <f t="shared" si="76"/>
        <v>19</v>
      </c>
      <c r="L1230" s="14">
        <f t="shared" si="77"/>
        <v>12</v>
      </c>
      <c r="M1230" s="14">
        <f t="shared" si="78"/>
        <v>31</v>
      </c>
      <c r="N1230" s="12">
        <f t="shared" si="79"/>
        <v>0.63157894736842102</v>
      </c>
      <c r="O1230" s="23">
        <f>IF(VLOOKUP(Cocina[[#This Row],[Número de Orden]],Sala[[Número de Orden]:[Orden cobrada (Sin tiempo espera)]],12,FALSE)="Si",Cocina[[#This Row],[Ganancia Neta]],-Cocina[[#This Row],[Total del Pedido]])</f>
        <v>12</v>
      </c>
    </row>
    <row r="1231" spans="1:15" x14ac:dyDescent="0.3">
      <c r="A1231" s="9">
        <v>497</v>
      </c>
      <c r="B1231" s="9">
        <v>13</v>
      </c>
      <c r="C1231" s="13" t="s">
        <v>100</v>
      </c>
      <c r="D1231" s="13" t="s">
        <v>1140</v>
      </c>
      <c r="E1231" s="14">
        <v>18</v>
      </c>
      <c r="F1231" s="14">
        <v>30</v>
      </c>
      <c r="G1231" s="9">
        <v>1</v>
      </c>
      <c r="H1231" s="9">
        <v>6</v>
      </c>
      <c r="I1231" s="13" t="s">
        <v>1128</v>
      </c>
      <c r="K1231" s="14">
        <f t="shared" si="76"/>
        <v>18</v>
      </c>
      <c r="L1231" s="14">
        <f t="shared" si="77"/>
        <v>12</v>
      </c>
      <c r="M1231" s="14">
        <f t="shared" si="78"/>
        <v>30</v>
      </c>
      <c r="N1231" s="12">
        <f t="shared" si="79"/>
        <v>0.66666666666666663</v>
      </c>
      <c r="O1231" s="23">
        <f>IF(VLOOKUP(Cocina[[#This Row],[Número de Orden]],Sala[[Número de Orden]:[Orden cobrada (Sin tiempo espera)]],12,FALSE)="Si",Cocina[[#This Row],[Ganancia Neta]],-Cocina[[#This Row],[Total del Pedido]])</f>
        <v>12</v>
      </c>
    </row>
    <row r="1232" spans="1:15" x14ac:dyDescent="0.3">
      <c r="A1232" s="9">
        <v>497</v>
      </c>
      <c r="B1232" s="9">
        <v>13</v>
      </c>
      <c r="C1232" s="13" t="s">
        <v>65</v>
      </c>
      <c r="D1232" s="13" t="s">
        <v>1143</v>
      </c>
      <c r="E1232" s="14">
        <v>25</v>
      </c>
      <c r="F1232" s="14">
        <v>40</v>
      </c>
      <c r="G1232" s="9">
        <v>3</v>
      </c>
      <c r="H1232" s="9">
        <v>32</v>
      </c>
      <c r="I1232" s="13" t="s">
        <v>1128</v>
      </c>
      <c r="K1232" s="14">
        <f t="shared" si="76"/>
        <v>75</v>
      </c>
      <c r="L1232" s="14">
        <f t="shared" si="77"/>
        <v>45</v>
      </c>
      <c r="M1232" s="14">
        <f t="shared" si="78"/>
        <v>120</v>
      </c>
      <c r="N1232" s="12">
        <f t="shared" si="79"/>
        <v>0.6</v>
      </c>
      <c r="O1232" s="23">
        <f>IF(VLOOKUP(Cocina[[#This Row],[Número de Orden]],Sala[[Número de Orden]:[Orden cobrada (Sin tiempo espera)]],12,FALSE)="Si",Cocina[[#This Row],[Ganancia Neta]],-Cocina[[#This Row],[Total del Pedido]])</f>
        <v>45</v>
      </c>
    </row>
    <row r="1233" spans="1:15" x14ac:dyDescent="0.3">
      <c r="A1233" s="9">
        <v>498</v>
      </c>
      <c r="B1233" s="9">
        <v>20</v>
      </c>
      <c r="C1233" s="13" t="s">
        <v>180</v>
      </c>
      <c r="D1233" s="13" t="s">
        <v>1148</v>
      </c>
      <c r="E1233" s="14">
        <v>11</v>
      </c>
      <c r="F1233" s="14">
        <v>19</v>
      </c>
      <c r="G1233" s="9">
        <v>1</v>
      </c>
      <c r="H1233" s="9">
        <v>32</v>
      </c>
      <c r="I1233" s="13" t="s">
        <v>1127</v>
      </c>
      <c r="K1233" s="14">
        <f t="shared" si="76"/>
        <v>11</v>
      </c>
      <c r="L1233" s="14">
        <f t="shared" si="77"/>
        <v>8</v>
      </c>
      <c r="M1233" s="14">
        <f t="shared" si="78"/>
        <v>19</v>
      </c>
      <c r="N1233" s="12">
        <f t="shared" si="79"/>
        <v>0.72727272727272729</v>
      </c>
      <c r="O1233" s="23">
        <f>IF(VLOOKUP(Cocina[[#This Row],[Número de Orden]],Sala[[Número de Orden]:[Orden cobrada (Sin tiempo espera)]],12,FALSE)="Si",Cocina[[#This Row],[Ganancia Neta]],-Cocina[[#This Row],[Total del Pedido]])</f>
        <v>8</v>
      </c>
    </row>
    <row r="1234" spans="1:15" x14ac:dyDescent="0.3">
      <c r="A1234" s="9">
        <v>499</v>
      </c>
      <c r="B1234" s="9">
        <v>5</v>
      </c>
      <c r="C1234" s="13" t="s">
        <v>256</v>
      </c>
      <c r="D1234" s="13" t="s">
        <v>1157</v>
      </c>
      <c r="E1234" s="14">
        <v>15</v>
      </c>
      <c r="F1234" s="14">
        <v>26</v>
      </c>
      <c r="G1234" s="9">
        <v>3</v>
      </c>
      <c r="H1234" s="9">
        <v>52</v>
      </c>
      <c r="I1234" s="13" t="s">
        <v>1127</v>
      </c>
      <c r="K1234" s="14">
        <f t="shared" si="76"/>
        <v>45</v>
      </c>
      <c r="L1234" s="14">
        <f t="shared" si="77"/>
        <v>33</v>
      </c>
      <c r="M1234" s="14">
        <f t="shared" si="78"/>
        <v>78</v>
      </c>
      <c r="N1234" s="12">
        <f t="shared" si="79"/>
        <v>0.73333333333333328</v>
      </c>
      <c r="O1234" s="23">
        <f>IF(VLOOKUP(Cocina[[#This Row],[Número de Orden]],Sala[[Número de Orden]:[Orden cobrada (Sin tiempo espera)]],12,FALSE)="Si",Cocina[[#This Row],[Ganancia Neta]],-Cocina[[#This Row],[Total del Pedido]])</f>
        <v>33</v>
      </c>
    </row>
    <row r="1235" spans="1:15" x14ac:dyDescent="0.3">
      <c r="A1235" s="9">
        <v>499</v>
      </c>
      <c r="B1235" s="9">
        <v>5</v>
      </c>
      <c r="C1235" s="13" t="s">
        <v>100</v>
      </c>
      <c r="D1235" s="13" t="s">
        <v>1140</v>
      </c>
      <c r="E1235" s="14">
        <v>18</v>
      </c>
      <c r="F1235" s="14">
        <v>30</v>
      </c>
      <c r="G1235" s="9">
        <v>1</v>
      </c>
      <c r="H1235" s="9">
        <v>36</v>
      </c>
      <c r="I1235" s="13" t="s">
        <v>1128</v>
      </c>
      <c r="K1235" s="14">
        <f t="shared" si="76"/>
        <v>18</v>
      </c>
      <c r="L1235" s="14">
        <f t="shared" si="77"/>
        <v>12</v>
      </c>
      <c r="M1235" s="14">
        <f t="shared" si="78"/>
        <v>30</v>
      </c>
      <c r="N1235" s="12">
        <f t="shared" si="79"/>
        <v>0.66666666666666663</v>
      </c>
      <c r="O1235" s="23">
        <f>IF(VLOOKUP(Cocina[[#This Row],[Número de Orden]],Sala[[Número de Orden]:[Orden cobrada (Sin tiempo espera)]],12,FALSE)="Si",Cocina[[#This Row],[Ganancia Neta]],-Cocina[[#This Row],[Total del Pedido]])</f>
        <v>12</v>
      </c>
    </row>
    <row r="1236" spans="1:15" x14ac:dyDescent="0.3">
      <c r="A1236" s="9">
        <v>499</v>
      </c>
      <c r="B1236" s="9">
        <v>5</v>
      </c>
      <c r="C1236" s="13" t="s">
        <v>195</v>
      </c>
      <c r="D1236" s="13" t="s">
        <v>1158</v>
      </c>
      <c r="E1236" s="14">
        <v>15</v>
      </c>
      <c r="F1236" s="14">
        <v>25</v>
      </c>
      <c r="G1236" s="9">
        <v>2</v>
      </c>
      <c r="H1236" s="9">
        <v>42</v>
      </c>
      <c r="I1236" s="13" t="s">
        <v>1128</v>
      </c>
      <c r="K1236" s="14">
        <f t="shared" si="76"/>
        <v>30</v>
      </c>
      <c r="L1236" s="14">
        <f t="shared" si="77"/>
        <v>20</v>
      </c>
      <c r="M1236" s="14">
        <f t="shared" si="78"/>
        <v>50</v>
      </c>
      <c r="N1236" s="12">
        <f t="shared" si="79"/>
        <v>0.66666666666666663</v>
      </c>
      <c r="O1236" s="23">
        <f>IF(VLOOKUP(Cocina[[#This Row],[Número de Orden]],Sala[[Número de Orden]:[Orden cobrada (Sin tiempo espera)]],12,FALSE)="Si",Cocina[[#This Row],[Ganancia Neta]],-Cocina[[#This Row],[Total del Pedido]])</f>
        <v>20</v>
      </c>
    </row>
    <row r="1237" spans="1:15" x14ac:dyDescent="0.3">
      <c r="A1237" s="9">
        <v>500</v>
      </c>
      <c r="B1237" s="9">
        <v>4</v>
      </c>
      <c r="C1237" s="13" t="s">
        <v>170</v>
      </c>
      <c r="D1237" s="13" t="s">
        <v>1142</v>
      </c>
      <c r="E1237" s="14">
        <v>16</v>
      </c>
      <c r="F1237" s="14">
        <v>27</v>
      </c>
      <c r="G1237" s="9">
        <v>1</v>
      </c>
      <c r="H1237" s="9">
        <v>22</v>
      </c>
      <c r="I1237" s="13" t="s">
        <v>1128</v>
      </c>
      <c r="K1237" s="14">
        <f t="shared" si="76"/>
        <v>16</v>
      </c>
      <c r="L1237" s="14">
        <f t="shared" si="77"/>
        <v>11</v>
      </c>
      <c r="M1237" s="14">
        <f t="shared" si="78"/>
        <v>27</v>
      </c>
      <c r="N1237" s="12">
        <f t="shared" si="79"/>
        <v>0.6875</v>
      </c>
      <c r="O1237" s="23">
        <f>IF(VLOOKUP(Cocina[[#This Row],[Número de Orden]],Sala[[Número de Orden]:[Orden cobrada (Sin tiempo espera)]],12,FALSE)="Si",Cocina[[#This Row],[Ganancia Neta]],-Cocina[[#This Row],[Total del Pedido]])</f>
        <v>11</v>
      </c>
    </row>
    <row r="1238" spans="1:15" x14ac:dyDescent="0.3">
      <c r="A1238" s="9">
        <v>500</v>
      </c>
      <c r="B1238" s="9">
        <v>4</v>
      </c>
      <c r="C1238" s="13" t="s">
        <v>335</v>
      </c>
      <c r="D1238" s="13" t="s">
        <v>1151</v>
      </c>
      <c r="E1238" s="14">
        <v>13</v>
      </c>
      <c r="F1238" s="14">
        <v>22</v>
      </c>
      <c r="G1238" s="9">
        <v>3</v>
      </c>
      <c r="H1238" s="9">
        <v>20</v>
      </c>
      <c r="I1238" s="13" t="s">
        <v>1127</v>
      </c>
      <c r="K1238" s="14">
        <f t="shared" si="76"/>
        <v>39</v>
      </c>
      <c r="L1238" s="14">
        <f t="shared" si="77"/>
        <v>27</v>
      </c>
      <c r="M1238" s="14">
        <f t="shared" si="78"/>
        <v>66</v>
      </c>
      <c r="N1238" s="12">
        <f t="shared" si="79"/>
        <v>0.69230769230769229</v>
      </c>
      <c r="O1238" s="23">
        <f>IF(VLOOKUP(Cocina[[#This Row],[Número de Orden]],Sala[[Número de Orden]:[Orden cobrada (Sin tiempo espera)]],12,FALSE)="Si",Cocina[[#This Row],[Ganancia Neta]],-Cocina[[#This Row],[Total del Pedido]])</f>
        <v>27</v>
      </c>
    </row>
    <row r="1239" spans="1:15" x14ac:dyDescent="0.3">
      <c r="A1239" s="9">
        <v>501</v>
      </c>
      <c r="B1239" s="9">
        <v>7</v>
      </c>
      <c r="C1239" s="13" t="s">
        <v>65</v>
      </c>
      <c r="D1239" s="13" t="s">
        <v>1143</v>
      </c>
      <c r="E1239" s="14">
        <v>25</v>
      </c>
      <c r="F1239" s="14">
        <v>40</v>
      </c>
      <c r="G1239" s="9">
        <v>1</v>
      </c>
      <c r="H1239" s="9">
        <v>18</v>
      </c>
      <c r="I1239" s="13" t="s">
        <v>1128</v>
      </c>
      <c r="K1239" s="14">
        <f t="shared" si="76"/>
        <v>25</v>
      </c>
      <c r="L1239" s="14">
        <f t="shared" si="77"/>
        <v>15</v>
      </c>
      <c r="M1239" s="14">
        <f t="shared" si="78"/>
        <v>40</v>
      </c>
      <c r="N1239" s="12">
        <f t="shared" si="79"/>
        <v>0.6</v>
      </c>
      <c r="O1239" s="23">
        <f>IF(VLOOKUP(Cocina[[#This Row],[Número de Orden]],Sala[[Número de Orden]:[Orden cobrada (Sin tiempo espera)]],12,FALSE)="Si",Cocina[[#This Row],[Ganancia Neta]],-Cocina[[#This Row],[Total del Pedido]])</f>
        <v>15</v>
      </c>
    </row>
    <row r="1240" spans="1:15" x14ac:dyDescent="0.3">
      <c r="A1240" s="9">
        <v>501</v>
      </c>
      <c r="B1240" s="9">
        <v>7</v>
      </c>
      <c r="C1240" s="13" t="s">
        <v>102</v>
      </c>
      <c r="D1240" s="13" t="s">
        <v>1155</v>
      </c>
      <c r="E1240" s="14">
        <v>13</v>
      </c>
      <c r="F1240" s="14">
        <v>21</v>
      </c>
      <c r="G1240" s="9">
        <v>2</v>
      </c>
      <c r="H1240" s="9">
        <v>15</v>
      </c>
      <c r="I1240" s="13" t="s">
        <v>1128</v>
      </c>
      <c r="K1240" s="14">
        <f t="shared" si="76"/>
        <v>26</v>
      </c>
      <c r="L1240" s="14">
        <f t="shared" si="77"/>
        <v>16</v>
      </c>
      <c r="M1240" s="14">
        <f t="shared" si="78"/>
        <v>42</v>
      </c>
      <c r="N1240" s="12">
        <f t="shared" si="79"/>
        <v>0.61538461538461542</v>
      </c>
      <c r="O1240" s="23">
        <f>IF(VLOOKUP(Cocina[[#This Row],[Número de Orden]],Sala[[Número de Orden]:[Orden cobrada (Sin tiempo espera)]],12,FALSE)="Si",Cocina[[#This Row],[Ganancia Neta]],-Cocina[[#This Row],[Total del Pedido]])</f>
        <v>16</v>
      </c>
    </row>
    <row r="1241" spans="1:15" x14ac:dyDescent="0.3">
      <c r="A1241" s="9">
        <v>501</v>
      </c>
      <c r="B1241" s="9">
        <v>7</v>
      </c>
      <c r="C1241" s="13" t="s">
        <v>57</v>
      </c>
      <c r="D1241" s="13" t="s">
        <v>1147</v>
      </c>
      <c r="E1241" s="14">
        <v>16</v>
      </c>
      <c r="F1241" s="14">
        <v>28</v>
      </c>
      <c r="G1241" s="9">
        <v>2</v>
      </c>
      <c r="H1241" s="9">
        <v>6</v>
      </c>
      <c r="I1241" s="13" t="s">
        <v>1127</v>
      </c>
      <c r="K1241" s="14">
        <f t="shared" si="76"/>
        <v>32</v>
      </c>
      <c r="L1241" s="14">
        <f t="shared" si="77"/>
        <v>24</v>
      </c>
      <c r="M1241" s="14">
        <f t="shared" si="78"/>
        <v>56</v>
      </c>
      <c r="N1241" s="12">
        <f t="shared" si="79"/>
        <v>0.75</v>
      </c>
      <c r="O1241" s="23">
        <f>IF(VLOOKUP(Cocina[[#This Row],[Número de Orden]],Sala[[Número de Orden]:[Orden cobrada (Sin tiempo espera)]],12,FALSE)="Si",Cocina[[#This Row],[Ganancia Neta]],-Cocina[[#This Row],[Total del Pedido]])</f>
        <v>24</v>
      </c>
    </row>
    <row r="1242" spans="1:15" x14ac:dyDescent="0.3">
      <c r="A1242" s="9">
        <v>502</v>
      </c>
      <c r="B1242" s="9">
        <v>5</v>
      </c>
      <c r="C1242" s="13" t="s">
        <v>335</v>
      </c>
      <c r="D1242" s="13" t="s">
        <v>1151</v>
      </c>
      <c r="E1242" s="14">
        <v>13</v>
      </c>
      <c r="F1242" s="14">
        <v>22</v>
      </c>
      <c r="G1242" s="9">
        <v>1</v>
      </c>
      <c r="H1242" s="9">
        <v>33</v>
      </c>
      <c r="I1242" s="13" t="s">
        <v>1127</v>
      </c>
      <c r="K1242" s="14">
        <f t="shared" si="76"/>
        <v>13</v>
      </c>
      <c r="L1242" s="14">
        <f t="shared" si="77"/>
        <v>9</v>
      </c>
      <c r="M1242" s="14">
        <f t="shared" si="78"/>
        <v>22</v>
      </c>
      <c r="N1242" s="12">
        <f t="shared" si="79"/>
        <v>0.69230769230769229</v>
      </c>
      <c r="O1242" s="23">
        <f>IF(VLOOKUP(Cocina[[#This Row],[Número de Orden]],Sala[[Número de Orden]:[Orden cobrada (Sin tiempo espera)]],12,FALSE)="Si",Cocina[[#This Row],[Ganancia Neta]],-Cocina[[#This Row],[Total del Pedido]])</f>
        <v>-13</v>
      </c>
    </row>
    <row r="1243" spans="1:15" x14ac:dyDescent="0.3">
      <c r="A1243" s="9">
        <v>502</v>
      </c>
      <c r="B1243" s="9">
        <v>5</v>
      </c>
      <c r="C1243" s="13" t="s">
        <v>117</v>
      </c>
      <c r="D1243" s="13" t="s">
        <v>1156</v>
      </c>
      <c r="E1243" s="14">
        <v>10</v>
      </c>
      <c r="F1243" s="14">
        <v>18</v>
      </c>
      <c r="G1243" s="9">
        <v>1</v>
      </c>
      <c r="H1243" s="9">
        <v>5</v>
      </c>
      <c r="I1243" s="13" t="s">
        <v>1127</v>
      </c>
      <c r="K1243" s="14">
        <f t="shared" si="76"/>
        <v>10</v>
      </c>
      <c r="L1243" s="14">
        <f t="shared" si="77"/>
        <v>8</v>
      </c>
      <c r="M1243" s="14">
        <f t="shared" si="78"/>
        <v>18</v>
      </c>
      <c r="N1243" s="12">
        <f t="shared" si="79"/>
        <v>0.8</v>
      </c>
      <c r="O1243" s="23">
        <f>IF(VLOOKUP(Cocina[[#This Row],[Número de Orden]],Sala[[Número de Orden]:[Orden cobrada (Sin tiempo espera)]],12,FALSE)="Si",Cocina[[#This Row],[Ganancia Neta]],-Cocina[[#This Row],[Total del Pedido]])</f>
        <v>-10</v>
      </c>
    </row>
    <row r="1244" spans="1:15" x14ac:dyDescent="0.3">
      <c r="A1244" s="9">
        <v>502</v>
      </c>
      <c r="B1244" s="9">
        <v>5</v>
      </c>
      <c r="C1244" s="13" t="s">
        <v>439</v>
      </c>
      <c r="D1244" s="13" t="s">
        <v>1146</v>
      </c>
      <c r="E1244" s="14">
        <v>20</v>
      </c>
      <c r="F1244" s="14">
        <v>33</v>
      </c>
      <c r="G1244" s="9">
        <v>3</v>
      </c>
      <c r="H1244" s="9">
        <v>35</v>
      </c>
      <c r="I1244" s="13" t="s">
        <v>1128</v>
      </c>
      <c r="K1244" s="14">
        <f t="shared" si="76"/>
        <v>60</v>
      </c>
      <c r="L1244" s="14">
        <f t="shared" si="77"/>
        <v>39</v>
      </c>
      <c r="M1244" s="14">
        <f t="shared" si="78"/>
        <v>99</v>
      </c>
      <c r="N1244" s="12">
        <f t="shared" si="79"/>
        <v>0.65</v>
      </c>
      <c r="O1244" s="23">
        <f>IF(VLOOKUP(Cocina[[#This Row],[Número de Orden]],Sala[[Número de Orden]:[Orden cobrada (Sin tiempo espera)]],12,FALSE)="Si",Cocina[[#This Row],[Ganancia Neta]],-Cocina[[#This Row],[Total del Pedido]])</f>
        <v>-60</v>
      </c>
    </row>
    <row r="1245" spans="1:15" x14ac:dyDescent="0.3">
      <c r="A1245" s="9">
        <v>503</v>
      </c>
      <c r="B1245" s="9">
        <v>3</v>
      </c>
      <c r="C1245" s="13" t="s">
        <v>65</v>
      </c>
      <c r="D1245" s="13" t="s">
        <v>1143</v>
      </c>
      <c r="E1245" s="14">
        <v>25</v>
      </c>
      <c r="F1245" s="14">
        <v>40</v>
      </c>
      <c r="G1245" s="9">
        <v>2</v>
      </c>
      <c r="H1245" s="9">
        <v>52</v>
      </c>
      <c r="I1245" s="13" t="s">
        <v>1127</v>
      </c>
      <c r="K1245" s="14">
        <f t="shared" si="76"/>
        <v>50</v>
      </c>
      <c r="L1245" s="14">
        <f t="shared" si="77"/>
        <v>30</v>
      </c>
      <c r="M1245" s="14">
        <f t="shared" si="78"/>
        <v>80</v>
      </c>
      <c r="N1245" s="12">
        <f t="shared" si="79"/>
        <v>0.6</v>
      </c>
      <c r="O1245" s="23">
        <f>IF(VLOOKUP(Cocina[[#This Row],[Número de Orden]],Sala[[Número de Orden]:[Orden cobrada (Sin tiempo espera)]],12,FALSE)="Si",Cocina[[#This Row],[Ganancia Neta]],-Cocina[[#This Row],[Total del Pedido]])</f>
        <v>30</v>
      </c>
    </row>
    <row r="1246" spans="1:15" x14ac:dyDescent="0.3">
      <c r="A1246" s="9">
        <v>503</v>
      </c>
      <c r="B1246" s="9">
        <v>3</v>
      </c>
      <c r="C1246" s="13" t="s">
        <v>180</v>
      </c>
      <c r="D1246" s="13" t="s">
        <v>1148</v>
      </c>
      <c r="E1246" s="14">
        <v>11</v>
      </c>
      <c r="F1246" s="14">
        <v>19</v>
      </c>
      <c r="G1246" s="9">
        <v>3</v>
      </c>
      <c r="H1246" s="9">
        <v>33</v>
      </c>
      <c r="I1246" s="13" t="s">
        <v>1128</v>
      </c>
      <c r="K1246" s="14">
        <f t="shared" si="76"/>
        <v>33</v>
      </c>
      <c r="L1246" s="14">
        <f t="shared" si="77"/>
        <v>24</v>
      </c>
      <c r="M1246" s="14">
        <f t="shared" si="78"/>
        <v>57</v>
      </c>
      <c r="N1246" s="12">
        <f t="shared" si="79"/>
        <v>0.72727272727272729</v>
      </c>
      <c r="O1246" s="23">
        <f>IF(VLOOKUP(Cocina[[#This Row],[Número de Orden]],Sala[[Número de Orden]:[Orden cobrada (Sin tiempo espera)]],12,FALSE)="Si",Cocina[[#This Row],[Ganancia Neta]],-Cocina[[#This Row],[Total del Pedido]])</f>
        <v>24</v>
      </c>
    </row>
    <row r="1247" spans="1:15" x14ac:dyDescent="0.3">
      <c r="A1247" s="9">
        <v>504</v>
      </c>
      <c r="B1247" s="9">
        <v>2</v>
      </c>
      <c r="C1247" s="13" t="s">
        <v>170</v>
      </c>
      <c r="D1247" s="13" t="s">
        <v>1142</v>
      </c>
      <c r="E1247" s="14">
        <v>16</v>
      </c>
      <c r="F1247" s="14">
        <v>27</v>
      </c>
      <c r="G1247" s="9">
        <v>2</v>
      </c>
      <c r="H1247" s="9">
        <v>19</v>
      </c>
      <c r="I1247" s="13" t="s">
        <v>1127</v>
      </c>
      <c r="K1247" s="14">
        <f t="shared" si="76"/>
        <v>32</v>
      </c>
      <c r="L1247" s="14">
        <f t="shared" si="77"/>
        <v>22</v>
      </c>
      <c r="M1247" s="14">
        <f t="shared" si="78"/>
        <v>54</v>
      </c>
      <c r="N1247" s="12">
        <f t="shared" si="79"/>
        <v>0.6875</v>
      </c>
      <c r="O1247" s="23">
        <f>IF(VLOOKUP(Cocina[[#This Row],[Número de Orden]],Sala[[Número de Orden]:[Orden cobrada (Sin tiempo espera)]],12,FALSE)="Si",Cocina[[#This Row],[Ganancia Neta]],-Cocina[[#This Row],[Total del Pedido]])</f>
        <v>22</v>
      </c>
    </row>
    <row r="1248" spans="1:15" x14ac:dyDescent="0.3">
      <c r="A1248" s="9">
        <v>505</v>
      </c>
      <c r="B1248" s="9">
        <v>5</v>
      </c>
      <c r="C1248" s="13" t="s">
        <v>65</v>
      </c>
      <c r="D1248" s="13" t="s">
        <v>1143</v>
      </c>
      <c r="E1248" s="14">
        <v>25</v>
      </c>
      <c r="F1248" s="14">
        <v>40</v>
      </c>
      <c r="G1248" s="9">
        <v>2</v>
      </c>
      <c r="H1248" s="9">
        <v>56</v>
      </c>
      <c r="I1248" s="13" t="s">
        <v>1127</v>
      </c>
      <c r="K1248" s="14">
        <f t="shared" si="76"/>
        <v>50</v>
      </c>
      <c r="L1248" s="14">
        <f t="shared" si="77"/>
        <v>30</v>
      </c>
      <c r="M1248" s="14">
        <f t="shared" si="78"/>
        <v>80</v>
      </c>
      <c r="N1248" s="12">
        <f t="shared" si="79"/>
        <v>0.6</v>
      </c>
      <c r="O1248" s="23">
        <f>IF(VLOOKUP(Cocina[[#This Row],[Número de Orden]],Sala[[Número de Orden]:[Orden cobrada (Sin tiempo espera)]],12,FALSE)="Si",Cocina[[#This Row],[Ganancia Neta]],-Cocina[[#This Row],[Total del Pedido]])</f>
        <v>30</v>
      </c>
    </row>
    <row r="1249" spans="1:15" x14ac:dyDescent="0.3">
      <c r="A1249" s="9">
        <v>505</v>
      </c>
      <c r="B1249" s="9">
        <v>5</v>
      </c>
      <c r="C1249" s="13" t="s">
        <v>195</v>
      </c>
      <c r="D1249" s="13" t="s">
        <v>1158</v>
      </c>
      <c r="E1249" s="14">
        <v>15</v>
      </c>
      <c r="F1249" s="14">
        <v>25</v>
      </c>
      <c r="G1249" s="9">
        <v>3</v>
      </c>
      <c r="H1249" s="9">
        <v>59</v>
      </c>
      <c r="I1249" s="13" t="s">
        <v>1127</v>
      </c>
      <c r="K1249" s="14">
        <f t="shared" si="76"/>
        <v>45</v>
      </c>
      <c r="L1249" s="14">
        <f t="shared" si="77"/>
        <v>30</v>
      </c>
      <c r="M1249" s="14">
        <f t="shared" si="78"/>
        <v>75</v>
      </c>
      <c r="N1249" s="12">
        <f t="shared" si="79"/>
        <v>0.66666666666666663</v>
      </c>
      <c r="O1249" s="23">
        <f>IF(VLOOKUP(Cocina[[#This Row],[Número de Orden]],Sala[[Número de Orden]:[Orden cobrada (Sin tiempo espera)]],12,FALSE)="Si",Cocina[[#This Row],[Ganancia Neta]],-Cocina[[#This Row],[Total del Pedido]])</f>
        <v>30</v>
      </c>
    </row>
    <row r="1250" spans="1:15" x14ac:dyDescent="0.3">
      <c r="A1250" s="9">
        <v>506</v>
      </c>
      <c r="B1250" s="9">
        <v>18</v>
      </c>
      <c r="C1250" s="13" t="s">
        <v>33</v>
      </c>
      <c r="D1250" s="13" t="s">
        <v>1149</v>
      </c>
      <c r="E1250" s="14">
        <v>21</v>
      </c>
      <c r="F1250" s="14">
        <v>35</v>
      </c>
      <c r="G1250" s="9">
        <v>2</v>
      </c>
      <c r="H1250" s="9">
        <v>5</v>
      </c>
      <c r="I1250" s="13" t="s">
        <v>1128</v>
      </c>
      <c r="K1250" s="14">
        <f t="shared" si="76"/>
        <v>42</v>
      </c>
      <c r="L1250" s="14">
        <f t="shared" si="77"/>
        <v>28</v>
      </c>
      <c r="M1250" s="14">
        <f t="shared" si="78"/>
        <v>70</v>
      </c>
      <c r="N1250" s="12">
        <f t="shared" si="79"/>
        <v>0.66666666666666663</v>
      </c>
      <c r="O1250" s="23">
        <f>IF(VLOOKUP(Cocina[[#This Row],[Número de Orden]],Sala[[Número de Orden]:[Orden cobrada (Sin tiempo espera)]],12,FALSE)="Si",Cocina[[#This Row],[Ganancia Neta]],-Cocina[[#This Row],[Total del Pedido]])</f>
        <v>28</v>
      </c>
    </row>
    <row r="1251" spans="1:15" x14ac:dyDescent="0.3">
      <c r="A1251" s="9">
        <v>507</v>
      </c>
      <c r="B1251" s="9">
        <v>18</v>
      </c>
      <c r="C1251" s="13" t="s">
        <v>77</v>
      </c>
      <c r="D1251" s="13" t="s">
        <v>1152</v>
      </c>
      <c r="E1251" s="14">
        <v>20</v>
      </c>
      <c r="F1251" s="14">
        <v>34</v>
      </c>
      <c r="G1251" s="9">
        <v>3</v>
      </c>
      <c r="H1251" s="9">
        <v>53</v>
      </c>
      <c r="I1251" s="13" t="s">
        <v>1127</v>
      </c>
      <c r="K1251" s="14">
        <f t="shared" si="76"/>
        <v>60</v>
      </c>
      <c r="L1251" s="14">
        <f t="shared" si="77"/>
        <v>42</v>
      </c>
      <c r="M1251" s="14">
        <f t="shared" si="78"/>
        <v>102</v>
      </c>
      <c r="N1251" s="12">
        <f t="shared" si="79"/>
        <v>0.7</v>
      </c>
      <c r="O1251" s="23">
        <f>IF(VLOOKUP(Cocina[[#This Row],[Número de Orden]],Sala[[Número de Orden]:[Orden cobrada (Sin tiempo espera)]],12,FALSE)="Si",Cocina[[#This Row],[Ganancia Neta]],-Cocina[[#This Row],[Total del Pedido]])</f>
        <v>-60</v>
      </c>
    </row>
    <row r="1252" spans="1:15" x14ac:dyDescent="0.3">
      <c r="A1252" s="9">
        <v>507</v>
      </c>
      <c r="B1252" s="9">
        <v>18</v>
      </c>
      <c r="C1252" s="13" t="s">
        <v>106</v>
      </c>
      <c r="D1252" s="13" t="s">
        <v>1144</v>
      </c>
      <c r="E1252" s="14">
        <v>22</v>
      </c>
      <c r="F1252" s="14">
        <v>36</v>
      </c>
      <c r="G1252" s="9">
        <v>3</v>
      </c>
      <c r="H1252" s="9">
        <v>16</v>
      </c>
      <c r="I1252" s="13" t="s">
        <v>1128</v>
      </c>
      <c r="K1252" s="14">
        <f t="shared" si="76"/>
        <v>66</v>
      </c>
      <c r="L1252" s="14">
        <f t="shared" si="77"/>
        <v>42</v>
      </c>
      <c r="M1252" s="14">
        <f t="shared" si="78"/>
        <v>108</v>
      </c>
      <c r="N1252" s="12">
        <f t="shared" si="79"/>
        <v>0.63636363636363635</v>
      </c>
      <c r="O1252" s="23">
        <f>IF(VLOOKUP(Cocina[[#This Row],[Número de Orden]],Sala[[Número de Orden]:[Orden cobrada (Sin tiempo espera)]],12,FALSE)="Si",Cocina[[#This Row],[Ganancia Neta]],-Cocina[[#This Row],[Total del Pedido]])</f>
        <v>-66</v>
      </c>
    </row>
    <row r="1253" spans="1:15" x14ac:dyDescent="0.3">
      <c r="A1253" s="9">
        <v>508</v>
      </c>
      <c r="B1253" s="9">
        <v>6</v>
      </c>
      <c r="C1253" s="13" t="s">
        <v>414</v>
      </c>
      <c r="D1253" s="13" t="s">
        <v>1150</v>
      </c>
      <c r="E1253" s="14">
        <v>19</v>
      </c>
      <c r="F1253" s="14">
        <v>32</v>
      </c>
      <c r="G1253" s="9">
        <v>1</v>
      </c>
      <c r="H1253" s="9">
        <v>34</v>
      </c>
      <c r="I1253" s="13" t="s">
        <v>1128</v>
      </c>
      <c r="K1253" s="14">
        <f t="shared" si="76"/>
        <v>19</v>
      </c>
      <c r="L1253" s="14">
        <f t="shared" si="77"/>
        <v>13</v>
      </c>
      <c r="M1253" s="14">
        <f t="shared" si="78"/>
        <v>32</v>
      </c>
      <c r="N1253" s="12">
        <f t="shared" si="79"/>
        <v>0.68421052631578949</v>
      </c>
      <c r="O1253" s="23">
        <f>IF(VLOOKUP(Cocina[[#This Row],[Número de Orden]],Sala[[Número de Orden]:[Orden cobrada (Sin tiempo espera)]],12,FALSE)="Si",Cocina[[#This Row],[Ganancia Neta]],-Cocina[[#This Row],[Total del Pedido]])</f>
        <v>13</v>
      </c>
    </row>
    <row r="1254" spans="1:15" x14ac:dyDescent="0.3">
      <c r="A1254" s="9">
        <v>509</v>
      </c>
      <c r="B1254" s="9">
        <v>5</v>
      </c>
      <c r="C1254" s="13" t="s">
        <v>65</v>
      </c>
      <c r="D1254" s="13" t="s">
        <v>1143</v>
      </c>
      <c r="E1254" s="14">
        <v>25</v>
      </c>
      <c r="F1254" s="14">
        <v>40</v>
      </c>
      <c r="G1254" s="9">
        <v>2</v>
      </c>
      <c r="H1254" s="9">
        <v>47</v>
      </c>
      <c r="I1254" s="13" t="s">
        <v>1127</v>
      </c>
      <c r="K1254" s="14">
        <f t="shared" si="76"/>
        <v>50</v>
      </c>
      <c r="L1254" s="14">
        <f t="shared" si="77"/>
        <v>30</v>
      </c>
      <c r="M1254" s="14">
        <f t="shared" si="78"/>
        <v>80</v>
      </c>
      <c r="N1254" s="12">
        <f t="shared" si="79"/>
        <v>0.6</v>
      </c>
      <c r="O1254" s="23">
        <f>IF(VLOOKUP(Cocina[[#This Row],[Número de Orden]],Sala[[Número de Orden]:[Orden cobrada (Sin tiempo espera)]],12,FALSE)="Si",Cocina[[#This Row],[Ganancia Neta]],-Cocina[[#This Row],[Total del Pedido]])</f>
        <v>30</v>
      </c>
    </row>
    <row r="1255" spans="1:15" x14ac:dyDescent="0.3">
      <c r="A1255" s="9">
        <v>510</v>
      </c>
      <c r="B1255" s="9">
        <v>6</v>
      </c>
      <c r="C1255" s="13" t="s">
        <v>106</v>
      </c>
      <c r="D1255" s="13" t="s">
        <v>1144</v>
      </c>
      <c r="E1255" s="14">
        <v>22</v>
      </c>
      <c r="F1255" s="14">
        <v>36</v>
      </c>
      <c r="G1255" s="9">
        <v>1</v>
      </c>
      <c r="H1255" s="9">
        <v>48</v>
      </c>
      <c r="I1255" s="13" t="s">
        <v>1127</v>
      </c>
      <c r="K1255" s="14">
        <f t="shared" si="76"/>
        <v>22</v>
      </c>
      <c r="L1255" s="14">
        <f t="shared" si="77"/>
        <v>14</v>
      </c>
      <c r="M1255" s="14">
        <f t="shared" si="78"/>
        <v>36</v>
      </c>
      <c r="N1255" s="12">
        <f t="shared" si="79"/>
        <v>0.63636363636363635</v>
      </c>
      <c r="O1255" s="23">
        <f>IF(VLOOKUP(Cocina[[#This Row],[Número de Orden]],Sala[[Número de Orden]:[Orden cobrada (Sin tiempo espera)]],12,FALSE)="Si",Cocina[[#This Row],[Ganancia Neta]],-Cocina[[#This Row],[Total del Pedido]])</f>
        <v>14</v>
      </c>
    </row>
    <row r="1256" spans="1:15" x14ac:dyDescent="0.3">
      <c r="A1256" s="9">
        <v>511</v>
      </c>
      <c r="B1256" s="9">
        <v>2</v>
      </c>
      <c r="C1256" s="13" t="s">
        <v>331</v>
      </c>
      <c r="D1256" s="13" t="s">
        <v>1154</v>
      </c>
      <c r="E1256" s="14">
        <v>14</v>
      </c>
      <c r="F1256" s="14">
        <v>23</v>
      </c>
      <c r="G1256" s="9">
        <v>3</v>
      </c>
      <c r="H1256" s="9">
        <v>14</v>
      </c>
      <c r="I1256" s="13" t="s">
        <v>1127</v>
      </c>
      <c r="K1256" s="14">
        <f t="shared" si="76"/>
        <v>42</v>
      </c>
      <c r="L1256" s="14">
        <f t="shared" si="77"/>
        <v>27</v>
      </c>
      <c r="M1256" s="14">
        <f t="shared" si="78"/>
        <v>69</v>
      </c>
      <c r="N1256" s="12">
        <f t="shared" si="79"/>
        <v>0.6428571428571429</v>
      </c>
      <c r="O1256" s="23">
        <f>IF(VLOOKUP(Cocina[[#This Row],[Número de Orden]],Sala[[Número de Orden]:[Orden cobrada (Sin tiempo espera)]],12,FALSE)="Si",Cocina[[#This Row],[Ganancia Neta]],-Cocina[[#This Row],[Total del Pedido]])</f>
        <v>27</v>
      </c>
    </row>
    <row r="1257" spans="1:15" x14ac:dyDescent="0.3">
      <c r="A1257" s="9">
        <v>511</v>
      </c>
      <c r="B1257" s="9">
        <v>2</v>
      </c>
      <c r="C1257" s="13" t="s">
        <v>77</v>
      </c>
      <c r="D1257" s="13" t="s">
        <v>1152</v>
      </c>
      <c r="E1257" s="14">
        <v>20</v>
      </c>
      <c r="F1257" s="14">
        <v>34</v>
      </c>
      <c r="G1257" s="9">
        <v>2</v>
      </c>
      <c r="H1257" s="9">
        <v>24</v>
      </c>
      <c r="I1257" s="13" t="s">
        <v>1127</v>
      </c>
      <c r="K1257" s="14">
        <f t="shared" si="76"/>
        <v>40</v>
      </c>
      <c r="L1257" s="14">
        <f t="shared" si="77"/>
        <v>28</v>
      </c>
      <c r="M1257" s="14">
        <f t="shared" si="78"/>
        <v>68</v>
      </c>
      <c r="N1257" s="12">
        <f t="shared" si="79"/>
        <v>0.7</v>
      </c>
      <c r="O1257" s="23">
        <f>IF(VLOOKUP(Cocina[[#This Row],[Número de Orden]],Sala[[Número de Orden]:[Orden cobrada (Sin tiempo espera)]],12,FALSE)="Si",Cocina[[#This Row],[Ganancia Neta]],-Cocina[[#This Row],[Total del Pedido]])</f>
        <v>28</v>
      </c>
    </row>
    <row r="1258" spans="1:15" x14ac:dyDescent="0.3">
      <c r="A1258" s="9">
        <v>512</v>
      </c>
      <c r="B1258" s="9">
        <v>2</v>
      </c>
      <c r="C1258" s="13" t="s">
        <v>241</v>
      </c>
      <c r="D1258" s="13" t="s">
        <v>1153</v>
      </c>
      <c r="E1258" s="14">
        <v>12</v>
      </c>
      <c r="F1258" s="14">
        <v>20</v>
      </c>
      <c r="G1258" s="9">
        <v>1</v>
      </c>
      <c r="H1258" s="9">
        <v>6</v>
      </c>
      <c r="I1258" s="13" t="s">
        <v>1128</v>
      </c>
      <c r="K1258" s="14">
        <f t="shared" si="76"/>
        <v>12</v>
      </c>
      <c r="L1258" s="14">
        <f t="shared" si="77"/>
        <v>8</v>
      </c>
      <c r="M1258" s="14">
        <f t="shared" si="78"/>
        <v>20</v>
      </c>
      <c r="N1258" s="12">
        <f t="shared" si="79"/>
        <v>0.66666666666666663</v>
      </c>
      <c r="O1258" s="23">
        <f>IF(VLOOKUP(Cocina[[#This Row],[Número de Orden]],Sala[[Número de Orden]:[Orden cobrada (Sin tiempo espera)]],12,FALSE)="Si",Cocina[[#This Row],[Ganancia Neta]],-Cocina[[#This Row],[Total del Pedido]])</f>
        <v>8</v>
      </c>
    </row>
    <row r="1259" spans="1:15" x14ac:dyDescent="0.3">
      <c r="A1259" s="9">
        <v>512</v>
      </c>
      <c r="B1259" s="9">
        <v>2</v>
      </c>
      <c r="C1259" s="13" t="s">
        <v>106</v>
      </c>
      <c r="D1259" s="13" t="s">
        <v>1144</v>
      </c>
      <c r="E1259" s="14">
        <v>22</v>
      </c>
      <c r="F1259" s="14">
        <v>36</v>
      </c>
      <c r="G1259" s="9">
        <v>3</v>
      </c>
      <c r="H1259" s="9">
        <v>53</v>
      </c>
      <c r="I1259" s="13" t="s">
        <v>1128</v>
      </c>
      <c r="K1259" s="14">
        <f t="shared" si="76"/>
        <v>66</v>
      </c>
      <c r="L1259" s="14">
        <f t="shared" si="77"/>
        <v>42</v>
      </c>
      <c r="M1259" s="14">
        <f t="shared" si="78"/>
        <v>108</v>
      </c>
      <c r="N1259" s="12">
        <f t="shared" si="79"/>
        <v>0.63636363636363635</v>
      </c>
      <c r="O1259" s="23">
        <f>IF(VLOOKUP(Cocina[[#This Row],[Número de Orden]],Sala[[Número de Orden]:[Orden cobrada (Sin tiempo espera)]],12,FALSE)="Si",Cocina[[#This Row],[Ganancia Neta]],-Cocina[[#This Row],[Total del Pedido]])</f>
        <v>42</v>
      </c>
    </row>
    <row r="1260" spans="1:15" x14ac:dyDescent="0.3">
      <c r="A1260" s="9">
        <v>513</v>
      </c>
      <c r="B1260" s="9">
        <v>8</v>
      </c>
      <c r="C1260" s="13" t="s">
        <v>117</v>
      </c>
      <c r="D1260" s="13" t="s">
        <v>1156</v>
      </c>
      <c r="E1260" s="14">
        <v>10</v>
      </c>
      <c r="F1260" s="14">
        <v>18</v>
      </c>
      <c r="G1260" s="9">
        <v>3</v>
      </c>
      <c r="H1260" s="9">
        <v>56</v>
      </c>
      <c r="I1260" s="13" t="s">
        <v>1128</v>
      </c>
      <c r="K1260" s="14">
        <f t="shared" si="76"/>
        <v>30</v>
      </c>
      <c r="L1260" s="14">
        <f t="shared" si="77"/>
        <v>24</v>
      </c>
      <c r="M1260" s="14">
        <f t="shared" si="78"/>
        <v>54</v>
      </c>
      <c r="N1260" s="12">
        <f t="shared" si="79"/>
        <v>0.8</v>
      </c>
      <c r="O1260" s="23">
        <f>IF(VLOOKUP(Cocina[[#This Row],[Número de Orden]],Sala[[Número de Orden]:[Orden cobrada (Sin tiempo espera)]],12,FALSE)="Si",Cocina[[#This Row],[Ganancia Neta]],-Cocina[[#This Row],[Total del Pedido]])</f>
        <v>24</v>
      </c>
    </row>
    <row r="1261" spans="1:15" x14ac:dyDescent="0.3">
      <c r="A1261" s="9">
        <v>514</v>
      </c>
      <c r="B1261" s="9">
        <v>18</v>
      </c>
      <c r="C1261" s="13" t="s">
        <v>256</v>
      </c>
      <c r="D1261" s="13" t="s">
        <v>1157</v>
      </c>
      <c r="E1261" s="14">
        <v>15</v>
      </c>
      <c r="F1261" s="14">
        <v>26</v>
      </c>
      <c r="G1261" s="9">
        <v>2</v>
      </c>
      <c r="H1261" s="9">
        <v>21</v>
      </c>
      <c r="I1261" s="13" t="s">
        <v>1127</v>
      </c>
      <c r="K1261" s="14">
        <f t="shared" si="76"/>
        <v>30</v>
      </c>
      <c r="L1261" s="14">
        <f t="shared" si="77"/>
        <v>22</v>
      </c>
      <c r="M1261" s="14">
        <f t="shared" si="78"/>
        <v>52</v>
      </c>
      <c r="N1261" s="12">
        <f t="shared" si="79"/>
        <v>0.73333333333333328</v>
      </c>
      <c r="O1261" s="23">
        <f>IF(VLOOKUP(Cocina[[#This Row],[Número de Orden]],Sala[[Número de Orden]:[Orden cobrada (Sin tiempo espera)]],12,FALSE)="Si",Cocina[[#This Row],[Ganancia Neta]],-Cocina[[#This Row],[Total del Pedido]])</f>
        <v>22</v>
      </c>
    </row>
    <row r="1262" spans="1:15" x14ac:dyDescent="0.3">
      <c r="A1262" s="9">
        <v>514</v>
      </c>
      <c r="B1262" s="9">
        <v>18</v>
      </c>
      <c r="C1262" s="13" t="s">
        <v>180</v>
      </c>
      <c r="D1262" s="13" t="s">
        <v>1148</v>
      </c>
      <c r="E1262" s="14">
        <v>11</v>
      </c>
      <c r="F1262" s="14">
        <v>19</v>
      </c>
      <c r="G1262" s="9">
        <v>2</v>
      </c>
      <c r="H1262" s="9">
        <v>56</v>
      </c>
      <c r="I1262" s="13" t="s">
        <v>1128</v>
      </c>
      <c r="K1262" s="14">
        <f t="shared" si="76"/>
        <v>22</v>
      </c>
      <c r="L1262" s="14">
        <f t="shared" si="77"/>
        <v>16</v>
      </c>
      <c r="M1262" s="14">
        <f t="shared" si="78"/>
        <v>38</v>
      </c>
      <c r="N1262" s="12">
        <f t="shared" si="79"/>
        <v>0.72727272727272729</v>
      </c>
      <c r="O1262" s="23">
        <f>IF(VLOOKUP(Cocina[[#This Row],[Número de Orden]],Sala[[Número de Orden]:[Orden cobrada (Sin tiempo espera)]],12,FALSE)="Si",Cocina[[#This Row],[Ganancia Neta]],-Cocina[[#This Row],[Total del Pedido]])</f>
        <v>16</v>
      </c>
    </row>
    <row r="1263" spans="1:15" x14ac:dyDescent="0.3">
      <c r="A1263" s="9">
        <v>514</v>
      </c>
      <c r="B1263" s="9">
        <v>18</v>
      </c>
      <c r="C1263" s="13" t="s">
        <v>241</v>
      </c>
      <c r="D1263" s="13" t="s">
        <v>1153</v>
      </c>
      <c r="E1263" s="14">
        <v>12</v>
      </c>
      <c r="F1263" s="14">
        <v>20</v>
      </c>
      <c r="G1263" s="9">
        <v>1</v>
      </c>
      <c r="H1263" s="9">
        <v>25</v>
      </c>
      <c r="I1263" s="13" t="s">
        <v>1128</v>
      </c>
      <c r="K1263" s="14">
        <f t="shared" si="76"/>
        <v>12</v>
      </c>
      <c r="L1263" s="14">
        <f t="shared" si="77"/>
        <v>8</v>
      </c>
      <c r="M1263" s="14">
        <f t="shared" si="78"/>
        <v>20</v>
      </c>
      <c r="N1263" s="12">
        <f t="shared" si="79"/>
        <v>0.66666666666666663</v>
      </c>
      <c r="O1263" s="23">
        <f>IF(VLOOKUP(Cocina[[#This Row],[Número de Orden]],Sala[[Número de Orden]:[Orden cobrada (Sin tiempo espera)]],12,FALSE)="Si",Cocina[[#This Row],[Ganancia Neta]],-Cocina[[#This Row],[Total del Pedido]])</f>
        <v>8</v>
      </c>
    </row>
    <row r="1264" spans="1:15" x14ac:dyDescent="0.3">
      <c r="A1264" s="9">
        <v>514</v>
      </c>
      <c r="B1264" s="9">
        <v>18</v>
      </c>
      <c r="C1264" s="13" t="s">
        <v>414</v>
      </c>
      <c r="D1264" s="13" t="s">
        <v>1150</v>
      </c>
      <c r="E1264" s="14">
        <v>19</v>
      </c>
      <c r="F1264" s="14">
        <v>32</v>
      </c>
      <c r="G1264" s="9">
        <v>2</v>
      </c>
      <c r="H1264" s="9">
        <v>10</v>
      </c>
      <c r="I1264" s="13" t="s">
        <v>1127</v>
      </c>
      <c r="K1264" s="14">
        <f t="shared" si="76"/>
        <v>38</v>
      </c>
      <c r="L1264" s="14">
        <f t="shared" si="77"/>
        <v>26</v>
      </c>
      <c r="M1264" s="14">
        <f t="shared" si="78"/>
        <v>64</v>
      </c>
      <c r="N1264" s="12">
        <f t="shared" si="79"/>
        <v>0.68421052631578949</v>
      </c>
      <c r="O1264" s="23">
        <f>IF(VLOOKUP(Cocina[[#This Row],[Número de Orden]],Sala[[Número de Orden]:[Orden cobrada (Sin tiempo espera)]],12,FALSE)="Si",Cocina[[#This Row],[Ganancia Neta]],-Cocina[[#This Row],[Total del Pedido]])</f>
        <v>26</v>
      </c>
    </row>
    <row r="1265" spans="1:15" x14ac:dyDescent="0.3">
      <c r="A1265" s="9">
        <v>515</v>
      </c>
      <c r="B1265" s="9">
        <v>19</v>
      </c>
      <c r="C1265" s="13" t="s">
        <v>117</v>
      </c>
      <c r="D1265" s="13" t="s">
        <v>1156</v>
      </c>
      <c r="E1265" s="14">
        <v>10</v>
      </c>
      <c r="F1265" s="14">
        <v>18</v>
      </c>
      <c r="G1265" s="9">
        <v>1</v>
      </c>
      <c r="H1265" s="9">
        <v>13</v>
      </c>
      <c r="I1265" s="13" t="s">
        <v>1128</v>
      </c>
      <c r="K1265" s="14">
        <f t="shared" si="76"/>
        <v>10</v>
      </c>
      <c r="L1265" s="14">
        <f t="shared" si="77"/>
        <v>8</v>
      </c>
      <c r="M1265" s="14">
        <f t="shared" si="78"/>
        <v>18</v>
      </c>
      <c r="N1265" s="12">
        <f t="shared" si="79"/>
        <v>0.8</v>
      </c>
      <c r="O1265" s="23">
        <f>IF(VLOOKUP(Cocina[[#This Row],[Número de Orden]],Sala[[Número de Orden]:[Orden cobrada (Sin tiempo espera)]],12,FALSE)="Si",Cocina[[#This Row],[Ganancia Neta]],-Cocina[[#This Row],[Total del Pedido]])</f>
        <v>8</v>
      </c>
    </row>
    <row r="1266" spans="1:15" x14ac:dyDescent="0.3">
      <c r="A1266" s="9">
        <v>516</v>
      </c>
      <c r="B1266" s="9">
        <v>7</v>
      </c>
      <c r="C1266" s="13" t="s">
        <v>180</v>
      </c>
      <c r="D1266" s="13" t="s">
        <v>1148</v>
      </c>
      <c r="E1266" s="14">
        <v>11</v>
      </c>
      <c r="F1266" s="14">
        <v>19</v>
      </c>
      <c r="G1266" s="9">
        <v>3</v>
      </c>
      <c r="H1266" s="9">
        <v>43</v>
      </c>
      <c r="I1266" s="13" t="s">
        <v>1127</v>
      </c>
      <c r="K1266" s="14">
        <f t="shared" si="76"/>
        <v>33</v>
      </c>
      <c r="L1266" s="14">
        <f t="shared" si="77"/>
        <v>24</v>
      </c>
      <c r="M1266" s="14">
        <f t="shared" si="78"/>
        <v>57</v>
      </c>
      <c r="N1266" s="12">
        <f t="shared" si="79"/>
        <v>0.72727272727272729</v>
      </c>
      <c r="O1266" s="23">
        <f>IF(VLOOKUP(Cocina[[#This Row],[Número de Orden]],Sala[[Número de Orden]:[Orden cobrada (Sin tiempo espera)]],12,FALSE)="Si",Cocina[[#This Row],[Ganancia Neta]],-Cocina[[#This Row],[Total del Pedido]])</f>
        <v>-33</v>
      </c>
    </row>
    <row r="1267" spans="1:15" x14ac:dyDescent="0.3">
      <c r="A1267" s="9">
        <v>516</v>
      </c>
      <c r="B1267" s="9">
        <v>7</v>
      </c>
      <c r="C1267" s="13" t="s">
        <v>331</v>
      </c>
      <c r="D1267" s="13" t="s">
        <v>1154</v>
      </c>
      <c r="E1267" s="14">
        <v>14</v>
      </c>
      <c r="F1267" s="14">
        <v>23</v>
      </c>
      <c r="G1267" s="9">
        <v>3</v>
      </c>
      <c r="H1267" s="9">
        <v>40</v>
      </c>
      <c r="I1267" s="13" t="s">
        <v>1127</v>
      </c>
      <c r="K1267" s="14">
        <f t="shared" si="76"/>
        <v>42</v>
      </c>
      <c r="L1267" s="14">
        <f t="shared" si="77"/>
        <v>27</v>
      </c>
      <c r="M1267" s="14">
        <f t="shared" si="78"/>
        <v>69</v>
      </c>
      <c r="N1267" s="12">
        <f t="shared" si="79"/>
        <v>0.6428571428571429</v>
      </c>
      <c r="O1267" s="23">
        <f>IF(VLOOKUP(Cocina[[#This Row],[Número de Orden]],Sala[[Número de Orden]:[Orden cobrada (Sin tiempo espera)]],12,FALSE)="Si",Cocina[[#This Row],[Ganancia Neta]],-Cocina[[#This Row],[Total del Pedido]])</f>
        <v>-42</v>
      </c>
    </row>
    <row r="1268" spans="1:15" x14ac:dyDescent="0.3">
      <c r="A1268" s="9">
        <v>516</v>
      </c>
      <c r="B1268" s="9">
        <v>7</v>
      </c>
      <c r="C1268" s="13" t="s">
        <v>241</v>
      </c>
      <c r="D1268" s="13" t="s">
        <v>1153</v>
      </c>
      <c r="E1268" s="14">
        <v>12</v>
      </c>
      <c r="F1268" s="14">
        <v>20</v>
      </c>
      <c r="G1268" s="9">
        <v>1</v>
      </c>
      <c r="H1268" s="9">
        <v>14</v>
      </c>
      <c r="I1268" s="13" t="s">
        <v>1127</v>
      </c>
      <c r="K1268" s="14">
        <f t="shared" si="76"/>
        <v>12</v>
      </c>
      <c r="L1268" s="14">
        <f t="shared" si="77"/>
        <v>8</v>
      </c>
      <c r="M1268" s="14">
        <f t="shared" si="78"/>
        <v>20</v>
      </c>
      <c r="N1268" s="12">
        <f t="shared" si="79"/>
        <v>0.66666666666666663</v>
      </c>
      <c r="O1268" s="23">
        <f>IF(VLOOKUP(Cocina[[#This Row],[Número de Orden]],Sala[[Número de Orden]:[Orden cobrada (Sin tiempo espera)]],12,FALSE)="Si",Cocina[[#This Row],[Ganancia Neta]],-Cocina[[#This Row],[Total del Pedido]])</f>
        <v>-12</v>
      </c>
    </row>
    <row r="1269" spans="1:15" x14ac:dyDescent="0.3">
      <c r="A1269" s="9">
        <v>517</v>
      </c>
      <c r="B1269" s="9">
        <v>4</v>
      </c>
      <c r="C1269" s="13" t="s">
        <v>259</v>
      </c>
      <c r="D1269" s="13" t="s">
        <v>1139</v>
      </c>
      <c r="E1269" s="14">
        <v>14</v>
      </c>
      <c r="F1269" s="14">
        <v>24</v>
      </c>
      <c r="G1269" s="9">
        <v>1</v>
      </c>
      <c r="H1269" s="9">
        <v>6</v>
      </c>
      <c r="I1269" s="13" t="s">
        <v>1127</v>
      </c>
      <c r="K1269" s="14">
        <f t="shared" si="76"/>
        <v>14</v>
      </c>
      <c r="L1269" s="14">
        <f t="shared" si="77"/>
        <v>10</v>
      </c>
      <c r="M1269" s="14">
        <f t="shared" si="78"/>
        <v>24</v>
      </c>
      <c r="N1269" s="12">
        <f t="shared" si="79"/>
        <v>0.7142857142857143</v>
      </c>
      <c r="O1269" s="23">
        <f>IF(VLOOKUP(Cocina[[#This Row],[Número de Orden]],Sala[[Número de Orden]:[Orden cobrada (Sin tiempo espera)]],12,FALSE)="Si",Cocina[[#This Row],[Ganancia Neta]],-Cocina[[#This Row],[Total del Pedido]])</f>
        <v>10</v>
      </c>
    </row>
    <row r="1270" spans="1:15" x14ac:dyDescent="0.3">
      <c r="A1270" s="9">
        <v>517</v>
      </c>
      <c r="B1270" s="9">
        <v>4</v>
      </c>
      <c r="C1270" s="13" t="s">
        <v>180</v>
      </c>
      <c r="D1270" s="13" t="s">
        <v>1148</v>
      </c>
      <c r="E1270" s="14">
        <v>11</v>
      </c>
      <c r="F1270" s="14">
        <v>19</v>
      </c>
      <c r="G1270" s="9">
        <v>3</v>
      </c>
      <c r="H1270" s="9">
        <v>44</v>
      </c>
      <c r="I1270" s="13" t="s">
        <v>1127</v>
      </c>
      <c r="K1270" s="14">
        <f t="shared" si="76"/>
        <v>33</v>
      </c>
      <c r="L1270" s="14">
        <f t="shared" si="77"/>
        <v>24</v>
      </c>
      <c r="M1270" s="14">
        <f t="shared" si="78"/>
        <v>57</v>
      </c>
      <c r="N1270" s="12">
        <f t="shared" si="79"/>
        <v>0.72727272727272729</v>
      </c>
      <c r="O1270" s="23">
        <f>IF(VLOOKUP(Cocina[[#This Row],[Número de Orden]],Sala[[Número de Orden]:[Orden cobrada (Sin tiempo espera)]],12,FALSE)="Si",Cocina[[#This Row],[Ganancia Neta]],-Cocina[[#This Row],[Total del Pedido]])</f>
        <v>24</v>
      </c>
    </row>
    <row r="1271" spans="1:15" x14ac:dyDescent="0.3">
      <c r="A1271" s="9">
        <v>517</v>
      </c>
      <c r="B1271" s="9">
        <v>4</v>
      </c>
      <c r="C1271" s="13" t="s">
        <v>335</v>
      </c>
      <c r="D1271" s="13" t="s">
        <v>1151</v>
      </c>
      <c r="E1271" s="14">
        <v>13</v>
      </c>
      <c r="F1271" s="14">
        <v>22</v>
      </c>
      <c r="G1271" s="9">
        <v>1</v>
      </c>
      <c r="H1271" s="9">
        <v>15</v>
      </c>
      <c r="I1271" s="13" t="s">
        <v>1128</v>
      </c>
      <c r="K1271" s="14">
        <f t="shared" si="76"/>
        <v>13</v>
      </c>
      <c r="L1271" s="14">
        <f t="shared" si="77"/>
        <v>9</v>
      </c>
      <c r="M1271" s="14">
        <f t="shared" si="78"/>
        <v>22</v>
      </c>
      <c r="N1271" s="12">
        <f t="shared" si="79"/>
        <v>0.69230769230769229</v>
      </c>
      <c r="O1271" s="23">
        <f>IF(VLOOKUP(Cocina[[#This Row],[Número de Orden]],Sala[[Número de Orden]:[Orden cobrada (Sin tiempo espera)]],12,FALSE)="Si",Cocina[[#This Row],[Ganancia Neta]],-Cocina[[#This Row],[Total del Pedido]])</f>
        <v>9</v>
      </c>
    </row>
    <row r="1272" spans="1:15" x14ac:dyDescent="0.3">
      <c r="A1272" s="9">
        <v>518</v>
      </c>
      <c r="B1272" s="9">
        <v>5</v>
      </c>
      <c r="C1272" s="13" t="s">
        <v>439</v>
      </c>
      <c r="D1272" s="13" t="s">
        <v>1146</v>
      </c>
      <c r="E1272" s="14">
        <v>20</v>
      </c>
      <c r="F1272" s="14">
        <v>33</v>
      </c>
      <c r="G1272" s="9">
        <v>1</v>
      </c>
      <c r="H1272" s="9">
        <v>48</v>
      </c>
      <c r="I1272" s="13" t="s">
        <v>1127</v>
      </c>
      <c r="K1272" s="14">
        <f t="shared" si="76"/>
        <v>20</v>
      </c>
      <c r="L1272" s="14">
        <f t="shared" si="77"/>
        <v>13</v>
      </c>
      <c r="M1272" s="14">
        <f t="shared" si="78"/>
        <v>33</v>
      </c>
      <c r="N1272" s="12">
        <f t="shared" si="79"/>
        <v>0.65</v>
      </c>
      <c r="O1272" s="23">
        <f>IF(VLOOKUP(Cocina[[#This Row],[Número de Orden]],Sala[[Número de Orden]:[Orden cobrada (Sin tiempo espera)]],12,FALSE)="Si",Cocina[[#This Row],[Ganancia Neta]],-Cocina[[#This Row],[Total del Pedido]])</f>
        <v>13</v>
      </c>
    </row>
    <row r="1273" spans="1:15" x14ac:dyDescent="0.3">
      <c r="A1273" s="9">
        <v>518</v>
      </c>
      <c r="B1273" s="9">
        <v>5</v>
      </c>
      <c r="C1273" s="13" t="s">
        <v>335</v>
      </c>
      <c r="D1273" s="13" t="s">
        <v>1151</v>
      </c>
      <c r="E1273" s="14">
        <v>13</v>
      </c>
      <c r="F1273" s="14">
        <v>22</v>
      </c>
      <c r="G1273" s="9">
        <v>2</v>
      </c>
      <c r="H1273" s="9">
        <v>5</v>
      </c>
      <c r="I1273" s="13" t="s">
        <v>1128</v>
      </c>
      <c r="K1273" s="14">
        <f t="shared" si="76"/>
        <v>26</v>
      </c>
      <c r="L1273" s="14">
        <f t="shared" si="77"/>
        <v>18</v>
      </c>
      <c r="M1273" s="14">
        <f t="shared" si="78"/>
        <v>44</v>
      </c>
      <c r="N1273" s="12">
        <f t="shared" si="79"/>
        <v>0.69230769230769229</v>
      </c>
      <c r="O1273" s="23">
        <f>IF(VLOOKUP(Cocina[[#This Row],[Número de Orden]],Sala[[Número de Orden]:[Orden cobrada (Sin tiempo espera)]],12,FALSE)="Si",Cocina[[#This Row],[Ganancia Neta]],-Cocina[[#This Row],[Total del Pedido]])</f>
        <v>18</v>
      </c>
    </row>
    <row r="1274" spans="1:15" x14ac:dyDescent="0.3">
      <c r="A1274" s="9">
        <v>519</v>
      </c>
      <c r="B1274" s="9">
        <v>6</v>
      </c>
      <c r="C1274" s="13" t="s">
        <v>170</v>
      </c>
      <c r="D1274" s="13" t="s">
        <v>1142</v>
      </c>
      <c r="E1274" s="14">
        <v>16</v>
      </c>
      <c r="F1274" s="14">
        <v>27</v>
      </c>
      <c r="G1274" s="9">
        <v>3</v>
      </c>
      <c r="H1274" s="9">
        <v>49</v>
      </c>
      <c r="I1274" s="13" t="s">
        <v>1127</v>
      </c>
      <c r="K1274" s="14">
        <f t="shared" si="76"/>
        <v>48</v>
      </c>
      <c r="L1274" s="14">
        <f t="shared" si="77"/>
        <v>33</v>
      </c>
      <c r="M1274" s="14">
        <f t="shared" si="78"/>
        <v>81</v>
      </c>
      <c r="N1274" s="12">
        <f t="shared" si="79"/>
        <v>0.6875</v>
      </c>
      <c r="O1274" s="23">
        <f>IF(VLOOKUP(Cocina[[#This Row],[Número de Orden]],Sala[[Número de Orden]:[Orden cobrada (Sin tiempo espera)]],12,FALSE)="Si",Cocina[[#This Row],[Ganancia Neta]],-Cocina[[#This Row],[Total del Pedido]])</f>
        <v>33</v>
      </c>
    </row>
    <row r="1275" spans="1:15" x14ac:dyDescent="0.3">
      <c r="A1275" s="9">
        <v>519</v>
      </c>
      <c r="B1275" s="9">
        <v>6</v>
      </c>
      <c r="C1275" s="13" t="s">
        <v>65</v>
      </c>
      <c r="D1275" s="13" t="s">
        <v>1143</v>
      </c>
      <c r="E1275" s="14">
        <v>25</v>
      </c>
      <c r="F1275" s="14">
        <v>40</v>
      </c>
      <c r="G1275" s="9">
        <v>3</v>
      </c>
      <c r="H1275" s="9">
        <v>51</v>
      </c>
      <c r="I1275" s="13" t="s">
        <v>1128</v>
      </c>
      <c r="K1275" s="14">
        <f t="shared" si="76"/>
        <v>75</v>
      </c>
      <c r="L1275" s="14">
        <f t="shared" si="77"/>
        <v>45</v>
      </c>
      <c r="M1275" s="14">
        <f t="shared" si="78"/>
        <v>120</v>
      </c>
      <c r="N1275" s="12">
        <f t="shared" si="79"/>
        <v>0.6</v>
      </c>
      <c r="O1275" s="23">
        <f>IF(VLOOKUP(Cocina[[#This Row],[Número de Orden]],Sala[[Número de Orden]:[Orden cobrada (Sin tiempo espera)]],12,FALSE)="Si",Cocina[[#This Row],[Ganancia Neta]],-Cocina[[#This Row],[Total del Pedido]])</f>
        <v>45</v>
      </c>
    </row>
    <row r="1276" spans="1:15" x14ac:dyDescent="0.3">
      <c r="A1276" s="9">
        <v>519</v>
      </c>
      <c r="B1276" s="9">
        <v>6</v>
      </c>
      <c r="C1276" s="13" t="s">
        <v>335</v>
      </c>
      <c r="D1276" s="13" t="s">
        <v>1151</v>
      </c>
      <c r="E1276" s="14">
        <v>13</v>
      </c>
      <c r="F1276" s="14">
        <v>22</v>
      </c>
      <c r="G1276" s="9">
        <v>2</v>
      </c>
      <c r="H1276" s="9">
        <v>56</v>
      </c>
      <c r="I1276" s="13" t="s">
        <v>1127</v>
      </c>
      <c r="K1276" s="14">
        <f t="shared" si="76"/>
        <v>26</v>
      </c>
      <c r="L1276" s="14">
        <f t="shared" si="77"/>
        <v>18</v>
      </c>
      <c r="M1276" s="14">
        <f t="shared" si="78"/>
        <v>44</v>
      </c>
      <c r="N1276" s="12">
        <f t="shared" si="79"/>
        <v>0.69230769230769229</v>
      </c>
      <c r="O1276" s="23">
        <f>IF(VLOOKUP(Cocina[[#This Row],[Número de Orden]],Sala[[Número de Orden]:[Orden cobrada (Sin tiempo espera)]],12,FALSE)="Si",Cocina[[#This Row],[Ganancia Neta]],-Cocina[[#This Row],[Total del Pedido]])</f>
        <v>18</v>
      </c>
    </row>
    <row r="1277" spans="1:15" x14ac:dyDescent="0.3">
      <c r="A1277" s="9">
        <v>520</v>
      </c>
      <c r="B1277" s="9">
        <v>4</v>
      </c>
      <c r="C1277" s="13" t="s">
        <v>51</v>
      </c>
      <c r="D1277" s="13" t="s">
        <v>1145</v>
      </c>
      <c r="E1277" s="14">
        <v>17</v>
      </c>
      <c r="F1277" s="14">
        <v>29</v>
      </c>
      <c r="G1277" s="9">
        <v>1</v>
      </c>
      <c r="H1277" s="9">
        <v>46</v>
      </c>
      <c r="I1277" s="13" t="s">
        <v>1127</v>
      </c>
      <c r="K1277" s="14">
        <f t="shared" si="76"/>
        <v>17</v>
      </c>
      <c r="L1277" s="14">
        <f t="shared" si="77"/>
        <v>12</v>
      </c>
      <c r="M1277" s="14">
        <f t="shared" si="78"/>
        <v>29</v>
      </c>
      <c r="N1277" s="12">
        <f t="shared" si="79"/>
        <v>0.70588235294117652</v>
      </c>
      <c r="O1277" s="23">
        <f>IF(VLOOKUP(Cocina[[#This Row],[Número de Orden]],Sala[[Número de Orden]:[Orden cobrada (Sin tiempo espera)]],12,FALSE)="Si",Cocina[[#This Row],[Ganancia Neta]],-Cocina[[#This Row],[Total del Pedido]])</f>
        <v>12</v>
      </c>
    </row>
    <row r="1278" spans="1:15" x14ac:dyDescent="0.3">
      <c r="A1278" s="9">
        <v>520</v>
      </c>
      <c r="B1278" s="9">
        <v>4</v>
      </c>
      <c r="C1278" s="13" t="s">
        <v>77</v>
      </c>
      <c r="D1278" s="13" t="s">
        <v>1152</v>
      </c>
      <c r="E1278" s="14">
        <v>20</v>
      </c>
      <c r="F1278" s="14">
        <v>34</v>
      </c>
      <c r="G1278" s="9">
        <v>2</v>
      </c>
      <c r="H1278" s="9">
        <v>21</v>
      </c>
      <c r="I1278" s="13" t="s">
        <v>1127</v>
      </c>
      <c r="K1278" s="14">
        <f t="shared" si="76"/>
        <v>40</v>
      </c>
      <c r="L1278" s="14">
        <f t="shared" si="77"/>
        <v>28</v>
      </c>
      <c r="M1278" s="14">
        <f t="shared" si="78"/>
        <v>68</v>
      </c>
      <c r="N1278" s="12">
        <f t="shared" si="79"/>
        <v>0.7</v>
      </c>
      <c r="O1278" s="23">
        <f>IF(VLOOKUP(Cocina[[#This Row],[Número de Orden]],Sala[[Número de Orden]:[Orden cobrada (Sin tiempo espera)]],12,FALSE)="Si",Cocina[[#This Row],[Ganancia Neta]],-Cocina[[#This Row],[Total del Pedido]])</f>
        <v>28</v>
      </c>
    </row>
    <row r="1279" spans="1:15" x14ac:dyDescent="0.3">
      <c r="A1279" s="9">
        <v>520</v>
      </c>
      <c r="B1279" s="9">
        <v>4</v>
      </c>
      <c r="C1279" s="13" t="s">
        <v>186</v>
      </c>
      <c r="D1279" s="13" t="s">
        <v>1141</v>
      </c>
      <c r="E1279" s="14">
        <v>19</v>
      </c>
      <c r="F1279" s="14">
        <v>31</v>
      </c>
      <c r="G1279" s="9">
        <v>3</v>
      </c>
      <c r="H1279" s="9">
        <v>22</v>
      </c>
      <c r="I1279" s="13" t="s">
        <v>1128</v>
      </c>
      <c r="K1279" s="14">
        <f t="shared" si="76"/>
        <v>57</v>
      </c>
      <c r="L1279" s="14">
        <f t="shared" si="77"/>
        <v>36</v>
      </c>
      <c r="M1279" s="14">
        <f t="shared" si="78"/>
        <v>93</v>
      </c>
      <c r="N1279" s="12">
        <f t="shared" si="79"/>
        <v>0.63157894736842102</v>
      </c>
      <c r="O1279" s="23">
        <f>IF(VLOOKUP(Cocina[[#This Row],[Número de Orden]],Sala[[Número de Orden]:[Orden cobrada (Sin tiempo espera)]],12,FALSE)="Si",Cocina[[#This Row],[Ganancia Neta]],-Cocina[[#This Row],[Total del Pedido]])</f>
        <v>36</v>
      </c>
    </row>
    <row r="1280" spans="1:15" x14ac:dyDescent="0.3">
      <c r="A1280" s="9">
        <v>520</v>
      </c>
      <c r="B1280" s="9">
        <v>4</v>
      </c>
      <c r="C1280" s="13" t="s">
        <v>100</v>
      </c>
      <c r="D1280" s="13" t="s">
        <v>1140</v>
      </c>
      <c r="E1280" s="14">
        <v>18</v>
      </c>
      <c r="F1280" s="14">
        <v>30</v>
      </c>
      <c r="G1280" s="9">
        <v>3</v>
      </c>
      <c r="H1280" s="9">
        <v>32</v>
      </c>
      <c r="I1280" s="13" t="s">
        <v>1127</v>
      </c>
      <c r="K1280" s="14">
        <f t="shared" si="76"/>
        <v>54</v>
      </c>
      <c r="L1280" s="14">
        <f t="shared" si="77"/>
        <v>36</v>
      </c>
      <c r="M1280" s="14">
        <f t="shared" si="78"/>
        <v>90</v>
      </c>
      <c r="N1280" s="12">
        <f t="shared" si="79"/>
        <v>0.66666666666666663</v>
      </c>
      <c r="O1280" s="23">
        <f>IF(VLOOKUP(Cocina[[#This Row],[Número de Orden]],Sala[[Número de Orden]:[Orden cobrada (Sin tiempo espera)]],12,FALSE)="Si",Cocina[[#This Row],[Ganancia Neta]],-Cocina[[#This Row],[Total del Pedido]])</f>
        <v>36</v>
      </c>
    </row>
    <row r="1281" spans="1:15" x14ac:dyDescent="0.3">
      <c r="A1281" s="9">
        <v>521</v>
      </c>
      <c r="B1281" s="9">
        <v>18</v>
      </c>
      <c r="C1281" s="13" t="s">
        <v>195</v>
      </c>
      <c r="D1281" s="13" t="s">
        <v>1158</v>
      </c>
      <c r="E1281" s="14">
        <v>15</v>
      </c>
      <c r="F1281" s="14">
        <v>25</v>
      </c>
      <c r="G1281" s="9">
        <v>2</v>
      </c>
      <c r="H1281" s="9">
        <v>52</v>
      </c>
      <c r="I1281" s="13" t="s">
        <v>1128</v>
      </c>
      <c r="K1281" s="14">
        <f t="shared" si="76"/>
        <v>30</v>
      </c>
      <c r="L1281" s="14">
        <f t="shared" si="77"/>
        <v>20</v>
      </c>
      <c r="M1281" s="14">
        <f t="shared" si="78"/>
        <v>50</v>
      </c>
      <c r="N1281" s="12">
        <f t="shared" si="79"/>
        <v>0.66666666666666663</v>
      </c>
      <c r="O1281" s="23">
        <f>IF(VLOOKUP(Cocina[[#This Row],[Número de Orden]],Sala[[Número de Orden]:[Orden cobrada (Sin tiempo espera)]],12,FALSE)="Si",Cocina[[#This Row],[Ganancia Neta]],-Cocina[[#This Row],[Total del Pedido]])</f>
        <v>20</v>
      </c>
    </row>
    <row r="1282" spans="1:15" x14ac:dyDescent="0.3">
      <c r="A1282" s="9">
        <v>521</v>
      </c>
      <c r="B1282" s="9">
        <v>18</v>
      </c>
      <c r="C1282" s="13" t="s">
        <v>51</v>
      </c>
      <c r="D1282" s="13" t="s">
        <v>1145</v>
      </c>
      <c r="E1282" s="14">
        <v>17</v>
      </c>
      <c r="F1282" s="14">
        <v>29</v>
      </c>
      <c r="G1282" s="9">
        <v>2</v>
      </c>
      <c r="H1282" s="9">
        <v>18</v>
      </c>
      <c r="I1282" s="13" t="s">
        <v>1127</v>
      </c>
      <c r="K1282" s="14">
        <f t="shared" si="76"/>
        <v>34</v>
      </c>
      <c r="L1282" s="14">
        <f t="shared" si="77"/>
        <v>24</v>
      </c>
      <c r="M1282" s="14">
        <f t="shared" si="78"/>
        <v>58</v>
      </c>
      <c r="N1282" s="12">
        <f t="shared" si="79"/>
        <v>0.70588235294117652</v>
      </c>
      <c r="O1282" s="23">
        <f>IF(VLOOKUP(Cocina[[#This Row],[Número de Orden]],Sala[[Número de Orden]:[Orden cobrada (Sin tiempo espera)]],12,FALSE)="Si",Cocina[[#This Row],[Ganancia Neta]],-Cocina[[#This Row],[Total del Pedido]])</f>
        <v>24</v>
      </c>
    </row>
    <row r="1283" spans="1:15" x14ac:dyDescent="0.3">
      <c r="A1283" s="9">
        <v>521</v>
      </c>
      <c r="B1283" s="9">
        <v>18</v>
      </c>
      <c r="C1283" s="13" t="s">
        <v>77</v>
      </c>
      <c r="D1283" s="13" t="s">
        <v>1152</v>
      </c>
      <c r="E1283" s="14">
        <v>20</v>
      </c>
      <c r="F1283" s="14">
        <v>34</v>
      </c>
      <c r="G1283" s="9">
        <v>3</v>
      </c>
      <c r="H1283" s="9">
        <v>21</v>
      </c>
      <c r="I1283" s="13" t="s">
        <v>1128</v>
      </c>
      <c r="K1283" s="14">
        <f t="shared" ref="K1283:K1346" si="80">E1283*G1283</f>
        <v>60</v>
      </c>
      <c r="L1283" s="14">
        <f t="shared" ref="L1283:L1346" si="81">(F1283-E1283)*G1283</f>
        <v>42</v>
      </c>
      <c r="M1283" s="14">
        <f t="shared" ref="M1283:M1346" si="82">F1283*G1283</f>
        <v>102</v>
      </c>
      <c r="N1283" s="12">
        <f t="shared" ref="N1283:N1346" si="83">(M1283-K1283)/K1283</f>
        <v>0.7</v>
      </c>
      <c r="O1283" s="23">
        <f>IF(VLOOKUP(Cocina[[#This Row],[Número de Orden]],Sala[[Número de Orden]:[Orden cobrada (Sin tiempo espera)]],12,FALSE)="Si",Cocina[[#This Row],[Ganancia Neta]],-Cocina[[#This Row],[Total del Pedido]])</f>
        <v>42</v>
      </c>
    </row>
    <row r="1284" spans="1:15" x14ac:dyDescent="0.3">
      <c r="A1284" s="9">
        <v>522</v>
      </c>
      <c r="B1284" s="9">
        <v>2</v>
      </c>
      <c r="C1284" s="13" t="s">
        <v>57</v>
      </c>
      <c r="D1284" s="13" t="s">
        <v>1147</v>
      </c>
      <c r="E1284" s="14">
        <v>16</v>
      </c>
      <c r="F1284" s="14">
        <v>28</v>
      </c>
      <c r="G1284" s="9">
        <v>3</v>
      </c>
      <c r="H1284" s="9">
        <v>47</v>
      </c>
      <c r="I1284" s="13" t="s">
        <v>1128</v>
      </c>
      <c r="K1284" s="14">
        <f t="shared" si="80"/>
        <v>48</v>
      </c>
      <c r="L1284" s="14">
        <f t="shared" si="81"/>
        <v>36</v>
      </c>
      <c r="M1284" s="14">
        <f t="shared" si="82"/>
        <v>84</v>
      </c>
      <c r="N1284" s="12">
        <f t="shared" si="83"/>
        <v>0.75</v>
      </c>
      <c r="O1284" s="23">
        <f>IF(VLOOKUP(Cocina[[#This Row],[Número de Orden]],Sala[[Número de Orden]:[Orden cobrada (Sin tiempo espera)]],12,FALSE)="Si",Cocina[[#This Row],[Ganancia Neta]],-Cocina[[#This Row],[Total del Pedido]])</f>
        <v>36</v>
      </c>
    </row>
    <row r="1285" spans="1:15" x14ac:dyDescent="0.3">
      <c r="A1285" s="9">
        <v>523</v>
      </c>
      <c r="B1285" s="9">
        <v>4</v>
      </c>
      <c r="C1285" s="13" t="s">
        <v>170</v>
      </c>
      <c r="D1285" s="13" t="s">
        <v>1142</v>
      </c>
      <c r="E1285" s="14">
        <v>16</v>
      </c>
      <c r="F1285" s="14">
        <v>27</v>
      </c>
      <c r="G1285" s="9">
        <v>3</v>
      </c>
      <c r="H1285" s="9">
        <v>51</v>
      </c>
      <c r="I1285" s="13" t="s">
        <v>1127</v>
      </c>
      <c r="K1285" s="14">
        <f t="shared" si="80"/>
        <v>48</v>
      </c>
      <c r="L1285" s="14">
        <f t="shared" si="81"/>
        <v>33</v>
      </c>
      <c r="M1285" s="14">
        <f t="shared" si="82"/>
        <v>81</v>
      </c>
      <c r="N1285" s="12">
        <f t="shared" si="83"/>
        <v>0.6875</v>
      </c>
      <c r="O1285" s="23">
        <f>IF(VLOOKUP(Cocina[[#This Row],[Número de Orden]],Sala[[Número de Orden]:[Orden cobrada (Sin tiempo espera)]],12,FALSE)="Si",Cocina[[#This Row],[Ganancia Neta]],-Cocina[[#This Row],[Total del Pedido]])</f>
        <v>33</v>
      </c>
    </row>
    <row r="1286" spans="1:15" x14ac:dyDescent="0.3">
      <c r="A1286" s="9">
        <v>524</v>
      </c>
      <c r="B1286" s="9">
        <v>16</v>
      </c>
      <c r="C1286" s="13" t="s">
        <v>335</v>
      </c>
      <c r="D1286" s="13" t="s">
        <v>1151</v>
      </c>
      <c r="E1286" s="14">
        <v>13</v>
      </c>
      <c r="F1286" s="14">
        <v>22</v>
      </c>
      <c r="G1286" s="9">
        <v>1</v>
      </c>
      <c r="H1286" s="9">
        <v>46</v>
      </c>
      <c r="I1286" s="13" t="s">
        <v>1128</v>
      </c>
      <c r="K1286" s="14">
        <f t="shared" si="80"/>
        <v>13</v>
      </c>
      <c r="L1286" s="14">
        <f t="shared" si="81"/>
        <v>9</v>
      </c>
      <c r="M1286" s="14">
        <f t="shared" si="82"/>
        <v>22</v>
      </c>
      <c r="N1286" s="12">
        <f t="shared" si="83"/>
        <v>0.69230769230769229</v>
      </c>
      <c r="O1286" s="23">
        <f>IF(VLOOKUP(Cocina[[#This Row],[Número de Orden]],Sala[[Número de Orden]:[Orden cobrada (Sin tiempo espera)]],12,FALSE)="Si",Cocina[[#This Row],[Ganancia Neta]],-Cocina[[#This Row],[Total del Pedido]])</f>
        <v>9</v>
      </c>
    </row>
    <row r="1287" spans="1:15" x14ac:dyDescent="0.3">
      <c r="A1287" s="9">
        <v>524</v>
      </c>
      <c r="B1287" s="9">
        <v>16</v>
      </c>
      <c r="C1287" s="13" t="s">
        <v>170</v>
      </c>
      <c r="D1287" s="13" t="s">
        <v>1142</v>
      </c>
      <c r="E1287" s="14">
        <v>16</v>
      </c>
      <c r="F1287" s="14">
        <v>27</v>
      </c>
      <c r="G1287" s="9">
        <v>2</v>
      </c>
      <c r="H1287" s="9">
        <v>15</v>
      </c>
      <c r="I1287" s="13" t="s">
        <v>1127</v>
      </c>
      <c r="K1287" s="14">
        <f t="shared" si="80"/>
        <v>32</v>
      </c>
      <c r="L1287" s="14">
        <f t="shared" si="81"/>
        <v>22</v>
      </c>
      <c r="M1287" s="14">
        <f t="shared" si="82"/>
        <v>54</v>
      </c>
      <c r="N1287" s="12">
        <f t="shared" si="83"/>
        <v>0.6875</v>
      </c>
      <c r="O1287" s="23">
        <f>IF(VLOOKUP(Cocina[[#This Row],[Número de Orden]],Sala[[Número de Orden]:[Orden cobrada (Sin tiempo espera)]],12,FALSE)="Si",Cocina[[#This Row],[Ganancia Neta]],-Cocina[[#This Row],[Total del Pedido]])</f>
        <v>22</v>
      </c>
    </row>
    <row r="1288" spans="1:15" x14ac:dyDescent="0.3">
      <c r="A1288" s="9">
        <v>525</v>
      </c>
      <c r="B1288" s="9">
        <v>16</v>
      </c>
      <c r="C1288" s="13" t="s">
        <v>331</v>
      </c>
      <c r="D1288" s="13" t="s">
        <v>1154</v>
      </c>
      <c r="E1288" s="14">
        <v>14</v>
      </c>
      <c r="F1288" s="14">
        <v>23</v>
      </c>
      <c r="G1288" s="9">
        <v>3</v>
      </c>
      <c r="H1288" s="9">
        <v>23</v>
      </c>
      <c r="I1288" s="13" t="s">
        <v>1128</v>
      </c>
      <c r="K1288" s="14">
        <f t="shared" si="80"/>
        <v>42</v>
      </c>
      <c r="L1288" s="14">
        <f t="shared" si="81"/>
        <v>27</v>
      </c>
      <c r="M1288" s="14">
        <f t="shared" si="82"/>
        <v>69</v>
      </c>
      <c r="N1288" s="12">
        <f t="shared" si="83"/>
        <v>0.6428571428571429</v>
      </c>
      <c r="O1288" s="23">
        <f>IF(VLOOKUP(Cocina[[#This Row],[Número de Orden]],Sala[[Número de Orden]:[Orden cobrada (Sin tiempo espera)]],12,FALSE)="Si",Cocina[[#This Row],[Ganancia Neta]],-Cocina[[#This Row],[Total del Pedido]])</f>
        <v>27</v>
      </c>
    </row>
    <row r="1289" spans="1:15" x14ac:dyDescent="0.3">
      <c r="A1289" s="9">
        <v>525</v>
      </c>
      <c r="B1289" s="9">
        <v>16</v>
      </c>
      <c r="C1289" s="13" t="s">
        <v>33</v>
      </c>
      <c r="D1289" s="13" t="s">
        <v>1149</v>
      </c>
      <c r="E1289" s="14">
        <v>21</v>
      </c>
      <c r="F1289" s="14">
        <v>35</v>
      </c>
      <c r="G1289" s="9">
        <v>1</v>
      </c>
      <c r="H1289" s="9">
        <v>14</v>
      </c>
      <c r="I1289" s="13" t="s">
        <v>1127</v>
      </c>
      <c r="K1289" s="14">
        <f t="shared" si="80"/>
        <v>21</v>
      </c>
      <c r="L1289" s="14">
        <f t="shared" si="81"/>
        <v>14</v>
      </c>
      <c r="M1289" s="14">
        <f t="shared" si="82"/>
        <v>35</v>
      </c>
      <c r="N1289" s="12">
        <f t="shared" si="83"/>
        <v>0.66666666666666663</v>
      </c>
      <c r="O1289" s="23">
        <f>IF(VLOOKUP(Cocina[[#This Row],[Número de Orden]],Sala[[Número de Orden]:[Orden cobrada (Sin tiempo espera)]],12,FALSE)="Si",Cocina[[#This Row],[Ganancia Neta]],-Cocina[[#This Row],[Total del Pedido]])</f>
        <v>14</v>
      </c>
    </row>
    <row r="1290" spans="1:15" x14ac:dyDescent="0.3">
      <c r="A1290" s="9">
        <v>525</v>
      </c>
      <c r="B1290" s="9">
        <v>16</v>
      </c>
      <c r="C1290" s="13" t="s">
        <v>186</v>
      </c>
      <c r="D1290" s="13" t="s">
        <v>1141</v>
      </c>
      <c r="E1290" s="14">
        <v>19</v>
      </c>
      <c r="F1290" s="14">
        <v>31</v>
      </c>
      <c r="G1290" s="9">
        <v>3</v>
      </c>
      <c r="H1290" s="9">
        <v>40</v>
      </c>
      <c r="I1290" s="13" t="s">
        <v>1128</v>
      </c>
      <c r="K1290" s="14">
        <f t="shared" si="80"/>
        <v>57</v>
      </c>
      <c r="L1290" s="14">
        <f t="shared" si="81"/>
        <v>36</v>
      </c>
      <c r="M1290" s="14">
        <f t="shared" si="82"/>
        <v>93</v>
      </c>
      <c r="N1290" s="12">
        <f t="shared" si="83"/>
        <v>0.63157894736842102</v>
      </c>
      <c r="O1290" s="23">
        <f>IF(VLOOKUP(Cocina[[#This Row],[Número de Orden]],Sala[[Número de Orden]:[Orden cobrada (Sin tiempo espera)]],12,FALSE)="Si",Cocina[[#This Row],[Ganancia Neta]],-Cocina[[#This Row],[Total del Pedido]])</f>
        <v>36</v>
      </c>
    </row>
    <row r="1291" spans="1:15" x14ac:dyDescent="0.3">
      <c r="A1291" s="9">
        <v>526</v>
      </c>
      <c r="B1291" s="9">
        <v>4</v>
      </c>
      <c r="C1291" s="13" t="s">
        <v>439</v>
      </c>
      <c r="D1291" s="13" t="s">
        <v>1146</v>
      </c>
      <c r="E1291" s="14">
        <v>20</v>
      </c>
      <c r="F1291" s="14">
        <v>33</v>
      </c>
      <c r="G1291" s="9">
        <v>1</v>
      </c>
      <c r="H1291" s="9">
        <v>22</v>
      </c>
      <c r="I1291" s="13" t="s">
        <v>1127</v>
      </c>
      <c r="K1291" s="14">
        <f t="shared" si="80"/>
        <v>20</v>
      </c>
      <c r="L1291" s="14">
        <f t="shared" si="81"/>
        <v>13</v>
      </c>
      <c r="M1291" s="14">
        <f t="shared" si="82"/>
        <v>33</v>
      </c>
      <c r="N1291" s="12">
        <f t="shared" si="83"/>
        <v>0.65</v>
      </c>
      <c r="O1291" s="23">
        <f>IF(VLOOKUP(Cocina[[#This Row],[Número de Orden]],Sala[[Número de Orden]:[Orden cobrada (Sin tiempo espera)]],12,FALSE)="Si",Cocina[[#This Row],[Ganancia Neta]],-Cocina[[#This Row],[Total del Pedido]])</f>
        <v>13</v>
      </c>
    </row>
    <row r="1292" spans="1:15" x14ac:dyDescent="0.3">
      <c r="A1292" s="9">
        <v>527</v>
      </c>
      <c r="B1292" s="9">
        <v>19</v>
      </c>
      <c r="C1292" s="13" t="s">
        <v>170</v>
      </c>
      <c r="D1292" s="13" t="s">
        <v>1142</v>
      </c>
      <c r="E1292" s="14">
        <v>16</v>
      </c>
      <c r="F1292" s="14">
        <v>27</v>
      </c>
      <c r="G1292" s="9">
        <v>2</v>
      </c>
      <c r="H1292" s="9">
        <v>31</v>
      </c>
      <c r="I1292" s="13" t="s">
        <v>1127</v>
      </c>
      <c r="K1292" s="14">
        <f t="shared" si="80"/>
        <v>32</v>
      </c>
      <c r="L1292" s="14">
        <f t="shared" si="81"/>
        <v>22</v>
      </c>
      <c r="M1292" s="14">
        <f t="shared" si="82"/>
        <v>54</v>
      </c>
      <c r="N1292" s="12">
        <f t="shared" si="83"/>
        <v>0.6875</v>
      </c>
      <c r="O1292" s="23">
        <f>IF(VLOOKUP(Cocina[[#This Row],[Número de Orden]],Sala[[Número de Orden]:[Orden cobrada (Sin tiempo espera)]],12,FALSE)="Si",Cocina[[#This Row],[Ganancia Neta]],-Cocina[[#This Row],[Total del Pedido]])</f>
        <v>22</v>
      </c>
    </row>
    <row r="1293" spans="1:15" x14ac:dyDescent="0.3">
      <c r="A1293" s="9">
        <v>528</v>
      </c>
      <c r="B1293" s="9">
        <v>14</v>
      </c>
      <c r="C1293" s="13" t="s">
        <v>241</v>
      </c>
      <c r="D1293" s="13" t="s">
        <v>1153</v>
      </c>
      <c r="E1293" s="14">
        <v>12</v>
      </c>
      <c r="F1293" s="14">
        <v>20</v>
      </c>
      <c r="G1293" s="9">
        <v>1</v>
      </c>
      <c r="H1293" s="9">
        <v>29</v>
      </c>
      <c r="I1293" s="13" t="s">
        <v>1127</v>
      </c>
      <c r="K1293" s="14">
        <f t="shared" si="80"/>
        <v>12</v>
      </c>
      <c r="L1293" s="14">
        <f t="shared" si="81"/>
        <v>8</v>
      </c>
      <c r="M1293" s="14">
        <f t="shared" si="82"/>
        <v>20</v>
      </c>
      <c r="N1293" s="12">
        <f t="shared" si="83"/>
        <v>0.66666666666666663</v>
      </c>
      <c r="O1293" s="23">
        <f>IF(VLOOKUP(Cocina[[#This Row],[Número de Orden]],Sala[[Número de Orden]:[Orden cobrada (Sin tiempo espera)]],12,FALSE)="Si",Cocina[[#This Row],[Ganancia Neta]],-Cocina[[#This Row],[Total del Pedido]])</f>
        <v>-12</v>
      </c>
    </row>
    <row r="1294" spans="1:15" x14ac:dyDescent="0.3">
      <c r="A1294" s="9">
        <v>528</v>
      </c>
      <c r="B1294" s="9">
        <v>14</v>
      </c>
      <c r="C1294" s="13" t="s">
        <v>65</v>
      </c>
      <c r="D1294" s="13" t="s">
        <v>1143</v>
      </c>
      <c r="E1294" s="14">
        <v>25</v>
      </c>
      <c r="F1294" s="14">
        <v>40</v>
      </c>
      <c r="G1294" s="9">
        <v>1</v>
      </c>
      <c r="H1294" s="9">
        <v>47</v>
      </c>
      <c r="I1294" s="13" t="s">
        <v>1127</v>
      </c>
      <c r="K1294" s="14">
        <f t="shared" si="80"/>
        <v>25</v>
      </c>
      <c r="L1294" s="14">
        <f t="shared" si="81"/>
        <v>15</v>
      </c>
      <c r="M1294" s="14">
        <f t="shared" si="82"/>
        <v>40</v>
      </c>
      <c r="N1294" s="12">
        <f t="shared" si="83"/>
        <v>0.6</v>
      </c>
      <c r="O1294" s="23">
        <f>IF(VLOOKUP(Cocina[[#This Row],[Número de Orden]],Sala[[Número de Orden]:[Orden cobrada (Sin tiempo espera)]],12,FALSE)="Si",Cocina[[#This Row],[Ganancia Neta]],-Cocina[[#This Row],[Total del Pedido]])</f>
        <v>-25</v>
      </c>
    </row>
    <row r="1295" spans="1:15" x14ac:dyDescent="0.3">
      <c r="A1295" s="9">
        <v>528</v>
      </c>
      <c r="B1295" s="9">
        <v>14</v>
      </c>
      <c r="C1295" s="13" t="s">
        <v>117</v>
      </c>
      <c r="D1295" s="13" t="s">
        <v>1156</v>
      </c>
      <c r="E1295" s="14">
        <v>10</v>
      </c>
      <c r="F1295" s="14">
        <v>18</v>
      </c>
      <c r="G1295" s="9">
        <v>1</v>
      </c>
      <c r="H1295" s="9">
        <v>45</v>
      </c>
      <c r="I1295" s="13" t="s">
        <v>1128</v>
      </c>
      <c r="K1295" s="14">
        <f t="shared" si="80"/>
        <v>10</v>
      </c>
      <c r="L1295" s="14">
        <f t="shared" si="81"/>
        <v>8</v>
      </c>
      <c r="M1295" s="14">
        <f t="shared" si="82"/>
        <v>18</v>
      </c>
      <c r="N1295" s="12">
        <f t="shared" si="83"/>
        <v>0.8</v>
      </c>
      <c r="O1295" s="23">
        <f>IF(VLOOKUP(Cocina[[#This Row],[Número de Orden]],Sala[[Número de Orden]:[Orden cobrada (Sin tiempo espera)]],12,FALSE)="Si",Cocina[[#This Row],[Ganancia Neta]],-Cocina[[#This Row],[Total del Pedido]])</f>
        <v>-10</v>
      </c>
    </row>
    <row r="1296" spans="1:15" x14ac:dyDescent="0.3">
      <c r="A1296" s="9">
        <v>529</v>
      </c>
      <c r="B1296" s="9">
        <v>1</v>
      </c>
      <c r="C1296" s="13" t="s">
        <v>77</v>
      </c>
      <c r="D1296" s="13" t="s">
        <v>1152</v>
      </c>
      <c r="E1296" s="14">
        <v>20</v>
      </c>
      <c r="F1296" s="14">
        <v>34</v>
      </c>
      <c r="G1296" s="9">
        <v>1</v>
      </c>
      <c r="H1296" s="9">
        <v>24</v>
      </c>
      <c r="I1296" s="13" t="s">
        <v>1128</v>
      </c>
      <c r="K1296" s="14">
        <f t="shared" si="80"/>
        <v>20</v>
      </c>
      <c r="L1296" s="14">
        <f t="shared" si="81"/>
        <v>14</v>
      </c>
      <c r="M1296" s="14">
        <f t="shared" si="82"/>
        <v>34</v>
      </c>
      <c r="N1296" s="12">
        <f t="shared" si="83"/>
        <v>0.7</v>
      </c>
      <c r="O1296" s="23">
        <f>IF(VLOOKUP(Cocina[[#This Row],[Número de Orden]],Sala[[Número de Orden]:[Orden cobrada (Sin tiempo espera)]],12,FALSE)="Si",Cocina[[#This Row],[Ganancia Neta]],-Cocina[[#This Row],[Total del Pedido]])</f>
        <v>14</v>
      </c>
    </row>
    <row r="1297" spans="1:15" x14ac:dyDescent="0.3">
      <c r="A1297" s="9">
        <v>529</v>
      </c>
      <c r="B1297" s="9">
        <v>1</v>
      </c>
      <c r="C1297" s="13" t="s">
        <v>106</v>
      </c>
      <c r="D1297" s="13" t="s">
        <v>1144</v>
      </c>
      <c r="E1297" s="14">
        <v>22</v>
      </c>
      <c r="F1297" s="14">
        <v>36</v>
      </c>
      <c r="G1297" s="9">
        <v>2</v>
      </c>
      <c r="H1297" s="9">
        <v>51</v>
      </c>
      <c r="I1297" s="13" t="s">
        <v>1127</v>
      </c>
      <c r="K1297" s="14">
        <f t="shared" si="80"/>
        <v>44</v>
      </c>
      <c r="L1297" s="14">
        <f t="shared" si="81"/>
        <v>28</v>
      </c>
      <c r="M1297" s="14">
        <f t="shared" si="82"/>
        <v>72</v>
      </c>
      <c r="N1297" s="12">
        <f t="shared" si="83"/>
        <v>0.63636363636363635</v>
      </c>
      <c r="O1297" s="23">
        <f>IF(VLOOKUP(Cocina[[#This Row],[Número de Orden]],Sala[[Número de Orden]:[Orden cobrada (Sin tiempo espera)]],12,FALSE)="Si",Cocina[[#This Row],[Ganancia Neta]],-Cocina[[#This Row],[Total del Pedido]])</f>
        <v>28</v>
      </c>
    </row>
    <row r="1298" spans="1:15" x14ac:dyDescent="0.3">
      <c r="A1298" s="9">
        <v>529</v>
      </c>
      <c r="B1298" s="9">
        <v>1</v>
      </c>
      <c r="C1298" s="13" t="s">
        <v>331</v>
      </c>
      <c r="D1298" s="13" t="s">
        <v>1154</v>
      </c>
      <c r="E1298" s="14">
        <v>14</v>
      </c>
      <c r="F1298" s="14">
        <v>23</v>
      </c>
      <c r="G1298" s="9">
        <v>2</v>
      </c>
      <c r="H1298" s="9">
        <v>27</v>
      </c>
      <c r="I1298" s="13" t="s">
        <v>1128</v>
      </c>
      <c r="K1298" s="14">
        <f t="shared" si="80"/>
        <v>28</v>
      </c>
      <c r="L1298" s="14">
        <f t="shared" si="81"/>
        <v>18</v>
      </c>
      <c r="M1298" s="14">
        <f t="shared" si="82"/>
        <v>46</v>
      </c>
      <c r="N1298" s="12">
        <f t="shared" si="83"/>
        <v>0.6428571428571429</v>
      </c>
      <c r="O1298" s="23">
        <f>IF(VLOOKUP(Cocina[[#This Row],[Número de Orden]],Sala[[Número de Orden]:[Orden cobrada (Sin tiempo espera)]],12,FALSE)="Si",Cocina[[#This Row],[Ganancia Neta]],-Cocina[[#This Row],[Total del Pedido]])</f>
        <v>18</v>
      </c>
    </row>
    <row r="1299" spans="1:15" x14ac:dyDescent="0.3">
      <c r="A1299" s="9">
        <v>529</v>
      </c>
      <c r="B1299" s="9">
        <v>1</v>
      </c>
      <c r="C1299" s="13" t="s">
        <v>57</v>
      </c>
      <c r="D1299" s="13" t="s">
        <v>1147</v>
      </c>
      <c r="E1299" s="14">
        <v>16</v>
      </c>
      <c r="F1299" s="14">
        <v>28</v>
      </c>
      <c r="G1299" s="9">
        <v>2</v>
      </c>
      <c r="H1299" s="9">
        <v>55</v>
      </c>
      <c r="I1299" s="13" t="s">
        <v>1127</v>
      </c>
      <c r="K1299" s="14">
        <f t="shared" si="80"/>
        <v>32</v>
      </c>
      <c r="L1299" s="14">
        <f t="shared" si="81"/>
        <v>24</v>
      </c>
      <c r="M1299" s="14">
        <f t="shared" si="82"/>
        <v>56</v>
      </c>
      <c r="N1299" s="12">
        <f t="shared" si="83"/>
        <v>0.75</v>
      </c>
      <c r="O1299" s="23">
        <f>IF(VLOOKUP(Cocina[[#This Row],[Número de Orden]],Sala[[Número de Orden]:[Orden cobrada (Sin tiempo espera)]],12,FALSE)="Si",Cocina[[#This Row],[Ganancia Neta]],-Cocina[[#This Row],[Total del Pedido]])</f>
        <v>24</v>
      </c>
    </row>
    <row r="1300" spans="1:15" x14ac:dyDescent="0.3">
      <c r="A1300" s="9">
        <v>530</v>
      </c>
      <c r="B1300" s="9">
        <v>7</v>
      </c>
      <c r="C1300" s="13" t="s">
        <v>117</v>
      </c>
      <c r="D1300" s="13" t="s">
        <v>1156</v>
      </c>
      <c r="E1300" s="14">
        <v>10</v>
      </c>
      <c r="F1300" s="14">
        <v>18</v>
      </c>
      <c r="G1300" s="9">
        <v>3</v>
      </c>
      <c r="H1300" s="9">
        <v>37</v>
      </c>
      <c r="I1300" s="13" t="s">
        <v>1128</v>
      </c>
      <c r="K1300" s="14">
        <f t="shared" si="80"/>
        <v>30</v>
      </c>
      <c r="L1300" s="14">
        <f t="shared" si="81"/>
        <v>24</v>
      </c>
      <c r="M1300" s="14">
        <f t="shared" si="82"/>
        <v>54</v>
      </c>
      <c r="N1300" s="12">
        <f t="shared" si="83"/>
        <v>0.8</v>
      </c>
      <c r="O1300" s="23">
        <f>IF(VLOOKUP(Cocina[[#This Row],[Número de Orden]],Sala[[Número de Orden]:[Orden cobrada (Sin tiempo espera)]],12,FALSE)="Si",Cocina[[#This Row],[Ganancia Neta]],-Cocina[[#This Row],[Total del Pedido]])</f>
        <v>24</v>
      </c>
    </row>
    <row r="1301" spans="1:15" x14ac:dyDescent="0.3">
      <c r="A1301" s="9">
        <v>530</v>
      </c>
      <c r="B1301" s="9">
        <v>7</v>
      </c>
      <c r="C1301" s="13" t="s">
        <v>57</v>
      </c>
      <c r="D1301" s="13" t="s">
        <v>1147</v>
      </c>
      <c r="E1301" s="14">
        <v>16</v>
      </c>
      <c r="F1301" s="14">
        <v>28</v>
      </c>
      <c r="G1301" s="9">
        <v>2</v>
      </c>
      <c r="H1301" s="9">
        <v>50</v>
      </c>
      <c r="I1301" s="13" t="s">
        <v>1128</v>
      </c>
      <c r="K1301" s="14">
        <f t="shared" si="80"/>
        <v>32</v>
      </c>
      <c r="L1301" s="14">
        <f t="shared" si="81"/>
        <v>24</v>
      </c>
      <c r="M1301" s="14">
        <f t="shared" si="82"/>
        <v>56</v>
      </c>
      <c r="N1301" s="12">
        <f t="shared" si="83"/>
        <v>0.75</v>
      </c>
      <c r="O1301" s="23">
        <f>IF(VLOOKUP(Cocina[[#This Row],[Número de Orden]],Sala[[Número de Orden]:[Orden cobrada (Sin tiempo espera)]],12,FALSE)="Si",Cocina[[#This Row],[Ganancia Neta]],-Cocina[[#This Row],[Total del Pedido]])</f>
        <v>24</v>
      </c>
    </row>
    <row r="1302" spans="1:15" x14ac:dyDescent="0.3">
      <c r="A1302" s="9">
        <v>530</v>
      </c>
      <c r="B1302" s="9">
        <v>7</v>
      </c>
      <c r="C1302" s="13" t="s">
        <v>195</v>
      </c>
      <c r="D1302" s="13" t="s">
        <v>1158</v>
      </c>
      <c r="E1302" s="14">
        <v>15</v>
      </c>
      <c r="F1302" s="14">
        <v>25</v>
      </c>
      <c r="G1302" s="9">
        <v>2</v>
      </c>
      <c r="H1302" s="9">
        <v>19</v>
      </c>
      <c r="I1302" s="13" t="s">
        <v>1127</v>
      </c>
      <c r="K1302" s="14">
        <f t="shared" si="80"/>
        <v>30</v>
      </c>
      <c r="L1302" s="14">
        <f t="shared" si="81"/>
        <v>20</v>
      </c>
      <c r="M1302" s="14">
        <f t="shared" si="82"/>
        <v>50</v>
      </c>
      <c r="N1302" s="12">
        <f t="shared" si="83"/>
        <v>0.66666666666666663</v>
      </c>
      <c r="O1302" s="23">
        <f>IF(VLOOKUP(Cocina[[#This Row],[Número de Orden]],Sala[[Número de Orden]:[Orden cobrada (Sin tiempo espera)]],12,FALSE)="Si",Cocina[[#This Row],[Ganancia Neta]],-Cocina[[#This Row],[Total del Pedido]])</f>
        <v>20</v>
      </c>
    </row>
    <row r="1303" spans="1:15" x14ac:dyDescent="0.3">
      <c r="A1303" s="9">
        <v>531</v>
      </c>
      <c r="B1303" s="9">
        <v>9</v>
      </c>
      <c r="C1303" s="13" t="s">
        <v>102</v>
      </c>
      <c r="D1303" s="13" t="s">
        <v>1155</v>
      </c>
      <c r="E1303" s="14">
        <v>13</v>
      </c>
      <c r="F1303" s="14">
        <v>21</v>
      </c>
      <c r="G1303" s="9">
        <v>3</v>
      </c>
      <c r="H1303" s="9">
        <v>41</v>
      </c>
      <c r="I1303" s="13" t="s">
        <v>1127</v>
      </c>
      <c r="K1303" s="14">
        <f t="shared" si="80"/>
        <v>39</v>
      </c>
      <c r="L1303" s="14">
        <f t="shared" si="81"/>
        <v>24</v>
      </c>
      <c r="M1303" s="14">
        <f t="shared" si="82"/>
        <v>63</v>
      </c>
      <c r="N1303" s="12">
        <f t="shared" si="83"/>
        <v>0.61538461538461542</v>
      </c>
      <c r="O1303" s="23">
        <f>IF(VLOOKUP(Cocina[[#This Row],[Número de Orden]],Sala[[Número de Orden]:[Orden cobrada (Sin tiempo espera)]],12,FALSE)="Si",Cocina[[#This Row],[Ganancia Neta]],-Cocina[[#This Row],[Total del Pedido]])</f>
        <v>-39</v>
      </c>
    </row>
    <row r="1304" spans="1:15" x14ac:dyDescent="0.3">
      <c r="A1304" s="9">
        <v>531</v>
      </c>
      <c r="B1304" s="9">
        <v>9</v>
      </c>
      <c r="C1304" s="13" t="s">
        <v>65</v>
      </c>
      <c r="D1304" s="13" t="s">
        <v>1143</v>
      </c>
      <c r="E1304" s="14">
        <v>25</v>
      </c>
      <c r="F1304" s="14">
        <v>40</v>
      </c>
      <c r="G1304" s="9">
        <v>1</v>
      </c>
      <c r="H1304" s="9">
        <v>43</v>
      </c>
      <c r="I1304" s="13" t="s">
        <v>1127</v>
      </c>
      <c r="K1304" s="14">
        <f t="shared" si="80"/>
        <v>25</v>
      </c>
      <c r="L1304" s="14">
        <f t="shared" si="81"/>
        <v>15</v>
      </c>
      <c r="M1304" s="14">
        <f t="shared" si="82"/>
        <v>40</v>
      </c>
      <c r="N1304" s="12">
        <f t="shared" si="83"/>
        <v>0.6</v>
      </c>
      <c r="O1304" s="23">
        <f>IF(VLOOKUP(Cocina[[#This Row],[Número de Orden]],Sala[[Número de Orden]:[Orden cobrada (Sin tiempo espera)]],12,FALSE)="Si",Cocina[[#This Row],[Ganancia Neta]],-Cocina[[#This Row],[Total del Pedido]])</f>
        <v>-25</v>
      </c>
    </row>
    <row r="1305" spans="1:15" x14ac:dyDescent="0.3">
      <c r="A1305" s="9">
        <v>531</v>
      </c>
      <c r="B1305" s="9">
        <v>9</v>
      </c>
      <c r="C1305" s="13" t="s">
        <v>117</v>
      </c>
      <c r="D1305" s="13" t="s">
        <v>1156</v>
      </c>
      <c r="E1305" s="14">
        <v>10</v>
      </c>
      <c r="F1305" s="14">
        <v>18</v>
      </c>
      <c r="G1305" s="9">
        <v>3</v>
      </c>
      <c r="H1305" s="9">
        <v>56</v>
      </c>
      <c r="I1305" s="13" t="s">
        <v>1128</v>
      </c>
      <c r="K1305" s="14">
        <f t="shared" si="80"/>
        <v>30</v>
      </c>
      <c r="L1305" s="14">
        <f t="shared" si="81"/>
        <v>24</v>
      </c>
      <c r="M1305" s="14">
        <f t="shared" si="82"/>
        <v>54</v>
      </c>
      <c r="N1305" s="12">
        <f t="shared" si="83"/>
        <v>0.8</v>
      </c>
      <c r="O1305" s="23">
        <f>IF(VLOOKUP(Cocina[[#This Row],[Número de Orden]],Sala[[Número de Orden]:[Orden cobrada (Sin tiempo espera)]],12,FALSE)="Si",Cocina[[#This Row],[Ganancia Neta]],-Cocina[[#This Row],[Total del Pedido]])</f>
        <v>-30</v>
      </c>
    </row>
    <row r="1306" spans="1:15" x14ac:dyDescent="0.3">
      <c r="A1306" s="9">
        <v>531</v>
      </c>
      <c r="B1306" s="9">
        <v>9</v>
      </c>
      <c r="C1306" s="13" t="s">
        <v>51</v>
      </c>
      <c r="D1306" s="13" t="s">
        <v>1145</v>
      </c>
      <c r="E1306" s="14">
        <v>17</v>
      </c>
      <c r="F1306" s="14">
        <v>29</v>
      </c>
      <c r="G1306" s="9">
        <v>3</v>
      </c>
      <c r="H1306" s="9">
        <v>59</v>
      </c>
      <c r="I1306" s="13" t="s">
        <v>1128</v>
      </c>
      <c r="K1306" s="14">
        <f t="shared" si="80"/>
        <v>51</v>
      </c>
      <c r="L1306" s="14">
        <f t="shared" si="81"/>
        <v>36</v>
      </c>
      <c r="M1306" s="14">
        <f t="shared" si="82"/>
        <v>87</v>
      </c>
      <c r="N1306" s="12">
        <f t="shared" si="83"/>
        <v>0.70588235294117652</v>
      </c>
      <c r="O1306" s="23">
        <f>IF(VLOOKUP(Cocina[[#This Row],[Número de Orden]],Sala[[Número de Orden]:[Orden cobrada (Sin tiempo espera)]],12,FALSE)="Si",Cocina[[#This Row],[Ganancia Neta]],-Cocina[[#This Row],[Total del Pedido]])</f>
        <v>-51</v>
      </c>
    </row>
    <row r="1307" spans="1:15" x14ac:dyDescent="0.3">
      <c r="A1307" s="9">
        <v>532</v>
      </c>
      <c r="B1307" s="9">
        <v>13</v>
      </c>
      <c r="C1307" s="13" t="s">
        <v>102</v>
      </c>
      <c r="D1307" s="13" t="s">
        <v>1155</v>
      </c>
      <c r="E1307" s="14">
        <v>13</v>
      </c>
      <c r="F1307" s="14">
        <v>21</v>
      </c>
      <c r="G1307" s="9">
        <v>1</v>
      </c>
      <c r="H1307" s="9">
        <v>24</v>
      </c>
      <c r="I1307" s="13" t="s">
        <v>1128</v>
      </c>
      <c r="K1307" s="14">
        <f t="shared" si="80"/>
        <v>13</v>
      </c>
      <c r="L1307" s="14">
        <f t="shared" si="81"/>
        <v>8</v>
      </c>
      <c r="M1307" s="14">
        <f t="shared" si="82"/>
        <v>21</v>
      </c>
      <c r="N1307" s="12">
        <f t="shared" si="83"/>
        <v>0.61538461538461542</v>
      </c>
      <c r="O1307" s="23">
        <f>IF(VLOOKUP(Cocina[[#This Row],[Número de Orden]],Sala[[Número de Orden]:[Orden cobrada (Sin tiempo espera)]],12,FALSE)="Si",Cocina[[#This Row],[Ganancia Neta]],-Cocina[[#This Row],[Total del Pedido]])</f>
        <v>8</v>
      </c>
    </row>
    <row r="1308" spans="1:15" x14ac:dyDescent="0.3">
      <c r="A1308" s="9">
        <v>532</v>
      </c>
      <c r="B1308" s="9">
        <v>13</v>
      </c>
      <c r="C1308" s="13" t="s">
        <v>256</v>
      </c>
      <c r="D1308" s="13" t="s">
        <v>1157</v>
      </c>
      <c r="E1308" s="14">
        <v>15</v>
      </c>
      <c r="F1308" s="14">
        <v>26</v>
      </c>
      <c r="G1308" s="9">
        <v>2</v>
      </c>
      <c r="H1308" s="9">
        <v>28</v>
      </c>
      <c r="I1308" s="13" t="s">
        <v>1127</v>
      </c>
      <c r="K1308" s="14">
        <f t="shared" si="80"/>
        <v>30</v>
      </c>
      <c r="L1308" s="14">
        <f t="shared" si="81"/>
        <v>22</v>
      </c>
      <c r="M1308" s="14">
        <f t="shared" si="82"/>
        <v>52</v>
      </c>
      <c r="N1308" s="12">
        <f t="shared" si="83"/>
        <v>0.73333333333333328</v>
      </c>
      <c r="O1308" s="23">
        <f>IF(VLOOKUP(Cocina[[#This Row],[Número de Orden]],Sala[[Número de Orden]:[Orden cobrada (Sin tiempo espera)]],12,FALSE)="Si",Cocina[[#This Row],[Ganancia Neta]],-Cocina[[#This Row],[Total del Pedido]])</f>
        <v>22</v>
      </c>
    </row>
    <row r="1309" spans="1:15" x14ac:dyDescent="0.3">
      <c r="A1309" s="9">
        <v>532</v>
      </c>
      <c r="B1309" s="9">
        <v>13</v>
      </c>
      <c r="C1309" s="13" t="s">
        <v>414</v>
      </c>
      <c r="D1309" s="13" t="s">
        <v>1150</v>
      </c>
      <c r="E1309" s="14">
        <v>19</v>
      </c>
      <c r="F1309" s="14">
        <v>32</v>
      </c>
      <c r="G1309" s="9">
        <v>2</v>
      </c>
      <c r="H1309" s="9">
        <v>7</v>
      </c>
      <c r="I1309" s="13" t="s">
        <v>1128</v>
      </c>
      <c r="K1309" s="14">
        <f t="shared" si="80"/>
        <v>38</v>
      </c>
      <c r="L1309" s="14">
        <f t="shared" si="81"/>
        <v>26</v>
      </c>
      <c r="M1309" s="14">
        <f t="shared" si="82"/>
        <v>64</v>
      </c>
      <c r="N1309" s="12">
        <f t="shared" si="83"/>
        <v>0.68421052631578949</v>
      </c>
      <c r="O1309" s="23">
        <f>IF(VLOOKUP(Cocina[[#This Row],[Número de Orden]],Sala[[Número de Orden]:[Orden cobrada (Sin tiempo espera)]],12,FALSE)="Si",Cocina[[#This Row],[Ganancia Neta]],-Cocina[[#This Row],[Total del Pedido]])</f>
        <v>26</v>
      </c>
    </row>
    <row r="1310" spans="1:15" x14ac:dyDescent="0.3">
      <c r="A1310" s="9">
        <v>533</v>
      </c>
      <c r="B1310" s="9">
        <v>1</v>
      </c>
      <c r="C1310" s="13" t="s">
        <v>241</v>
      </c>
      <c r="D1310" s="13" t="s">
        <v>1153</v>
      </c>
      <c r="E1310" s="14">
        <v>12</v>
      </c>
      <c r="F1310" s="14">
        <v>20</v>
      </c>
      <c r="G1310" s="9">
        <v>1</v>
      </c>
      <c r="H1310" s="9">
        <v>34</v>
      </c>
      <c r="I1310" s="13" t="s">
        <v>1127</v>
      </c>
      <c r="K1310" s="14">
        <f t="shared" si="80"/>
        <v>12</v>
      </c>
      <c r="L1310" s="14">
        <f t="shared" si="81"/>
        <v>8</v>
      </c>
      <c r="M1310" s="14">
        <f t="shared" si="82"/>
        <v>20</v>
      </c>
      <c r="N1310" s="12">
        <f t="shared" si="83"/>
        <v>0.66666666666666663</v>
      </c>
      <c r="O1310" s="23">
        <f>IF(VLOOKUP(Cocina[[#This Row],[Número de Orden]],Sala[[Número de Orden]:[Orden cobrada (Sin tiempo espera)]],12,FALSE)="Si",Cocina[[#This Row],[Ganancia Neta]],-Cocina[[#This Row],[Total del Pedido]])</f>
        <v>8</v>
      </c>
    </row>
    <row r="1311" spans="1:15" x14ac:dyDescent="0.3">
      <c r="A1311" s="9">
        <v>533</v>
      </c>
      <c r="B1311" s="9">
        <v>1</v>
      </c>
      <c r="C1311" s="13" t="s">
        <v>102</v>
      </c>
      <c r="D1311" s="13" t="s">
        <v>1155</v>
      </c>
      <c r="E1311" s="14">
        <v>13</v>
      </c>
      <c r="F1311" s="14">
        <v>21</v>
      </c>
      <c r="G1311" s="9">
        <v>1</v>
      </c>
      <c r="H1311" s="9">
        <v>14</v>
      </c>
      <c r="I1311" s="13" t="s">
        <v>1128</v>
      </c>
      <c r="K1311" s="14">
        <f t="shared" si="80"/>
        <v>13</v>
      </c>
      <c r="L1311" s="14">
        <f t="shared" si="81"/>
        <v>8</v>
      </c>
      <c r="M1311" s="14">
        <f t="shared" si="82"/>
        <v>21</v>
      </c>
      <c r="N1311" s="12">
        <f t="shared" si="83"/>
        <v>0.61538461538461542</v>
      </c>
      <c r="O1311" s="23">
        <f>IF(VLOOKUP(Cocina[[#This Row],[Número de Orden]],Sala[[Número de Orden]:[Orden cobrada (Sin tiempo espera)]],12,FALSE)="Si",Cocina[[#This Row],[Ganancia Neta]],-Cocina[[#This Row],[Total del Pedido]])</f>
        <v>8</v>
      </c>
    </row>
    <row r="1312" spans="1:15" x14ac:dyDescent="0.3">
      <c r="A1312" s="9">
        <v>534</v>
      </c>
      <c r="B1312" s="9">
        <v>1</v>
      </c>
      <c r="C1312" s="13" t="s">
        <v>259</v>
      </c>
      <c r="D1312" s="13" t="s">
        <v>1139</v>
      </c>
      <c r="E1312" s="14">
        <v>14</v>
      </c>
      <c r="F1312" s="14">
        <v>24</v>
      </c>
      <c r="G1312" s="9">
        <v>2</v>
      </c>
      <c r="H1312" s="9">
        <v>56</v>
      </c>
      <c r="I1312" s="13" t="s">
        <v>1128</v>
      </c>
      <c r="K1312" s="14">
        <f t="shared" si="80"/>
        <v>28</v>
      </c>
      <c r="L1312" s="14">
        <f t="shared" si="81"/>
        <v>20</v>
      </c>
      <c r="M1312" s="14">
        <f t="shared" si="82"/>
        <v>48</v>
      </c>
      <c r="N1312" s="12">
        <f t="shared" si="83"/>
        <v>0.7142857142857143</v>
      </c>
      <c r="O1312" s="23">
        <f>IF(VLOOKUP(Cocina[[#This Row],[Número de Orden]],Sala[[Número de Orden]:[Orden cobrada (Sin tiempo espera)]],12,FALSE)="Si",Cocina[[#This Row],[Ganancia Neta]],-Cocina[[#This Row],[Total del Pedido]])</f>
        <v>20</v>
      </c>
    </row>
    <row r="1313" spans="1:15" x14ac:dyDescent="0.3">
      <c r="A1313" s="9">
        <v>534</v>
      </c>
      <c r="B1313" s="9">
        <v>1</v>
      </c>
      <c r="C1313" s="13" t="s">
        <v>51</v>
      </c>
      <c r="D1313" s="13" t="s">
        <v>1145</v>
      </c>
      <c r="E1313" s="14">
        <v>17</v>
      </c>
      <c r="F1313" s="14">
        <v>29</v>
      </c>
      <c r="G1313" s="9">
        <v>1</v>
      </c>
      <c r="H1313" s="9">
        <v>10</v>
      </c>
      <c r="I1313" s="13" t="s">
        <v>1128</v>
      </c>
      <c r="K1313" s="14">
        <f t="shared" si="80"/>
        <v>17</v>
      </c>
      <c r="L1313" s="14">
        <f t="shared" si="81"/>
        <v>12</v>
      </c>
      <c r="M1313" s="14">
        <f t="shared" si="82"/>
        <v>29</v>
      </c>
      <c r="N1313" s="12">
        <f t="shared" si="83"/>
        <v>0.70588235294117652</v>
      </c>
      <c r="O1313" s="23">
        <f>IF(VLOOKUP(Cocina[[#This Row],[Número de Orden]],Sala[[Número de Orden]:[Orden cobrada (Sin tiempo espera)]],12,FALSE)="Si",Cocina[[#This Row],[Ganancia Neta]],-Cocina[[#This Row],[Total del Pedido]])</f>
        <v>12</v>
      </c>
    </row>
    <row r="1314" spans="1:15" x14ac:dyDescent="0.3">
      <c r="A1314" s="9">
        <v>534</v>
      </c>
      <c r="B1314" s="9">
        <v>1</v>
      </c>
      <c r="C1314" s="13" t="s">
        <v>33</v>
      </c>
      <c r="D1314" s="13" t="s">
        <v>1149</v>
      </c>
      <c r="E1314" s="14">
        <v>21</v>
      </c>
      <c r="F1314" s="14">
        <v>35</v>
      </c>
      <c r="G1314" s="9">
        <v>2</v>
      </c>
      <c r="H1314" s="9">
        <v>10</v>
      </c>
      <c r="I1314" s="13" t="s">
        <v>1127</v>
      </c>
      <c r="K1314" s="14">
        <f t="shared" si="80"/>
        <v>42</v>
      </c>
      <c r="L1314" s="14">
        <f t="shared" si="81"/>
        <v>28</v>
      </c>
      <c r="M1314" s="14">
        <f t="shared" si="82"/>
        <v>70</v>
      </c>
      <c r="N1314" s="12">
        <f t="shared" si="83"/>
        <v>0.66666666666666663</v>
      </c>
      <c r="O1314" s="23">
        <f>IF(VLOOKUP(Cocina[[#This Row],[Número de Orden]],Sala[[Número de Orden]:[Orden cobrada (Sin tiempo espera)]],12,FALSE)="Si",Cocina[[#This Row],[Ganancia Neta]],-Cocina[[#This Row],[Total del Pedido]])</f>
        <v>28</v>
      </c>
    </row>
    <row r="1315" spans="1:15" x14ac:dyDescent="0.3">
      <c r="A1315" s="9">
        <v>535</v>
      </c>
      <c r="B1315" s="9">
        <v>15</v>
      </c>
      <c r="C1315" s="13" t="s">
        <v>65</v>
      </c>
      <c r="D1315" s="13" t="s">
        <v>1143</v>
      </c>
      <c r="E1315" s="14">
        <v>25</v>
      </c>
      <c r="F1315" s="14">
        <v>40</v>
      </c>
      <c r="G1315" s="9">
        <v>3</v>
      </c>
      <c r="H1315" s="9">
        <v>48</v>
      </c>
      <c r="I1315" s="13" t="s">
        <v>1128</v>
      </c>
      <c r="K1315" s="14">
        <f t="shared" si="80"/>
        <v>75</v>
      </c>
      <c r="L1315" s="14">
        <f t="shared" si="81"/>
        <v>45</v>
      </c>
      <c r="M1315" s="14">
        <f t="shared" si="82"/>
        <v>120</v>
      </c>
      <c r="N1315" s="12">
        <f t="shared" si="83"/>
        <v>0.6</v>
      </c>
      <c r="O1315" s="23">
        <f>IF(VLOOKUP(Cocina[[#This Row],[Número de Orden]],Sala[[Número de Orden]:[Orden cobrada (Sin tiempo espera)]],12,FALSE)="Si",Cocina[[#This Row],[Ganancia Neta]],-Cocina[[#This Row],[Total del Pedido]])</f>
        <v>45</v>
      </c>
    </row>
    <row r="1316" spans="1:15" x14ac:dyDescent="0.3">
      <c r="A1316" s="9">
        <v>535</v>
      </c>
      <c r="B1316" s="9">
        <v>15</v>
      </c>
      <c r="C1316" s="13" t="s">
        <v>51</v>
      </c>
      <c r="D1316" s="13" t="s">
        <v>1145</v>
      </c>
      <c r="E1316" s="14">
        <v>17</v>
      </c>
      <c r="F1316" s="14">
        <v>29</v>
      </c>
      <c r="G1316" s="9">
        <v>3</v>
      </c>
      <c r="H1316" s="9">
        <v>9</v>
      </c>
      <c r="I1316" s="13" t="s">
        <v>1127</v>
      </c>
      <c r="K1316" s="14">
        <f t="shared" si="80"/>
        <v>51</v>
      </c>
      <c r="L1316" s="14">
        <f t="shared" si="81"/>
        <v>36</v>
      </c>
      <c r="M1316" s="14">
        <f t="shared" si="82"/>
        <v>87</v>
      </c>
      <c r="N1316" s="12">
        <f t="shared" si="83"/>
        <v>0.70588235294117652</v>
      </c>
      <c r="O1316" s="23">
        <f>IF(VLOOKUP(Cocina[[#This Row],[Número de Orden]],Sala[[Número de Orden]:[Orden cobrada (Sin tiempo espera)]],12,FALSE)="Si",Cocina[[#This Row],[Ganancia Neta]],-Cocina[[#This Row],[Total del Pedido]])</f>
        <v>36</v>
      </c>
    </row>
    <row r="1317" spans="1:15" x14ac:dyDescent="0.3">
      <c r="A1317" s="9">
        <v>535</v>
      </c>
      <c r="B1317" s="9">
        <v>15</v>
      </c>
      <c r="C1317" s="13" t="s">
        <v>259</v>
      </c>
      <c r="D1317" s="13" t="s">
        <v>1139</v>
      </c>
      <c r="E1317" s="14">
        <v>14</v>
      </c>
      <c r="F1317" s="14">
        <v>24</v>
      </c>
      <c r="G1317" s="9">
        <v>2</v>
      </c>
      <c r="H1317" s="9">
        <v>42</v>
      </c>
      <c r="I1317" s="13" t="s">
        <v>1127</v>
      </c>
      <c r="K1317" s="14">
        <f t="shared" si="80"/>
        <v>28</v>
      </c>
      <c r="L1317" s="14">
        <f t="shared" si="81"/>
        <v>20</v>
      </c>
      <c r="M1317" s="14">
        <f t="shared" si="82"/>
        <v>48</v>
      </c>
      <c r="N1317" s="12">
        <f t="shared" si="83"/>
        <v>0.7142857142857143</v>
      </c>
      <c r="O1317" s="23">
        <f>IF(VLOOKUP(Cocina[[#This Row],[Número de Orden]],Sala[[Número de Orden]:[Orden cobrada (Sin tiempo espera)]],12,FALSE)="Si",Cocina[[#This Row],[Ganancia Neta]],-Cocina[[#This Row],[Total del Pedido]])</f>
        <v>20</v>
      </c>
    </row>
    <row r="1318" spans="1:15" x14ac:dyDescent="0.3">
      <c r="A1318" s="9">
        <v>535</v>
      </c>
      <c r="B1318" s="9">
        <v>15</v>
      </c>
      <c r="C1318" s="13" t="s">
        <v>102</v>
      </c>
      <c r="D1318" s="13" t="s">
        <v>1155</v>
      </c>
      <c r="E1318" s="14">
        <v>13</v>
      </c>
      <c r="F1318" s="14">
        <v>21</v>
      </c>
      <c r="G1318" s="9">
        <v>1</v>
      </c>
      <c r="H1318" s="9">
        <v>14</v>
      </c>
      <c r="I1318" s="13" t="s">
        <v>1127</v>
      </c>
      <c r="K1318" s="14">
        <f t="shared" si="80"/>
        <v>13</v>
      </c>
      <c r="L1318" s="14">
        <f t="shared" si="81"/>
        <v>8</v>
      </c>
      <c r="M1318" s="14">
        <f t="shared" si="82"/>
        <v>21</v>
      </c>
      <c r="N1318" s="12">
        <f t="shared" si="83"/>
        <v>0.61538461538461542</v>
      </c>
      <c r="O1318" s="23">
        <f>IF(VLOOKUP(Cocina[[#This Row],[Número de Orden]],Sala[[Número de Orden]:[Orden cobrada (Sin tiempo espera)]],12,FALSE)="Si",Cocina[[#This Row],[Ganancia Neta]],-Cocina[[#This Row],[Total del Pedido]])</f>
        <v>8</v>
      </c>
    </row>
    <row r="1319" spans="1:15" x14ac:dyDescent="0.3">
      <c r="A1319" s="9">
        <v>536</v>
      </c>
      <c r="B1319" s="9">
        <v>9</v>
      </c>
      <c r="C1319" s="13" t="s">
        <v>117</v>
      </c>
      <c r="D1319" s="13" t="s">
        <v>1156</v>
      </c>
      <c r="E1319" s="14">
        <v>10</v>
      </c>
      <c r="F1319" s="14">
        <v>18</v>
      </c>
      <c r="G1319" s="9">
        <v>1</v>
      </c>
      <c r="H1319" s="9">
        <v>29</v>
      </c>
      <c r="I1319" s="13" t="s">
        <v>1128</v>
      </c>
      <c r="K1319" s="14">
        <f t="shared" si="80"/>
        <v>10</v>
      </c>
      <c r="L1319" s="14">
        <f t="shared" si="81"/>
        <v>8</v>
      </c>
      <c r="M1319" s="14">
        <f t="shared" si="82"/>
        <v>18</v>
      </c>
      <c r="N1319" s="12">
        <f t="shared" si="83"/>
        <v>0.8</v>
      </c>
      <c r="O1319" s="23">
        <f>IF(VLOOKUP(Cocina[[#This Row],[Número de Orden]],Sala[[Número de Orden]:[Orden cobrada (Sin tiempo espera)]],12,FALSE)="Si",Cocina[[#This Row],[Ganancia Neta]],-Cocina[[#This Row],[Total del Pedido]])</f>
        <v>-10</v>
      </c>
    </row>
    <row r="1320" spans="1:15" x14ac:dyDescent="0.3">
      <c r="A1320" s="9">
        <v>536</v>
      </c>
      <c r="B1320" s="9">
        <v>9</v>
      </c>
      <c r="C1320" s="13" t="s">
        <v>51</v>
      </c>
      <c r="D1320" s="13" t="s">
        <v>1145</v>
      </c>
      <c r="E1320" s="14">
        <v>17</v>
      </c>
      <c r="F1320" s="14">
        <v>29</v>
      </c>
      <c r="G1320" s="9">
        <v>2</v>
      </c>
      <c r="H1320" s="9">
        <v>52</v>
      </c>
      <c r="I1320" s="13" t="s">
        <v>1127</v>
      </c>
      <c r="K1320" s="14">
        <f t="shared" si="80"/>
        <v>34</v>
      </c>
      <c r="L1320" s="14">
        <f t="shared" si="81"/>
        <v>24</v>
      </c>
      <c r="M1320" s="14">
        <f t="shared" si="82"/>
        <v>58</v>
      </c>
      <c r="N1320" s="12">
        <f t="shared" si="83"/>
        <v>0.70588235294117652</v>
      </c>
      <c r="O1320" s="23">
        <f>IF(VLOOKUP(Cocina[[#This Row],[Número de Orden]],Sala[[Número de Orden]:[Orden cobrada (Sin tiempo espera)]],12,FALSE)="Si",Cocina[[#This Row],[Ganancia Neta]],-Cocina[[#This Row],[Total del Pedido]])</f>
        <v>-34</v>
      </c>
    </row>
    <row r="1321" spans="1:15" x14ac:dyDescent="0.3">
      <c r="A1321" s="9">
        <v>536</v>
      </c>
      <c r="B1321" s="9">
        <v>9</v>
      </c>
      <c r="C1321" s="13" t="s">
        <v>331</v>
      </c>
      <c r="D1321" s="13" t="s">
        <v>1154</v>
      </c>
      <c r="E1321" s="14">
        <v>14</v>
      </c>
      <c r="F1321" s="14">
        <v>23</v>
      </c>
      <c r="G1321" s="9">
        <v>2</v>
      </c>
      <c r="H1321" s="9">
        <v>38</v>
      </c>
      <c r="I1321" s="13" t="s">
        <v>1127</v>
      </c>
      <c r="K1321" s="14">
        <f t="shared" si="80"/>
        <v>28</v>
      </c>
      <c r="L1321" s="14">
        <f t="shared" si="81"/>
        <v>18</v>
      </c>
      <c r="M1321" s="14">
        <f t="shared" si="82"/>
        <v>46</v>
      </c>
      <c r="N1321" s="12">
        <f t="shared" si="83"/>
        <v>0.6428571428571429</v>
      </c>
      <c r="O1321" s="23">
        <f>IF(VLOOKUP(Cocina[[#This Row],[Número de Orden]],Sala[[Número de Orden]:[Orden cobrada (Sin tiempo espera)]],12,FALSE)="Si",Cocina[[#This Row],[Ganancia Neta]],-Cocina[[#This Row],[Total del Pedido]])</f>
        <v>-28</v>
      </c>
    </row>
    <row r="1322" spans="1:15" x14ac:dyDescent="0.3">
      <c r="A1322" s="9">
        <v>536</v>
      </c>
      <c r="B1322" s="9">
        <v>9</v>
      </c>
      <c r="C1322" s="13" t="s">
        <v>100</v>
      </c>
      <c r="D1322" s="13" t="s">
        <v>1140</v>
      </c>
      <c r="E1322" s="14">
        <v>18</v>
      </c>
      <c r="F1322" s="14">
        <v>30</v>
      </c>
      <c r="G1322" s="9">
        <v>3</v>
      </c>
      <c r="H1322" s="9">
        <v>33</v>
      </c>
      <c r="I1322" s="13" t="s">
        <v>1127</v>
      </c>
      <c r="K1322" s="14">
        <f t="shared" si="80"/>
        <v>54</v>
      </c>
      <c r="L1322" s="14">
        <f t="shared" si="81"/>
        <v>36</v>
      </c>
      <c r="M1322" s="14">
        <f t="shared" si="82"/>
        <v>90</v>
      </c>
      <c r="N1322" s="12">
        <f t="shared" si="83"/>
        <v>0.66666666666666663</v>
      </c>
      <c r="O1322" s="23">
        <f>IF(VLOOKUP(Cocina[[#This Row],[Número de Orden]],Sala[[Número de Orden]:[Orden cobrada (Sin tiempo espera)]],12,FALSE)="Si",Cocina[[#This Row],[Ganancia Neta]],-Cocina[[#This Row],[Total del Pedido]])</f>
        <v>-54</v>
      </c>
    </row>
    <row r="1323" spans="1:15" x14ac:dyDescent="0.3">
      <c r="A1323" s="9">
        <v>537</v>
      </c>
      <c r="B1323" s="9">
        <v>18</v>
      </c>
      <c r="C1323" s="13" t="s">
        <v>102</v>
      </c>
      <c r="D1323" s="13" t="s">
        <v>1155</v>
      </c>
      <c r="E1323" s="14">
        <v>13</v>
      </c>
      <c r="F1323" s="14">
        <v>21</v>
      </c>
      <c r="G1323" s="9">
        <v>3</v>
      </c>
      <c r="H1323" s="9">
        <v>21</v>
      </c>
      <c r="I1323" s="13" t="s">
        <v>1128</v>
      </c>
      <c r="K1323" s="14">
        <f t="shared" si="80"/>
        <v>39</v>
      </c>
      <c r="L1323" s="14">
        <f t="shared" si="81"/>
        <v>24</v>
      </c>
      <c r="M1323" s="14">
        <f t="shared" si="82"/>
        <v>63</v>
      </c>
      <c r="N1323" s="12">
        <f t="shared" si="83"/>
        <v>0.61538461538461542</v>
      </c>
      <c r="O1323" s="23">
        <f>IF(VLOOKUP(Cocina[[#This Row],[Número de Orden]],Sala[[Número de Orden]:[Orden cobrada (Sin tiempo espera)]],12,FALSE)="Si",Cocina[[#This Row],[Ganancia Neta]],-Cocina[[#This Row],[Total del Pedido]])</f>
        <v>24</v>
      </c>
    </row>
    <row r="1324" spans="1:15" x14ac:dyDescent="0.3">
      <c r="A1324" s="9">
        <v>538</v>
      </c>
      <c r="B1324" s="9">
        <v>14</v>
      </c>
      <c r="C1324" s="13" t="s">
        <v>100</v>
      </c>
      <c r="D1324" s="13" t="s">
        <v>1140</v>
      </c>
      <c r="E1324" s="14">
        <v>18</v>
      </c>
      <c r="F1324" s="14">
        <v>30</v>
      </c>
      <c r="G1324" s="9">
        <v>1</v>
      </c>
      <c r="H1324" s="9">
        <v>55</v>
      </c>
      <c r="I1324" s="13" t="s">
        <v>1128</v>
      </c>
      <c r="K1324" s="14">
        <f t="shared" si="80"/>
        <v>18</v>
      </c>
      <c r="L1324" s="14">
        <f t="shared" si="81"/>
        <v>12</v>
      </c>
      <c r="M1324" s="14">
        <f t="shared" si="82"/>
        <v>30</v>
      </c>
      <c r="N1324" s="12">
        <f t="shared" si="83"/>
        <v>0.66666666666666663</v>
      </c>
      <c r="O1324" s="23">
        <f>IF(VLOOKUP(Cocina[[#This Row],[Número de Orden]],Sala[[Número de Orden]:[Orden cobrada (Sin tiempo espera)]],12,FALSE)="Si",Cocina[[#This Row],[Ganancia Neta]],-Cocina[[#This Row],[Total del Pedido]])</f>
        <v>-18</v>
      </c>
    </row>
    <row r="1325" spans="1:15" x14ac:dyDescent="0.3">
      <c r="A1325" s="9">
        <v>538</v>
      </c>
      <c r="B1325" s="9">
        <v>14</v>
      </c>
      <c r="C1325" s="13" t="s">
        <v>331</v>
      </c>
      <c r="D1325" s="13" t="s">
        <v>1154</v>
      </c>
      <c r="E1325" s="14">
        <v>14</v>
      </c>
      <c r="F1325" s="14">
        <v>23</v>
      </c>
      <c r="G1325" s="9">
        <v>1</v>
      </c>
      <c r="H1325" s="9">
        <v>39</v>
      </c>
      <c r="I1325" s="13" t="s">
        <v>1127</v>
      </c>
      <c r="K1325" s="14">
        <f t="shared" si="80"/>
        <v>14</v>
      </c>
      <c r="L1325" s="14">
        <f t="shared" si="81"/>
        <v>9</v>
      </c>
      <c r="M1325" s="14">
        <f t="shared" si="82"/>
        <v>23</v>
      </c>
      <c r="N1325" s="12">
        <f t="shared" si="83"/>
        <v>0.6428571428571429</v>
      </c>
      <c r="O1325" s="23">
        <f>IF(VLOOKUP(Cocina[[#This Row],[Número de Orden]],Sala[[Número de Orden]:[Orden cobrada (Sin tiempo espera)]],12,FALSE)="Si",Cocina[[#This Row],[Ganancia Neta]],-Cocina[[#This Row],[Total del Pedido]])</f>
        <v>-14</v>
      </c>
    </row>
    <row r="1326" spans="1:15" x14ac:dyDescent="0.3">
      <c r="A1326" s="9">
        <v>538</v>
      </c>
      <c r="B1326" s="9">
        <v>14</v>
      </c>
      <c r="C1326" s="13" t="s">
        <v>439</v>
      </c>
      <c r="D1326" s="13" t="s">
        <v>1146</v>
      </c>
      <c r="E1326" s="14">
        <v>20</v>
      </c>
      <c r="F1326" s="14">
        <v>33</v>
      </c>
      <c r="G1326" s="9">
        <v>1</v>
      </c>
      <c r="H1326" s="9">
        <v>58</v>
      </c>
      <c r="I1326" s="13" t="s">
        <v>1128</v>
      </c>
      <c r="K1326" s="14">
        <f t="shared" si="80"/>
        <v>20</v>
      </c>
      <c r="L1326" s="14">
        <f t="shared" si="81"/>
        <v>13</v>
      </c>
      <c r="M1326" s="14">
        <f t="shared" si="82"/>
        <v>33</v>
      </c>
      <c r="N1326" s="12">
        <f t="shared" si="83"/>
        <v>0.65</v>
      </c>
      <c r="O1326" s="23">
        <f>IF(VLOOKUP(Cocina[[#This Row],[Número de Orden]],Sala[[Número de Orden]:[Orden cobrada (Sin tiempo espera)]],12,FALSE)="Si",Cocina[[#This Row],[Ganancia Neta]],-Cocina[[#This Row],[Total del Pedido]])</f>
        <v>-20</v>
      </c>
    </row>
    <row r="1327" spans="1:15" x14ac:dyDescent="0.3">
      <c r="A1327" s="9">
        <v>538</v>
      </c>
      <c r="B1327" s="9">
        <v>14</v>
      </c>
      <c r="C1327" s="13" t="s">
        <v>57</v>
      </c>
      <c r="D1327" s="13" t="s">
        <v>1147</v>
      </c>
      <c r="E1327" s="14">
        <v>16</v>
      </c>
      <c r="F1327" s="14">
        <v>28</v>
      </c>
      <c r="G1327" s="9">
        <v>2</v>
      </c>
      <c r="H1327" s="9">
        <v>46</v>
      </c>
      <c r="I1327" s="13" t="s">
        <v>1127</v>
      </c>
      <c r="K1327" s="14">
        <f t="shared" si="80"/>
        <v>32</v>
      </c>
      <c r="L1327" s="14">
        <f t="shared" si="81"/>
        <v>24</v>
      </c>
      <c r="M1327" s="14">
        <f t="shared" si="82"/>
        <v>56</v>
      </c>
      <c r="N1327" s="12">
        <f t="shared" si="83"/>
        <v>0.75</v>
      </c>
      <c r="O1327" s="23">
        <f>IF(VLOOKUP(Cocina[[#This Row],[Número de Orden]],Sala[[Número de Orden]:[Orden cobrada (Sin tiempo espera)]],12,FALSE)="Si",Cocina[[#This Row],[Ganancia Neta]],-Cocina[[#This Row],[Total del Pedido]])</f>
        <v>-32</v>
      </c>
    </row>
    <row r="1328" spans="1:15" x14ac:dyDescent="0.3">
      <c r="A1328" s="9">
        <v>539</v>
      </c>
      <c r="B1328" s="9">
        <v>18</v>
      </c>
      <c r="C1328" s="13" t="s">
        <v>100</v>
      </c>
      <c r="D1328" s="13" t="s">
        <v>1140</v>
      </c>
      <c r="E1328" s="14">
        <v>18</v>
      </c>
      <c r="F1328" s="14">
        <v>30</v>
      </c>
      <c r="G1328" s="9">
        <v>3</v>
      </c>
      <c r="H1328" s="9">
        <v>43</v>
      </c>
      <c r="I1328" s="13" t="s">
        <v>1128</v>
      </c>
      <c r="K1328" s="14">
        <f t="shared" si="80"/>
        <v>54</v>
      </c>
      <c r="L1328" s="14">
        <f t="shared" si="81"/>
        <v>36</v>
      </c>
      <c r="M1328" s="14">
        <f t="shared" si="82"/>
        <v>90</v>
      </c>
      <c r="N1328" s="12">
        <f t="shared" si="83"/>
        <v>0.66666666666666663</v>
      </c>
      <c r="O1328" s="23">
        <f>IF(VLOOKUP(Cocina[[#This Row],[Número de Orden]],Sala[[Número de Orden]:[Orden cobrada (Sin tiempo espera)]],12,FALSE)="Si",Cocina[[#This Row],[Ganancia Neta]],-Cocina[[#This Row],[Total del Pedido]])</f>
        <v>36</v>
      </c>
    </row>
    <row r="1329" spans="1:15" x14ac:dyDescent="0.3">
      <c r="A1329" s="9">
        <v>539</v>
      </c>
      <c r="B1329" s="9">
        <v>18</v>
      </c>
      <c r="C1329" s="13" t="s">
        <v>170</v>
      </c>
      <c r="D1329" s="13" t="s">
        <v>1142</v>
      </c>
      <c r="E1329" s="14">
        <v>16</v>
      </c>
      <c r="F1329" s="14">
        <v>27</v>
      </c>
      <c r="G1329" s="9">
        <v>1</v>
      </c>
      <c r="H1329" s="9">
        <v>40</v>
      </c>
      <c r="I1329" s="13" t="s">
        <v>1128</v>
      </c>
      <c r="K1329" s="14">
        <f t="shared" si="80"/>
        <v>16</v>
      </c>
      <c r="L1329" s="14">
        <f t="shared" si="81"/>
        <v>11</v>
      </c>
      <c r="M1329" s="14">
        <f t="shared" si="82"/>
        <v>27</v>
      </c>
      <c r="N1329" s="12">
        <f t="shared" si="83"/>
        <v>0.6875</v>
      </c>
      <c r="O1329" s="23">
        <f>IF(VLOOKUP(Cocina[[#This Row],[Número de Orden]],Sala[[Número de Orden]:[Orden cobrada (Sin tiempo espera)]],12,FALSE)="Si",Cocina[[#This Row],[Ganancia Neta]],-Cocina[[#This Row],[Total del Pedido]])</f>
        <v>11</v>
      </c>
    </row>
    <row r="1330" spans="1:15" x14ac:dyDescent="0.3">
      <c r="A1330" s="9">
        <v>539</v>
      </c>
      <c r="B1330" s="9">
        <v>18</v>
      </c>
      <c r="C1330" s="13" t="s">
        <v>51</v>
      </c>
      <c r="D1330" s="13" t="s">
        <v>1145</v>
      </c>
      <c r="E1330" s="14">
        <v>17</v>
      </c>
      <c r="F1330" s="14">
        <v>29</v>
      </c>
      <c r="G1330" s="9">
        <v>3</v>
      </c>
      <c r="H1330" s="9">
        <v>18</v>
      </c>
      <c r="I1330" s="13" t="s">
        <v>1127</v>
      </c>
      <c r="K1330" s="14">
        <f t="shared" si="80"/>
        <v>51</v>
      </c>
      <c r="L1330" s="14">
        <f t="shared" si="81"/>
        <v>36</v>
      </c>
      <c r="M1330" s="14">
        <f t="shared" si="82"/>
        <v>87</v>
      </c>
      <c r="N1330" s="12">
        <f t="shared" si="83"/>
        <v>0.70588235294117652</v>
      </c>
      <c r="O1330" s="23">
        <f>IF(VLOOKUP(Cocina[[#This Row],[Número de Orden]],Sala[[Número de Orden]:[Orden cobrada (Sin tiempo espera)]],12,FALSE)="Si",Cocina[[#This Row],[Ganancia Neta]],-Cocina[[#This Row],[Total del Pedido]])</f>
        <v>36</v>
      </c>
    </row>
    <row r="1331" spans="1:15" x14ac:dyDescent="0.3">
      <c r="A1331" s="9">
        <v>539</v>
      </c>
      <c r="B1331" s="9">
        <v>18</v>
      </c>
      <c r="C1331" s="13" t="s">
        <v>117</v>
      </c>
      <c r="D1331" s="13" t="s">
        <v>1156</v>
      </c>
      <c r="E1331" s="14">
        <v>10</v>
      </c>
      <c r="F1331" s="14">
        <v>18</v>
      </c>
      <c r="G1331" s="9">
        <v>2</v>
      </c>
      <c r="H1331" s="9">
        <v>28</v>
      </c>
      <c r="I1331" s="13" t="s">
        <v>1127</v>
      </c>
      <c r="K1331" s="14">
        <f t="shared" si="80"/>
        <v>20</v>
      </c>
      <c r="L1331" s="14">
        <f t="shared" si="81"/>
        <v>16</v>
      </c>
      <c r="M1331" s="14">
        <f t="shared" si="82"/>
        <v>36</v>
      </c>
      <c r="N1331" s="12">
        <f t="shared" si="83"/>
        <v>0.8</v>
      </c>
      <c r="O1331" s="23">
        <f>IF(VLOOKUP(Cocina[[#This Row],[Número de Orden]],Sala[[Número de Orden]:[Orden cobrada (Sin tiempo espera)]],12,FALSE)="Si",Cocina[[#This Row],[Ganancia Neta]],-Cocina[[#This Row],[Total del Pedido]])</f>
        <v>16</v>
      </c>
    </row>
    <row r="1332" spans="1:15" x14ac:dyDescent="0.3">
      <c r="A1332" s="9">
        <v>540</v>
      </c>
      <c r="B1332" s="9">
        <v>6</v>
      </c>
      <c r="C1332" s="13" t="s">
        <v>117</v>
      </c>
      <c r="D1332" s="13" t="s">
        <v>1156</v>
      </c>
      <c r="E1332" s="14">
        <v>10</v>
      </c>
      <c r="F1332" s="14">
        <v>18</v>
      </c>
      <c r="G1332" s="9">
        <v>3</v>
      </c>
      <c r="H1332" s="9">
        <v>47</v>
      </c>
      <c r="I1332" s="13" t="s">
        <v>1127</v>
      </c>
      <c r="K1332" s="14">
        <f t="shared" si="80"/>
        <v>30</v>
      </c>
      <c r="L1332" s="14">
        <f t="shared" si="81"/>
        <v>24</v>
      </c>
      <c r="M1332" s="14">
        <f t="shared" si="82"/>
        <v>54</v>
      </c>
      <c r="N1332" s="12">
        <f t="shared" si="83"/>
        <v>0.8</v>
      </c>
      <c r="O1332" s="23">
        <f>IF(VLOOKUP(Cocina[[#This Row],[Número de Orden]],Sala[[Número de Orden]:[Orden cobrada (Sin tiempo espera)]],12,FALSE)="Si",Cocina[[#This Row],[Ganancia Neta]],-Cocina[[#This Row],[Total del Pedido]])</f>
        <v>24</v>
      </c>
    </row>
    <row r="1333" spans="1:15" x14ac:dyDescent="0.3">
      <c r="A1333" s="9">
        <v>540</v>
      </c>
      <c r="B1333" s="9">
        <v>6</v>
      </c>
      <c r="C1333" s="13" t="s">
        <v>33</v>
      </c>
      <c r="D1333" s="13" t="s">
        <v>1149</v>
      </c>
      <c r="E1333" s="14">
        <v>21</v>
      </c>
      <c r="F1333" s="14">
        <v>35</v>
      </c>
      <c r="G1333" s="9">
        <v>2</v>
      </c>
      <c r="H1333" s="9">
        <v>35</v>
      </c>
      <c r="I1333" s="13" t="s">
        <v>1127</v>
      </c>
      <c r="K1333" s="14">
        <f t="shared" si="80"/>
        <v>42</v>
      </c>
      <c r="L1333" s="14">
        <f t="shared" si="81"/>
        <v>28</v>
      </c>
      <c r="M1333" s="14">
        <f t="shared" si="82"/>
        <v>70</v>
      </c>
      <c r="N1333" s="12">
        <f t="shared" si="83"/>
        <v>0.66666666666666663</v>
      </c>
      <c r="O1333" s="23">
        <f>IF(VLOOKUP(Cocina[[#This Row],[Número de Orden]],Sala[[Número de Orden]:[Orden cobrada (Sin tiempo espera)]],12,FALSE)="Si",Cocina[[#This Row],[Ganancia Neta]],-Cocina[[#This Row],[Total del Pedido]])</f>
        <v>28</v>
      </c>
    </row>
    <row r="1334" spans="1:15" x14ac:dyDescent="0.3">
      <c r="A1334" s="9">
        <v>541</v>
      </c>
      <c r="B1334" s="9">
        <v>19</v>
      </c>
      <c r="C1334" s="13" t="s">
        <v>180</v>
      </c>
      <c r="D1334" s="13" t="s">
        <v>1148</v>
      </c>
      <c r="E1334" s="14">
        <v>11</v>
      </c>
      <c r="F1334" s="14">
        <v>19</v>
      </c>
      <c r="G1334" s="9">
        <v>2</v>
      </c>
      <c r="H1334" s="9">
        <v>31</v>
      </c>
      <c r="I1334" s="13" t="s">
        <v>1127</v>
      </c>
      <c r="K1334" s="14">
        <f t="shared" si="80"/>
        <v>22</v>
      </c>
      <c r="L1334" s="14">
        <f t="shared" si="81"/>
        <v>16</v>
      </c>
      <c r="M1334" s="14">
        <f t="shared" si="82"/>
        <v>38</v>
      </c>
      <c r="N1334" s="12">
        <f t="shared" si="83"/>
        <v>0.72727272727272729</v>
      </c>
      <c r="O1334" s="23">
        <f>IF(VLOOKUP(Cocina[[#This Row],[Número de Orden]],Sala[[Número de Orden]:[Orden cobrada (Sin tiempo espera)]],12,FALSE)="Si",Cocina[[#This Row],[Ganancia Neta]],-Cocina[[#This Row],[Total del Pedido]])</f>
        <v>16</v>
      </c>
    </row>
    <row r="1335" spans="1:15" x14ac:dyDescent="0.3">
      <c r="A1335" s="9">
        <v>541</v>
      </c>
      <c r="B1335" s="9">
        <v>19</v>
      </c>
      <c r="C1335" s="13" t="s">
        <v>439</v>
      </c>
      <c r="D1335" s="13" t="s">
        <v>1146</v>
      </c>
      <c r="E1335" s="14">
        <v>20</v>
      </c>
      <c r="F1335" s="14">
        <v>33</v>
      </c>
      <c r="G1335" s="9">
        <v>2</v>
      </c>
      <c r="H1335" s="9">
        <v>21</v>
      </c>
      <c r="I1335" s="13" t="s">
        <v>1127</v>
      </c>
      <c r="K1335" s="14">
        <f t="shared" si="80"/>
        <v>40</v>
      </c>
      <c r="L1335" s="14">
        <f t="shared" si="81"/>
        <v>26</v>
      </c>
      <c r="M1335" s="14">
        <f t="shared" si="82"/>
        <v>66</v>
      </c>
      <c r="N1335" s="12">
        <f t="shared" si="83"/>
        <v>0.65</v>
      </c>
      <c r="O1335" s="23">
        <f>IF(VLOOKUP(Cocina[[#This Row],[Número de Orden]],Sala[[Número de Orden]:[Orden cobrada (Sin tiempo espera)]],12,FALSE)="Si",Cocina[[#This Row],[Ganancia Neta]],-Cocina[[#This Row],[Total del Pedido]])</f>
        <v>26</v>
      </c>
    </row>
    <row r="1336" spans="1:15" x14ac:dyDescent="0.3">
      <c r="A1336" s="9">
        <v>541</v>
      </c>
      <c r="B1336" s="9">
        <v>19</v>
      </c>
      <c r="C1336" s="13" t="s">
        <v>51</v>
      </c>
      <c r="D1336" s="13" t="s">
        <v>1145</v>
      </c>
      <c r="E1336" s="14">
        <v>17</v>
      </c>
      <c r="F1336" s="14">
        <v>29</v>
      </c>
      <c r="G1336" s="9">
        <v>1</v>
      </c>
      <c r="H1336" s="9">
        <v>35</v>
      </c>
      <c r="I1336" s="13" t="s">
        <v>1127</v>
      </c>
      <c r="K1336" s="14">
        <f t="shared" si="80"/>
        <v>17</v>
      </c>
      <c r="L1336" s="14">
        <f t="shared" si="81"/>
        <v>12</v>
      </c>
      <c r="M1336" s="14">
        <f t="shared" si="82"/>
        <v>29</v>
      </c>
      <c r="N1336" s="12">
        <f t="shared" si="83"/>
        <v>0.70588235294117652</v>
      </c>
      <c r="O1336" s="23">
        <f>IF(VLOOKUP(Cocina[[#This Row],[Número de Orden]],Sala[[Número de Orden]:[Orden cobrada (Sin tiempo espera)]],12,FALSE)="Si",Cocina[[#This Row],[Ganancia Neta]],-Cocina[[#This Row],[Total del Pedido]])</f>
        <v>12</v>
      </c>
    </row>
    <row r="1337" spans="1:15" x14ac:dyDescent="0.3">
      <c r="A1337" s="9">
        <v>541</v>
      </c>
      <c r="B1337" s="9">
        <v>19</v>
      </c>
      <c r="C1337" s="13" t="s">
        <v>331</v>
      </c>
      <c r="D1337" s="13" t="s">
        <v>1154</v>
      </c>
      <c r="E1337" s="14">
        <v>14</v>
      </c>
      <c r="F1337" s="14">
        <v>23</v>
      </c>
      <c r="G1337" s="9">
        <v>3</v>
      </c>
      <c r="H1337" s="9">
        <v>37</v>
      </c>
      <c r="I1337" s="13" t="s">
        <v>1127</v>
      </c>
      <c r="K1337" s="14">
        <f t="shared" si="80"/>
        <v>42</v>
      </c>
      <c r="L1337" s="14">
        <f t="shared" si="81"/>
        <v>27</v>
      </c>
      <c r="M1337" s="14">
        <f t="shared" si="82"/>
        <v>69</v>
      </c>
      <c r="N1337" s="12">
        <f t="shared" si="83"/>
        <v>0.6428571428571429</v>
      </c>
      <c r="O1337" s="23">
        <f>IF(VLOOKUP(Cocina[[#This Row],[Número de Orden]],Sala[[Número de Orden]:[Orden cobrada (Sin tiempo espera)]],12,FALSE)="Si",Cocina[[#This Row],[Ganancia Neta]],-Cocina[[#This Row],[Total del Pedido]])</f>
        <v>27</v>
      </c>
    </row>
    <row r="1338" spans="1:15" x14ac:dyDescent="0.3">
      <c r="A1338" s="9">
        <v>542</v>
      </c>
      <c r="B1338" s="9">
        <v>9</v>
      </c>
      <c r="C1338" s="13" t="s">
        <v>77</v>
      </c>
      <c r="D1338" s="13" t="s">
        <v>1152</v>
      </c>
      <c r="E1338" s="14">
        <v>20</v>
      </c>
      <c r="F1338" s="14">
        <v>34</v>
      </c>
      <c r="G1338" s="9">
        <v>2</v>
      </c>
      <c r="H1338" s="9">
        <v>17</v>
      </c>
      <c r="I1338" s="13" t="s">
        <v>1128</v>
      </c>
      <c r="K1338" s="14">
        <f t="shared" si="80"/>
        <v>40</v>
      </c>
      <c r="L1338" s="14">
        <f t="shared" si="81"/>
        <v>28</v>
      </c>
      <c r="M1338" s="14">
        <f t="shared" si="82"/>
        <v>68</v>
      </c>
      <c r="N1338" s="12">
        <f t="shared" si="83"/>
        <v>0.7</v>
      </c>
      <c r="O1338" s="23">
        <f>IF(VLOOKUP(Cocina[[#This Row],[Número de Orden]],Sala[[Número de Orden]:[Orden cobrada (Sin tiempo espera)]],12,FALSE)="Si",Cocina[[#This Row],[Ganancia Neta]],-Cocina[[#This Row],[Total del Pedido]])</f>
        <v>28</v>
      </c>
    </row>
    <row r="1339" spans="1:15" x14ac:dyDescent="0.3">
      <c r="A1339" s="9">
        <v>542</v>
      </c>
      <c r="B1339" s="9">
        <v>9</v>
      </c>
      <c r="C1339" s="13" t="s">
        <v>256</v>
      </c>
      <c r="D1339" s="13" t="s">
        <v>1157</v>
      </c>
      <c r="E1339" s="14">
        <v>15</v>
      </c>
      <c r="F1339" s="14">
        <v>26</v>
      </c>
      <c r="G1339" s="9">
        <v>1</v>
      </c>
      <c r="H1339" s="9">
        <v>46</v>
      </c>
      <c r="I1339" s="13" t="s">
        <v>1127</v>
      </c>
      <c r="K1339" s="14">
        <f t="shared" si="80"/>
        <v>15</v>
      </c>
      <c r="L1339" s="14">
        <f t="shared" si="81"/>
        <v>11</v>
      </c>
      <c r="M1339" s="14">
        <f t="shared" si="82"/>
        <v>26</v>
      </c>
      <c r="N1339" s="12">
        <f t="shared" si="83"/>
        <v>0.73333333333333328</v>
      </c>
      <c r="O1339" s="23">
        <f>IF(VLOOKUP(Cocina[[#This Row],[Número de Orden]],Sala[[Número de Orden]:[Orden cobrada (Sin tiempo espera)]],12,FALSE)="Si",Cocina[[#This Row],[Ganancia Neta]],-Cocina[[#This Row],[Total del Pedido]])</f>
        <v>11</v>
      </c>
    </row>
    <row r="1340" spans="1:15" x14ac:dyDescent="0.3">
      <c r="A1340" s="9">
        <v>542</v>
      </c>
      <c r="B1340" s="9">
        <v>9</v>
      </c>
      <c r="C1340" s="13" t="s">
        <v>170</v>
      </c>
      <c r="D1340" s="13" t="s">
        <v>1142</v>
      </c>
      <c r="E1340" s="14">
        <v>16</v>
      </c>
      <c r="F1340" s="14">
        <v>27</v>
      </c>
      <c r="G1340" s="9">
        <v>2</v>
      </c>
      <c r="H1340" s="9">
        <v>52</v>
      </c>
      <c r="I1340" s="13" t="s">
        <v>1128</v>
      </c>
      <c r="K1340" s="14">
        <f t="shared" si="80"/>
        <v>32</v>
      </c>
      <c r="L1340" s="14">
        <f t="shared" si="81"/>
        <v>22</v>
      </c>
      <c r="M1340" s="14">
        <f t="shared" si="82"/>
        <v>54</v>
      </c>
      <c r="N1340" s="12">
        <f t="shared" si="83"/>
        <v>0.6875</v>
      </c>
      <c r="O1340" s="23">
        <f>IF(VLOOKUP(Cocina[[#This Row],[Número de Orden]],Sala[[Número de Orden]:[Orden cobrada (Sin tiempo espera)]],12,FALSE)="Si",Cocina[[#This Row],[Ganancia Neta]],-Cocina[[#This Row],[Total del Pedido]])</f>
        <v>22</v>
      </c>
    </row>
    <row r="1341" spans="1:15" x14ac:dyDescent="0.3">
      <c r="A1341" s="9">
        <v>543</v>
      </c>
      <c r="B1341" s="9">
        <v>19</v>
      </c>
      <c r="C1341" s="13" t="s">
        <v>57</v>
      </c>
      <c r="D1341" s="13" t="s">
        <v>1147</v>
      </c>
      <c r="E1341" s="14">
        <v>16</v>
      </c>
      <c r="F1341" s="14">
        <v>28</v>
      </c>
      <c r="G1341" s="9">
        <v>2</v>
      </c>
      <c r="H1341" s="9">
        <v>27</v>
      </c>
      <c r="I1341" s="13" t="s">
        <v>1128</v>
      </c>
      <c r="K1341" s="14">
        <f t="shared" si="80"/>
        <v>32</v>
      </c>
      <c r="L1341" s="14">
        <f t="shared" si="81"/>
        <v>24</v>
      </c>
      <c r="M1341" s="14">
        <f t="shared" si="82"/>
        <v>56</v>
      </c>
      <c r="N1341" s="12">
        <f t="shared" si="83"/>
        <v>0.75</v>
      </c>
      <c r="O1341" s="23">
        <f>IF(VLOOKUP(Cocina[[#This Row],[Número de Orden]],Sala[[Número de Orden]:[Orden cobrada (Sin tiempo espera)]],12,FALSE)="Si",Cocina[[#This Row],[Ganancia Neta]],-Cocina[[#This Row],[Total del Pedido]])</f>
        <v>24</v>
      </c>
    </row>
    <row r="1342" spans="1:15" x14ac:dyDescent="0.3">
      <c r="A1342" s="9">
        <v>543</v>
      </c>
      <c r="B1342" s="9">
        <v>19</v>
      </c>
      <c r="C1342" s="13" t="s">
        <v>170</v>
      </c>
      <c r="D1342" s="13" t="s">
        <v>1142</v>
      </c>
      <c r="E1342" s="14">
        <v>16</v>
      </c>
      <c r="F1342" s="14">
        <v>27</v>
      </c>
      <c r="G1342" s="9">
        <v>2</v>
      </c>
      <c r="H1342" s="9">
        <v>5</v>
      </c>
      <c r="I1342" s="13" t="s">
        <v>1127</v>
      </c>
      <c r="K1342" s="14">
        <f t="shared" si="80"/>
        <v>32</v>
      </c>
      <c r="L1342" s="14">
        <f t="shared" si="81"/>
        <v>22</v>
      </c>
      <c r="M1342" s="14">
        <f t="shared" si="82"/>
        <v>54</v>
      </c>
      <c r="N1342" s="12">
        <f t="shared" si="83"/>
        <v>0.6875</v>
      </c>
      <c r="O1342" s="23">
        <f>IF(VLOOKUP(Cocina[[#This Row],[Número de Orden]],Sala[[Número de Orden]:[Orden cobrada (Sin tiempo espera)]],12,FALSE)="Si",Cocina[[#This Row],[Ganancia Neta]],-Cocina[[#This Row],[Total del Pedido]])</f>
        <v>22</v>
      </c>
    </row>
    <row r="1343" spans="1:15" x14ac:dyDescent="0.3">
      <c r="A1343" s="9">
        <v>543</v>
      </c>
      <c r="B1343" s="9">
        <v>19</v>
      </c>
      <c r="C1343" s="13" t="s">
        <v>414</v>
      </c>
      <c r="D1343" s="13" t="s">
        <v>1150</v>
      </c>
      <c r="E1343" s="14">
        <v>19</v>
      </c>
      <c r="F1343" s="14">
        <v>32</v>
      </c>
      <c r="G1343" s="9">
        <v>3</v>
      </c>
      <c r="H1343" s="9">
        <v>42</v>
      </c>
      <c r="I1343" s="13" t="s">
        <v>1128</v>
      </c>
      <c r="K1343" s="14">
        <f t="shared" si="80"/>
        <v>57</v>
      </c>
      <c r="L1343" s="14">
        <f t="shared" si="81"/>
        <v>39</v>
      </c>
      <c r="M1343" s="14">
        <f t="shared" si="82"/>
        <v>96</v>
      </c>
      <c r="N1343" s="12">
        <f t="shared" si="83"/>
        <v>0.68421052631578949</v>
      </c>
      <c r="O1343" s="23">
        <f>IF(VLOOKUP(Cocina[[#This Row],[Número de Orden]],Sala[[Número de Orden]:[Orden cobrada (Sin tiempo espera)]],12,FALSE)="Si",Cocina[[#This Row],[Ganancia Neta]],-Cocina[[#This Row],[Total del Pedido]])</f>
        <v>39</v>
      </c>
    </row>
    <row r="1344" spans="1:15" x14ac:dyDescent="0.3">
      <c r="A1344" s="9">
        <v>544</v>
      </c>
      <c r="B1344" s="9">
        <v>7</v>
      </c>
      <c r="C1344" s="13" t="s">
        <v>33</v>
      </c>
      <c r="D1344" s="13" t="s">
        <v>1149</v>
      </c>
      <c r="E1344" s="14">
        <v>21</v>
      </c>
      <c r="F1344" s="14">
        <v>35</v>
      </c>
      <c r="G1344" s="9">
        <v>2</v>
      </c>
      <c r="H1344" s="9">
        <v>48</v>
      </c>
      <c r="I1344" s="13" t="s">
        <v>1127</v>
      </c>
      <c r="K1344" s="14">
        <f t="shared" si="80"/>
        <v>42</v>
      </c>
      <c r="L1344" s="14">
        <f t="shared" si="81"/>
        <v>28</v>
      </c>
      <c r="M1344" s="14">
        <f t="shared" si="82"/>
        <v>70</v>
      </c>
      <c r="N1344" s="12">
        <f t="shared" si="83"/>
        <v>0.66666666666666663</v>
      </c>
      <c r="O1344" s="23">
        <f>IF(VLOOKUP(Cocina[[#This Row],[Número de Orden]],Sala[[Número de Orden]:[Orden cobrada (Sin tiempo espera)]],12,FALSE)="Si",Cocina[[#This Row],[Ganancia Neta]],-Cocina[[#This Row],[Total del Pedido]])</f>
        <v>28</v>
      </c>
    </row>
    <row r="1345" spans="1:15" x14ac:dyDescent="0.3">
      <c r="A1345" s="9">
        <v>545</v>
      </c>
      <c r="B1345" s="9">
        <v>20</v>
      </c>
      <c r="C1345" s="13" t="s">
        <v>439</v>
      </c>
      <c r="D1345" s="13" t="s">
        <v>1146</v>
      </c>
      <c r="E1345" s="14">
        <v>20</v>
      </c>
      <c r="F1345" s="14">
        <v>33</v>
      </c>
      <c r="G1345" s="9">
        <v>3</v>
      </c>
      <c r="H1345" s="9">
        <v>57</v>
      </c>
      <c r="I1345" s="13" t="s">
        <v>1128</v>
      </c>
      <c r="K1345" s="14">
        <f t="shared" si="80"/>
        <v>60</v>
      </c>
      <c r="L1345" s="14">
        <f t="shared" si="81"/>
        <v>39</v>
      </c>
      <c r="M1345" s="14">
        <f t="shared" si="82"/>
        <v>99</v>
      </c>
      <c r="N1345" s="12">
        <f t="shared" si="83"/>
        <v>0.65</v>
      </c>
      <c r="O1345" s="23">
        <f>IF(VLOOKUP(Cocina[[#This Row],[Número de Orden]],Sala[[Número de Orden]:[Orden cobrada (Sin tiempo espera)]],12,FALSE)="Si",Cocina[[#This Row],[Ganancia Neta]],-Cocina[[#This Row],[Total del Pedido]])</f>
        <v>39</v>
      </c>
    </row>
    <row r="1346" spans="1:15" x14ac:dyDescent="0.3">
      <c r="A1346" s="9">
        <v>545</v>
      </c>
      <c r="B1346" s="9">
        <v>20</v>
      </c>
      <c r="C1346" s="13" t="s">
        <v>186</v>
      </c>
      <c r="D1346" s="13" t="s">
        <v>1141</v>
      </c>
      <c r="E1346" s="14">
        <v>19</v>
      </c>
      <c r="F1346" s="14">
        <v>31</v>
      </c>
      <c r="G1346" s="9">
        <v>1</v>
      </c>
      <c r="H1346" s="9">
        <v>42</v>
      </c>
      <c r="I1346" s="13" t="s">
        <v>1128</v>
      </c>
      <c r="K1346" s="14">
        <f t="shared" si="80"/>
        <v>19</v>
      </c>
      <c r="L1346" s="14">
        <f t="shared" si="81"/>
        <v>12</v>
      </c>
      <c r="M1346" s="14">
        <f t="shared" si="82"/>
        <v>31</v>
      </c>
      <c r="N1346" s="12">
        <f t="shared" si="83"/>
        <v>0.63157894736842102</v>
      </c>
      <c r="O1346" s="23">
        <f>IF(VLOOKUP(Cocina[[#This Row],[Número de Orden]],Sala[[Número de Orden]:[Orden cobrada (Sin tiempo espera)]],12,FALSE)="Si",Cocina[[#This Row],[Ganancia Neta]],-Cocina[[#This Row],[Total del Pedido]])</f>
        <v>12</v>
      </c>
    </row>
    <row r="1347" spans="1:15" x14ac:dyDescent="0.3">
      <c r="A1347" s="9">
        <v>546</v>
      </c>
      <c r="B1347" s="9">
        <v>5</v>
      </c>
      <c r="C1347" s="13" t="s">
        <v>414</v>
      </c>
      <c r="D1347" s="13" t="s">
        <v>1150</v>
      </c>
      <c r="E1347" s="14">
        <v>19</v>
      </c>
      <c r="F1347" s="14">
        <v>32</v>
      </c>
      <c r="G1347" s="9">
        <v>2</v>
      </c>
      <c r="H1347" s="9">
        <v>33</v>
      </c>
      <c r="I1347" s="13" t="s">
        <v>1128</v>
      </c>
      <c r="K1347" s="14">
        <f t="shared" ref="K1347:K1410" si="84">E1347*G1347</f>
        <v>38</v>
      </c>
      <c r="L1347" s="14">
        <f t="shared" ref="L1347:L1410" si="85">(F1347-E1347)*G1347</f>
        <v>26</v>
      </c>
      <c r="M1347" s="14">
        <f t="shared" ref="M1347:M1410" si="86">F1347*G1347</f>
        <v>64</v>
      </c>
      <c r="N1347" s="12">
        <f t="shared" ref="N1347:N1410" si="87">(M1347-K1347)/K1347</f>
        <v>0.68421052631578949</v>
      </c>
      <c r="O1347" s="23">
        <f>IF(VLOOKUP(Cocina[[#This Row],[Número de Orden]],Sala[[Número de Orden]:[Orden cobrada (Sin tiempo espera)]],12,FALSE)="Si",Cocina[[#This Row],[Ganancia Neta]],-Cocina[[#This Row],[Total del Pedido]])</f>
        <v>26</v>
      </c>
    </row>
    <row r="1348" spans="1:15" x14ac:dyDescent="0.3">
      <c r="A1348" s="9">
        <v>546</v>
      </c>
      <c r="B1348" s="9">
        <v>5</v>
      </c>
      <c r="C1348" s="13" t="s">
        <v>57</v>
      </c>
      <c r="D1348" s="13" t="s">
        <v>1147</v>
      </c>
      <c r="E1348" s="14">
        <v>16</v>
      </c>
      <c r="F1348" s="14">
        <v>28</v>
      </c>
      <c r="G1348" s="9">
        <v>1</v>
      </c>
      <c r="H1348" s="9">
        <v>58</v>
      </c>
      <c r="I1348" s="13" t="s">
        <v>1128</v>
      </c>
      <c r="K1348" s="14">
        <f t="shared" si="84"/>
        <v>16</v>
      </c>
      <c r="L1348" s="14">
        <f t="shared" si="85"/>
        <v>12</v>
      </c>
      <c r="M1348" s="14">
        <f t="shared" si="86"/>
        <v>28</v>
      </c>
      <c r="N1348" s="12">
        <f t="shared" si="87"/>
        <v>0.75</v>
      </c>
      <c r="O1348" s="23">
        <f>IF(VLOOKUP(Cocina[[#This Row],[Número de Orden]],Sala[[Número de Orden]:[Orden cobrada (Sin tiempo espera)]],12,FALSE)="Si",Cocina[[#This Row],[Ganancia Neta]],-Cocina[[#This Row],[Total del Pedido]])</f>
        <v>12</v>
      </c>
    </row>
    <row r="1349" spans="1:15" x14ac:dyDescent="0.3">
      <c r="A1349" s="9">
        <v>547</v>
      </c>
      <c r="B1349" s="9">
        <v>9</v>
      </c>
      <c r="C1349" s="13" t="s">
        <v>186</v>
      </c>
      <c r="D1349" s="13" t="s">
        <v>1141</v>
      </c>
      <c r="E1349" s="14">
        <v>19</v>
      </c>
      <c r="F1349" s="14">
        <v>31</v>
      </c>
      <c r="G1349" s="9">
        <v>3</v>
      </c>
      <c r="H1349" s="9">
        <v>13</v>
      </c>
      <c r="I1349" s="13" t="s">
        <v>1127</v>
      </c>
      <c r="K1349" s="14">
        <f t="shared" si="84"/>
        <v>57</v>
      </c>
      <c r="L1349" s="14">
        <f t="shared" si="85"/>
        <v>36</v>
      </c>
      <c r="M1349" s="14">
        <f t="shared" si="86"/>
        <v>93</v>
      </c>
      <c r="N1349" s="12">
        <f t="shared" si="87"/>
        <v>0.63157894736842102</v>
      </c>
      <c r="O1349" s="23">
        <f>IF(VLOOKUP(Cocina[[#This Row],[Número de Orden]],Sala[[Número de Orden]:[Orden cobrada (Sin tiempo espera)]],12,FALSE)="Si",Cocina[[#This Row],[Ganancia Neta]],-Cocina[[#This Row],[Total del Pedido]])</f>
        <v>36</v>
      </c>
    </row>
    <row r="1350" spans="1:15" x14ac:dyDescent="0.3">
      <c r="A1350" s="9">
        <v>547</v>
      </c>
      <c r="B1350" s="9">
        <v>9</v>
      </c>
      <c r="C1350" s="13" t="s">
        <v>439</v>
      </c>
      <c r="D1350" s="13" t="s">
        <v>1146</v>
      </c>
      <c r="E1350" s="14">
        <v>20</v>
      </c>
      <c r="F1350" s="14">
        <v>33</v>
      </c>
      <c r="G1350" s="9">
        <v>3</v>
      </c>
      <c r="H1350" s="9">
        <v>54</v>
      </c>
      <c r="I1350" s="13" t="s">
        <v>1128</v>
      </c>
      <c r="K1350" s="14">
        <f t="shared" si="84"/>
        <v>60</v>
      </c>
      <c r="L1350" s="14">
        <f t="shared" si="85"/>
        <v>39</v>
      </c>
      <c r="M1350" s="14">
        <f t="shared" si="86"/>
        <v>99</v>
      </c>
      <c r="N1350" s="12">
        <f t="shared" si="87"/>
        <v>0.65</v>
      </c>
      <c r="O1350" s="23">
        <f>IF(VLOOKUP(Cocina[[#This Row],[Número de Orden]],Sala[[Número de Orden]:[Orden cobrada (Sin tiempo espera)]],12,FALSE)="Si",Cocina[[#This Row],[Ganancia Neta]],-Cocina[[#This Row],[Total del Pedido]])</f>
        <v>39</v>
      </c>
    </row>
    <row r="1351" spans="1:15" x14ac:dyDescent="0.3">
      <c r="A1351" s="9">
        <v>547</v>
      </c>
      <c r="B1351" s="9">
        <v>9</v>
      </c>
      <c r="C1351" s="13" t="s">
        <v>33</v>
      </c>
      <c r="D1351" s="13" t="s">
        <v>1149</v>
      </c>
      <c r="E1351" s="14">
        <v>21</v>
      </c>
      <c r="F1351" s="14">
        <v>35</v>
      </c>
      <c r="G1351" s="9">
        <v>1</v>
      </c>
      <c r="H1351" s="9">
        <v>30</v>
      </c>
      <c r="I1351" s="13" t="s">
        <v>1128</v>
      </c>
      <c r="K1351" s="14">
        <f t="shared" si="84"/>
        <v>21</v>
      </c>
      <c r="L1351" s="14">
        <f t="shared" si="85"/>
        <v>14</v>
      </c>
      <c r="M1351" s="14">
        <f t="shared" si="86"/>
        <v>35</v>
      </c>
      <c r="N1351" s="12">
        <f t="shared" si="87"/>
        <v>0.66666666666666663</v>
      </c>
      <c r="O1351" s="23">
        <f>IF(VLOOKUP(Cocina[[#This Row],[Número de Orden]],Sala[[Número de Orden]:[Orden cobrada (Sin tiempo espera)]],12,FALSE)="Si",Cocina[[#This Row],[Ganancia Neta]],-Cocina[[#This Row],[Total del Pedido]])</f>
        <v>14</v>
      </c>
    </row>
    <row r="1352" spans="1:15" x14ac:dyDescent="0.3">
      <c r="A1352" s="9">
        <v>548</v>
      </c>
      <c r="B1352" s="9">
        <v>4</v>
      </c>
      <c r="C1352" s="13" t="s">
        <v>77</v>
      </c>
      <c r="D1352" s="13" t="s">
        <v>1152</v>
      </c>
      <c r="E1352" s="14">
        <v>20</v>
      </c>
      <c r="F1352" s="14">
        <v>34</v>
      </c>
      <c r="G1352" s="9">
        <v>1</v>
      </c>
      <c r="H1352" s="9">
        <v>58</v>
      </c>
      <c r="I1352" s="13" t="s">
        <v>1128</v>
      </c>
      <c r="K1352" s="14">
        <f t="shared" si="84"/>
        <v>20</v>
      </c>
      <c r="L1352" s="14">
        <f t="shared" si="85"/>
        <v>14</v>
      </c>
      <c r="M1352" s="14">
        <f t="shared" si="86"/>
        <v>34</v>
      </c>
      <c r="N1352" s="12">
        <f t="shared" si="87"/>
        <v>0.7</v>
      </c>
      <c r="O1352" s="23">
        <f>IF(VLOOKUP(Cocina[[#This Row],[Número de Orden]],Sala[[Número de Orden]:[Orden cobrada (Sin tiempo espera)]],12,FALSE)="Si",Cocina[[#This Row],[Ganancia Neta]],-Cocina[[#This Row],[Total del Pedido]])</f>
        <v>14</v>
      </c>
    </row>
    <row r="1353" spans="1:15" x14ac:dyDescent="0.3">
      <c r="A1353" s="9">
        <v>548</v>
      </c>
      <c r="B1353" s="9">
        <v>4</v>
      </c>
      <c r="C1353" s="13" t="s">
        <v>186</v>
      </c>
      <c r="D1353" s="13" t="s">
        <v>1141</v>
      </c>
      <c r="E1353" s="14">
        <v>19</v>
      </c>
      <c r="F1353" s="14">
        <v>31</v>
      </c>
      <c r="G1353" s="9">
        <v>2</v>
      </c>
      <c r="H1353" s="9">
        <v>48</v>
      </c>
      <c r="I1353" s="13" t="s">
        <v>1128</v>
      </c>
      <c r="K1353" s="14">
        <f t="shared" si="84"/>
        <v>38</v>
      </c>
      <c r="L1353" s="14">
        <f t="shared" si="85"/>
        <v>24</v>
      </c>
      <c r="M1353" s="14">
        <f t="shared" si="86"/>
        <v>62</v>
      </c>
      <c r="N1353" s="12">
        <f t="shared" si="87"/>
        <v>0.63157894736842102</v>
      </c>
      <c r="O1353" s="23">
        <f>IF(VLOOKUP(Cocina[[#This Row],[Número de Orden]],Sala[[Número de Orden]:[Orden cobrada (Sin tiempo espera)]],12,FALSE)="Si",Cocina[[#This Row],[Ganancia Neta]],-Cocina[[#This Row],[Total del Pedido]])</f>
        <v>24</v>
      </c>
    </row>
    <row r="1354" spans="1:15" x14ac:dyDescent="0.3">
      <c r="A1354" s="9">
        <v>549</v>
      </c>
      <c r="B1354" s="9">
        <v>12</v>
      </c>
      <c r="C1354" s="13" t="s">
        <v>195</v>
      </c>
      <c r="D1354" s="13" t="s">
        <v>1158</v>
      </c>
      <c r="E1354" s="14">
        <v>15</v>
      </c>
      <c r="F1354" s="14">
        <v>25</v>
      </c>
      <c r="G1354" s="9">
        <v>1</v>
      </c>
      <c r="H1354" s="9">
        <v>19</v>
      </c>
      <c r="I1354" s="13" t="s">
        <v>1127</v>
      </c>
      <c r="K1354" s="14">
        <f t="shared" si="84"/>
        <v>15</v>
      </c>
      <c r="L1354" s="14">
        <f t="shared" si="85"/>
        <v>10</v>
      </c>
      <c r="M1354" s="14">
        <f t="shared" si="86"/>
        <v>25</v>
      </c>
      <c r="N1354" s="12">
        <f t="shared" si="87"/>
        <v>0.66666666666666663</v>
      </c>
      <c r="O1354" s="23">
        <f>IF(VLOOKUP(Cocina[[#This Row],[Número de Orden]],Sala[[Número de Orden]:[Orden cobrada (Sin tiempo espera)]],12,FALSE)="Si",Cocina[[#This Row],[Ganancia Neta]],-Cocina[[#This Row],[Total del Pedido]])</f>
        <v>10</v>
      </c>
    </row>
    <row r="1355" spans="1:15" x14ac:dyDescent="0.3">
      <c r="A1355" s="9">
        <v>549</v>
      </c>
      <c r="B1355" s="9">
        <v>12</v>
      </c>
      <c r="C1355" s="13" t="s">
        <v>33</v>
      </c>
      <c r="D1355" s="13" t="s">
        <v>1149</v>
      </c>
      <c r="E1355" s="14">
        <v>21</v>
      </c>
      <c r="F1355" s="14">
        <v>35</v>
      </c>
      <c r="G1355" s="9">
        <v>1</v>
      </c>
      <c r="H1355" s="9">
        <v>20</v>
      </c>
      <c r="I1355" s="13" t="s">
        <v>1128</v>
      </c>
      <c r="K1355" s="14">
        <f t="shared" si="84"/>
        <v>21</v>
      </c>
      <c r="L1355" s="14">
        <f t="shared" si="85"/>
        <v>14</v>
      </c>
      <c r="M1355" s="14">
        <f t="shared" si="86"/>
        <v>35</v>
      </c>
      <c r="N1355" s="12">
        <f t="shared" si="87"/>
        <v>0.66666666666666663</v>
      </c>
      <c r="O1355" s="23">
        <f>IF(VLOOKUP(Cocina[[#This Row],[Número de Orden]],Sala[[Número de Orden]:[Orden cobrada (Sin tiempo espera)]],12,FALSE)="Si",Cocina[[#This Row],[Ganancia Neta]],-Cocina[[#This Row],[Total del Pedido]])</f>
        <v>14</v>
      </c>
    </row>
    <row r="1356" spans="1:15" x14ac:dyDescent="0.3">
      <c r="A1356" s="9">
        <v>549</v>
      </c>
      <c r="B1356" s="9">
        <v>12</v>
      </c>
      <c r="C1356" s="13" t="s">
        <v>77</v>
      </c>
      <c r="D1356" s="13" t="s">
        <v>1152</v>
      </c>
      <c r="E1356" s="14">
        <v>20</v>
      </c>
      <c r="F1356" s="14">
        <v>34</v>
      </c>
      <c r="G1356" s="9">
        <v>3</v>
      </c>
      <c r="H1356" s="9">
        <v>59</v>
      </c>
      <c r="I1356" s="13" t="s">
        <v>1127</v>
      </c>
      <c r="K1356" s="14">
        <f t="shared" si="84"/>
        <v>60</v>
      </c>
      <c r="L1356" s="14">
        <f t="shared" si="85"/>
        <v>42</v>
      </c>
      <c r="M1356" s="14">
        <f t="shared" si="86"/>
        <v>102</v>
      </c>
      <c r="N1356" s="12">
        <f t="shared" si="87"/>
        <v>0.7</v>
      </c>
      <c r="O1356" s="23">
        <f>IF(VLOOKUP(Cocina[[#This Row],[Número de Orden]],Sala[[Número de Orden]:[Orden cobrada (Sin tiempo espera)]],12,FALSE)="Si",Cocina[[#This Row],[Ganancia Neta]],-Cocina[[#This Row],[Total del Pedido]])</f>
        <v>42</v>
      </c>
    </row>
    <row r="1357" spans="1:15" x14ac:dyDescent="0.3">
      <c r="A1357" s="9">
        <v>550</v>
      </c>
      <c r="B1357" s="9">
        <v>1</v>
      </c>
      <c r="C1357" s="13" t="s">
        <v>100</v>
      </c>
      <c r="D1357" s="13" t="s">
        <v>1140</v>
      </c>
      <c r="E1357" s="14">
        <v>18</v>
      </c>
      <c r="F1357" s="14">
        <v>30</v>
      </c>
      <c r="G1357" s="9">
        <v>2</v>
      </c>
      <c r="H1357" s="9">
        <v>28</v>
      </c>
      <c r="I1357" s="13" t="s">
        <v>1128</v>
      </c>
      <c r="K1357" s="14">
        <f t="shared" si="84"/>
        <v>36</v>
      </c>
      <c r="L1357" s="14">
        <f t="shared" si="85"/>
        <v>24</v>
      </c>
      <c r="M1357" s="14">
        <f t="shared" si="86"/>
        <v>60</v>
      </c>
      <c r="N1357" s="12">
        <f t="shared" si="87"/>
        <v>0.66666666666666663</v>
      </c>
      <c r="O1357" s="23">
        <f>IF(VLOOKUP(Cocina[[#This Row],[Número de Orden]],Sala[[Número de Orden]:[Orden cobrada (Sin tiempo espera)]],12,FALSE)="Si",Cocina[[#This Row],[Ganancia Neta]],-Cocina[[#This Row],[Total del Pedido]])</f>
        <v>24</v>
      </c>
    </row>
    <row r="1358" spans="1:15" x14ac:dyDescent="0.3">
      <c r="A1358" s="9">
        <v>550</v>
      </c>
      <c r="B1358" s="9">
        <v>1</v>
      </c>
      <c r="C1358" s="13" t="s">
        <v>259</v>
      </c>
      <c r="D1358" s="13" t="s">
        <v>1139</v>
      </c>
      <c r="E1358" s="14">
        <v>14</v>
      </c>
      <c r="F1358" s="14">
        <v>24</v>
      </c>
      <c r="G1358" s="9">
        <v>1</v>
      </c>
      <c r="H1358" s="9">
        <v>5</v>
      </c>
      <c r="I1358" s="13" t="s">
        <v>1127</v>
      </c>
      <c r="K1358" s="14">
        <f t="shared" si="84"/>
        <v>14</v>
      </c>
      <c r="L1358" s="14">
        <f t="shared" si="85"/>
        <v>10</v>
      </c>
      <c r="M1358" s="14">
        <f t="shared" si="86"/>
        <v>24</v>
      </c>
      <c r="N1358" s="12">
        <f t="shared" si="87"/>
        <v>0.7142857142857143</v>
      </c>
      <c r="O1358" s="23">
        <f>IF(VLOOKUP(Cocina[[#This Row],[Número de Orden]],Sala[[Número de Orden]:[Orden cobrada (Sin tiempo espera)]],12,FALSE)="Si",Cocina[[#This Row],[Ganancia Neta]],-Cocina[[#This Row],[Total del Pedido]])</f>
        <v>10</v>
      </c>
    </row>
    <row r="1359" spans="1:15" x14ac:dyDescent="0.3">
      <c r="A1359" s="9">
        <v>550</v>
      </c>
      <c r="B1359" s="9">
        <v>1</v>
      </c>
      <c r="C1359" s="13" t="s">
        <v>241</v>
      </c>
      <c r="D1359" s="13" t="s">
        <v>1153</v>
      </c>
      <c r="E1359" s="14">
        <v>12</v>
      </c>
      <c r="F1359" s="14">
        <v>20</v>
      </c>
      <c r="G1359" s="9">
        <v>2</v>
      </c>
      <c r="H1359" s="9">
        <v>24</v>
      </c>
      <c r="I1359" s="13" t="s">
        <v>1127</v>
      </c>
      <c r="K1359" s="14">
        <f t="shared" si="84"/>
        <v>24</v>
      </c>
      <c r="L1359" s="14">
        <f t="shared" si="85"/>
        <v>16</v>
      </c>
      <c r="M1359" s="14">
        <f t="shared" si="86"/>
        <v>40</v>
      </c>
      <c r="N1359" s="12">
        <f t="shared" si="87"/>
        <v>0.66666666666666663</v>
      </c>
      <c r="O1359" s="23">
        <f>IF(VLOOKUP(Cocina[[#This Row],[Número de Orden]],Sala[[Número de Orden]:[Orden cobrada (Sin tiempo espera)]],12,FALSE)="Si",Cocina[[#This Row],[Ganancia Neta]],-Cocina[[#This Row],[Total del Pedido]])</f>
        <v>16</v>
      </c>
    </row>
    <row r="1360" spans="1:15" x14ac:dyDescent="0.3">
      <c r="A1360" s="9">
        <v>551</v>
      </c>
      <c r="B1360" s="9">
        <v>4</v>
      </c>
      <c r="C1360" s="13" t="s">
        <v>100</v>
      </c>
      <c r="D1360" s="13" t="s">
        <v>1140</v>
      </c>
      <c r="E1360" s="14">
        <v>18</v>
      </c>
      <c r="F1360" s="14">
        <v>30</v>
      </c>
      <c r="G1360" s="9">
        <v>1</v>
      </c>
      <c r="H1360" s="9">
        <v>32</v>
      </c>
      <c r="I1360" s="13" t="s">
        <v>1128</v>
      </c>
      <c r="K1360" s="14">
        <f t="shared" si="84"/>
        <v>18</v>
      </c>
      <c r="L1360" s="14">
        <f t="shared" si="85"/>
        <v>12</v>
      </c>
      <c r="M1360" s="14">
        <f t="shared" si="86"/>
        <v>30</v>
      </c>
      <c r="N1360" s="12">
        <f t="shared" si="87"/>
        <v>0.66666666666666663</v>
      </c>
      <c r="O1360" s="23">
        <f>IF(VLOOKUP(Cocina[[#This Row],[Número de Orden]],Sala[[Número de Orden]:[Orden cobrada (Sin tiempo espera)]],12,FALSE)="Si",Cocina[[#This Row],[Ganancia Neta]],-Cocina[[#This Row],[Total del Pedido]])</f>
        <v>-18</v>
      </c>
    </row>
    <row r="1361" spans="1:15" x14ac:dyDescent="0.3">
      <c r="A1361" s="9">
        <v>551</v>
      </c>
      <c r="B1361" s="9">
        <v>4</v>
      </c>
      <c r="C1361" s="13" t="s">
        <v>241</v>
      </c>
      <c r="D1361" s="13" t="s">
        <v>1153</v>
      </c>
      <c r="E1361" s="14">
        <v>12</v>
      </c>
      <c r="F1361" s="14">
        <v>20</v>
      </c>
      <c r="G1361" s="9">
        <v>3</v>
      </c>
      <c r="H1361" s="9">
        <v>11</v>
      </c>
      <c r="I1361" s="13" t="s">
        <v>1127</v>
      </c>
      <c r="K1361" s="14">
        <f t="shared" si="84"/>
        <v>36</v>
      </c>
      <c r="L1361" s="14">
        <f t="shared" si="85"/>
        <v>24</v>
      </c>
      <c r="M1361" s="14">
        <f t="shared" si="86"/>
        <v>60</v>
      </c>
      <c r="N1361" s="12">
        <f t="shared" si="87"/>
        <v>0.66666666666666663</v>
      </c>
      <c r="O1361" s="23">
        <f>IF(VLOOKUP(Cocina[[#This Row],[Número de Orden]],Sala[[Número de Orden]:[Orden cobrada (Sin tiempo espera)]],12,FALSE)="Si",Cocina[[#This Row],[Ganancia Neta]],-Cocina[[#This Row],[Total del Pedido]])</f>
        <v>-36</v>
      </c>
    </row>
    <row r="1362" spans="1:15" x14ac:dyDescent="0.3">
      <c r="A1362" s="9">
        <v>551</v>
      </c>
      <c r="B1362" s="9">
        <v>4</v>
      </c>
      <c r="C1362" s="13" t="s">
        <v>117</v>
      </c>
      <c r="D1362" s="13" t="s">
        <v>1156</v>
      </c>
      <c r="E1362" s="14">
        <v>10</v>
      </c>
      <c r="F1362" s="14">
        <v>18</v>
      </c>
      <c r="G1362" s="9">
        <v>1</v>
      </c>
      <c r="H1362" s="9">
        <v>29</v>
      </c>
      <c r="I1362" s="13" t="s">
        <v>1127</v>
      </c>
      <c r="K1362" s="14">
        <f t="shared" si="84"/>
        <v>10</v>
      </c>
      <c r="L1362" s="14">
        <f t="shared" si="85"/>
        <v>8</v>
      </c>
      <c r="M1362" s="14">
        <f t="shared" si="86"/>
        <v>18</v>
      </c>
      <c r="N1362" s="12">
        <f t="shared" si="87"/>
        <v>0.8</v>
      </c>
      <c r="O1362" s="23">
        <f>IF(VLOOKUP(Cocina[[#This Row],[Número de Orden]],Sala[[Número de Orden]:[Orden cobrada (Sin tiempo espera)]],12,FALSE)="Si",Cocina[[#This Row],[Ganancia Neta]],-Cocina[[#This Row],[Total del Pedido]])</f>
        <v>-10</v>
      </c>
    </row>
    <row r="1363" spans="1:15" x14ac:dyDescent="0.3">
      <c r="A1363" s="9">
        <v>551</v>
      </c>
      <c r="B1363" s="9">
        <v>4</v>
      </c>
      <c r="C1363" s="13" t="s">
        <v>102</v>
      </c>
      <c r="D1363" s="13" t="s">
        <v>1155</v>
      </c>
      <c r="E1363" s="14">
        <v>13</v>
      </c>
      <c r="F1363" s="14">
        <v>21</v>
      </c>
      <c r="G1363" s="9">
        <v>3</v>
      </c>
      <c r="H1363" s="9">
        <v>51</v>
      </c>
      <c r="I1363" s="13" t="s">
        <v>1128</v>
      </c>
      <c r="K1363" s="14">
        <f t="shared" si="84"/>
        <v>39</v>
      </c>
      <c r="L1363" s="14">
        <f t="shared" si="85"/>
        <v>24</v>
      </c>
      <c r="M1363" s="14">
        <f t="shared" si="86"/>
        <v>63</v>
      </c>
      <c r="N1363" s="12">
        <f t="shared" si="87"/>
        <v>0.61538461538461542</v>
      </c>
      <c r="O1363" s="23">
        <f>IF(VLOOKUP(Cocina[[#This Row],[Número de Orden]],Sala[[Número de Orden]:[Orden cobrada (Sin tiempo espera)]],12,FALSE)="Si",Cocina[[#This Row],[Ganancia Neta]],-Cocina[[#This Row],[Total del Pedido]])</f>
        <v>-39</v>
      </c>
    </row>
    <row r="1364" spans="1:15" x14ac:dyDescent="0.3">
      <c r="A1364" s="9">
        <v>552</v>
      </c>
      <c r="B1364" s="9">
        <v>11</v>
      </c>
      <c r="C1364" s="13" t="s">
        <v>65</v>
      </c>
      <c r="D1364" s="13" t="s">
        <v>1143</v>
      </c>
      <c r="E1364" s="14">
        <v>25</v>
      </c>
      <c r="F1364" s="14">
        <v>40</v>
      </c>
      <c r="G1364" s="9">
        <v>3</v>
      </c>
      <c r="H1364" s="9">
        <v>26</v>
      </c>
      <c r="I1364" s="13" t="s">
        <v>1128</v>
      </c>
      <c r="K1364" s="14">
        <f t="shared" si="84"/>
        <v>75</v>
      </c>
      <c r="L1364" s="14">
        <f t="shared" si="85"/>
        <v>45</v>
      </c>
      <c r="M1364" s="14">
        <f t="shared" si="86"/>
        <v>120</v>
      </c>
      <c r="N1364" s="12">
        <f t="shared" si="87"/>
        <v>0.6</v>
      </c>
      <c r="O1364" s="23">
        <f>IF(VLOOKUP(Cocina[[#This Row],[Número de Orden]],Sala[[Número de Orden]:[Orden cobrada (Sin tiempo espera)]],12,FALSE)="Si",Cocina[[#This Row],[Ganancia Neta]],-Cocina[[#This Row],[Total del Pedido]])</f>
        <v>45</v>
      </c>
    </row>
    <row r="1365" spans="1:15" x14ac:dyDescent="0.3">
      <c r="A1365" s="9">
        <v>552</v>
      </c>
      <c r="B1365" s="9">
        <v>11</v>
      </c>
      <c r="C1365" s="13" t="s">
        <v>102</v>
      </c>
      <c r="D1365" s="13" t="s">
        <v>1155</v>
      </c>
      <c r="E1365" s="14">
        <v>13</v>
      </c>
      <c r="F1365" s="14">
        <v>21</v>
      </c>
      <c r="G1365" s="9">
        <v>3</v>
      </c>
      <c r="H1365" s="9">
        <v>57</v>
      </c>
      <c r="I1365" s="13" t="s">
        <v>1128</v>
      </c>
      <c r="K1365" s="14">
        <f t="shared" si="84"/>
        <v>39</v>
      </c>
      <c r="L1365" s="14">
        <f t="shared" si="85"/>
        <v>24</v>
      </c>
      <c r="M1365" s="14">
        <f t="shared" si="86"/>
        <v>63</v>
      </c>
      <c r="N1365" s="12">
        <f t="shared" si="87"/>
        <v>0.61538461538461542</v>
      </c>
      <c r="O1365" s="23">
        <f>IF(VLOOKUP(Cocina[[#This Row],[Número de Orden]],Sala[[Número de Orden]:[Orden cobrada (Sin tiempo espera)]],12,FALSE)="Si",Cocina[[#This Row],[Ganancia Neta]],-Cocina[[#This Row],[Total del Pedido]])</f>
        <v>24</v>
      </c>
    </row>
    <row r="1366" spans="1:15" x14ac:dyDescent="0.3">
      <c r="A1366" s="9">
        <v>552</v>
      </c>
      <c r="B1366" s="9">
        <v>11</v>
      </c>
      <c r="C1366" s="13" t="s">
        <v>241</v>
      </c>
      <c r="D1366" s="13" t="s">
        <v>1153</v>
      </c>
      <c r="E1366" s="14">
        <v>12</v>
      </c>
      <c r="F1366" s="14">
        <v>20</v>
      </c>
      <c r="G1366" s="9">
        <v>3</v>
      </c>
      <c r="H1366" s="9">
        <v>32</v>
      </c>
      <c r="I1366" s="13" t="s">
        <v>1128</v>
      </c>
      <c r="K1366" s="14">
        <f t="shared" si="84"/>
        <v>36</v>
      </c>
      <c r="L1366" s="14">
        <f t="shared" si="85"/>
        <v>24</v>
      </c>
      <c r="M1366" s="14">
        <f t="shared" si="86"/>
        <v>60</v>
      </c>
      <c r="N1366" s="12">
        <f t="shared" si="87"/>
        <v>0.66666666666666663</v>
      </c>
      <c r="O1366" s="23">
        <f>IF(VLOOKUP(Cocina[[#This Row],[Número de Orden]],Sala[[Número de Orden]:[Orden cobrada (Sin tiempo espera)]],12,FALSE)="Si",Cocina[[#This Row],[Ganancia Neta]],-Cocina[[#This Row],[Total del Pedido]])</f>
        <v>24</v>
      </c>
    </row>
    <row r="1367" spans="1:15" x14ac:dyDescent="0.3">
      <c r="A1367" s="9">
        <v>553</v>
      </c>
      <c r="B1367" s="9">
        <v>14</v>
      </c>
      <c r="C1367" s="13" t="s">
        <v>100</v>
      </c>
      <c r="D1367" s="13" t="s">
        <v>1140</v>
      </c>
      <c r="E1367" s="14">
        <v>18</v>
      </c>
      <c r="F1367" s="14">
        <v>30</v>
      </c>
      <c r="G1367" s="9">
        <v>3</v>
      </c>
      <c r="H1367" s="9">
        <v>26</v>
      </c>
      <c r="I1367" s="13" t="s">
        <v>1128</v>
      </c>
      <c r="K1367" s="14">
        <f t="shared" si="84"/>
        <v>54</v>
      </c>
      <c r="L1367" s="14">
        <f t="shared" si="85"/>
        <v>36</v>
      </c>
      <c r="M1367" s="14">
        <f t="shared" si="86"/>
        <v>90</v>
      </c>
      <c r="N1367" s="12">
        <f t="shared" si="87"/>
        <v>0.66666666666666663</v>
      </c>
      <c r="O1367" s="23">
        <f>IF(VLOOKUP(Cocina[[#This Row],[Número de Orden]],Sala[[Número de Orden]:[Orden cobrada (Sin tiempo espera)]],12,FALSE)="Si",Cocina[[#This Row],[Ganancia Neta]],-Cocina[[#This Row],[Total del Pedido]])</f>
        <v>-54</v>
      </c>
    </row>
    <row r="1368" spans="1:15" x14ac:dyDescent="0.3">
      <c r="A1368" s="9">
        <v>553</v>
      </c>
      <c r="B1368" s="9">
        <v>14</v>
      </c>
      <c r="C1368" s="13" t="s">
        <v>195</v>
      </c>
      <c r="D1368" s="13" t="s">
        <v>1158</v>
      </c>
      <c r="E1368" s="14">
        <v>15</v>
      </c>
      <c r="F1368" s="14">
        <v>25</v>
      </c>
      <c r="G1368" s="9">
        <v>2</v>
      </c>
      <c r="H1368" s="9">
        <v>56</v>
      </c>
      <c r="I1368" s="13" t="s">
        <v>1127</v>
      </c>
      <c r="K1368" s="14">
        <f t="shared" si="84"/>
        <v>30</v>
      </c>
      <c r="L1368" s="14">
        <f t="shared" si="85"/>
        <v>20</v>
      </c>
      <c r="M1368" s="14">
        <f t="shared" si="86"/>
        <v>50</v>
      </c>
      <c r="N1368" s="12">
        <f t="shared" si="87"/>
        <v>0.66666666666666663</v>
      </c>
      <c r="O1368" s="23">
        <f>IF(VLOOKUP(Cocina[[#This Row],[Número de Orden]],Sala[[Número de Orden]:[Orden cobrada (Sin tiempo espera)]],12,FALSE)="Si",Cocina[[#This Row],[Ganancia Neta]],-Cocina[[#This Row],[Total del Pedido]])</f>
        <v>-30</v>
      </c>
    </row>
    <row r="1369" spans="1:15" x14ac:dyDescent="0.3">
      <c r="A1369" s="9">
        <v>553</v>
      </c>
      <c r="B1369" s="9">
        <v>14</v>
      </c>
      <c r="C1369" s="13" t="s">
        <v>335</v>
      </c>
      <c r="D1369" s="13" t="s">
        <v>1151</v>
      </c>
      <c r="E1369" s="14">
        <v>13</v>
      </c>
      <c r="F1369" s="14">
        <v>22</v>
      </c>
      <c r="G1369" s="9">
        <v>2</v>
      </c>
      <c r="H1369" s="9">
        <v>54</v>
      </c>
      <c r="I1369" s="13" t="s">
        <v>1127</v>
      </c>
      <c r="K1369" s="14">
        <f t="shared" si="84"/>
        <v>26</v>
      </c>
      <c r="L1369" s="14">
        <f t="shared" si="85"/>
        <v>18</v>
      </c>
      <c r="M1369" s="14">
        <f t="shared" si="86"/>
        <v>44</v>
      </c>
      <c r="N1369" s="12">
        <f t="shared" si="87"/>
        <v>0.69230769230769229</v>
      </c>
      <c r="O1369" s="23">
        <f>IF(VLOOKUP(Cocina[[#This Row],[Número de Orden]],Sala[[Número de Orden]:[Orden cobrada (Sin tiempo espera)]],12,FALSE)="Si",Cocina[[#This Row],[Ganancia Neta]],-Cocina[[#This Row],[Total del Pedido]])</f>
        <v>-26</v>
      </c>
    </row>
    <row r="1370" spans="1:15" x14ac:dyDescent="0.3">
      <c r="A1370" s="9">
        <v>553</v>
      </c>
      <c r="B1370" s="9">
        <v>14</v>
      </c>
      <c r="C1370" s="13" t="s">
        <v>180</v>
      </c>
      <c r="D1370" s="13" t="s">
        <v>1148</v>
      </c>
      <c r="E1370" s="14">
        <v>11</v>
      </c>
      <c r="F1370" s="14">
        <v>19</v>
      </c>
      <c r="G1370" s="9">
        <v>1</v>
      </c>
      <c r="H1370" s="9">
        <v>42</v>
      </c>
      <c r="I1370" s="13" t="s">
        <v>1128</v>
      </c>
      <c r="K1370" s="14">
        <f t="shared" si="84"/>
        <v>11</v>
      </c>
      <c r="L1370" s="14">
        <f t="shared" si="85"/>
        <v>8</v>
      </c>
      <c r="M1370" s="14">
        <f t="shared" si="86"/>
        <v>19</v>
      </c>
      <c r="N1370" s="12">
        <f t="shared" si="87"/>
        <v>0.72727272727272729</v>
      </c>
      <c r="O1370" s="23">
        <f>IF(VLOOKUP(Cocina[[#This Row],[Número de Orden]],Sala[[Número de Orden]:[Orden cobrada (Sin tiempo espera)]],12,FALSE)="Si",Cocina[[#This Row],[Ganancia Neta]],-Cocina[[#This Row],[Total del Pedido]])</f>
        <v>-11</v>
      </c>
    </row>
    <row r="1371" spans="1:15" x14ac:dyDescent="0.3">
      <c r="A1371" s="9">
        <v>554</v>
      </c>
      <c r="B1371" s="9">
        <v>10</v>
      </c>
      <c r="C1371" s="13" t="s">
        <v>331</v>
      </c>
      <c r="D1371" s="13" t="s">
        <v>1154</v>
      </c>
      <c r="E1371" s="14">
        <v>14</v>
      </c>
      <c r="F1371" s="14">
        <v>23</v>
      </c>
      <c r="G1371" s="9">
        <v>2</v>
      </c>
      <c r="H1371" s="9">
        <v>55</v>
      </c>
      <c r="I1371" s="13" t="s">
        <v>1128</v>
      </c>
      <c r="K1371" s="14">
        <f t="shared" si="84"/>
        <v>28</v>
      </c>
      <c r="L1371" s="14">
        <f t="shared" si="85"/>
        <v>18</v>
      </c>
      <c r="M1371" s="14">
        <f t="shared" si="86"/>
        <v>46</v>
      </c>
      <c r="N1371" s="12">
        <f t="shared" si="87"/>
        <v>0.6428571428571429</v>
      </c>
      <c r="O1371" s="23">
        <f>IF(VLOOKUP(Cocina[[#This Row],[Número de Orden]],Sala[[Número de Orden]:[Orden cobrada (Sin tiempo espera)]],12,FALSE)="Si",Cocina[[#This Row],[Ganancia Neta]],-Cocina[[#This Row],[Total del Pedido]])</f>
        <v>18</v>
      </c>
    </row>
    <row r="1372" spans="1:15" x14ac:dyDescent="0.3">
      <c r="A1372" s="9">
        <v>554</v>
      </c>
      <c r="B1372" s="9">
        <v>10</v>
      </c>
      <c r="C1372" s="13" t="s">
        <v>65</v>
      </c>
      <c r="D1372" s="13" t="s">
        <v>1143</v>
      </c>
      <c r="E1372" s="14">
        <v>25</v>
      </c>
      <c r="F1372" s="14">
        <v>40</v>
      </c>
      <c r="G1372" s="9">
        <v>3</v>
      </c>
      <c r="H1372" s="9">
        <v>16</v>
      </c>
      <c r="I1372" s="13" t="s">
        <v>1127</v>
      </c>
      <c r="K1372" s="14">
        <f t="shared" si="84"/>
        <v>75</v>
      </c>
      <c r="L1372" s="14">
        <f t="shared" si="85"/>
        <v>45</v>
      </c>
      <c r="M1372" s="14">
        <f t="shared" si="86"/>
        <v>120</v>
      </c>
      <c r="N1372" s="12">
        <f t="shared" si="87"/>
        <v>0.6</v>
      </c>
      <c r="O1372" s="23">
        <f>IF(VLOOKUP(Cocina[[#This Row],[Número de Orden]],Sala[[Número de Orden]:[Orden cobrada (Sin tiempo espera)]],12,FALSE)="Si",Cocina[[#This Row],[Ganancia Neta]],-Cocina[[#This Row],[Total del Pedido]])</f>
        <v>45</v>
      </c>
    </row>
    <row r="1373" spans="1:15" x14ac:dyDescent="0.3">
      <c r="A1373" s="9">
        <v>555</v>
      </c>
      <c r="B1373" s="9">
        <v>20</v>
      </c>
      <c r="C1373" s="13" t="s">
        <v>100</v>
      </c>
      <c r="D1373" s="13" t="s">
        <v>1140</v>
      </c>
      <c r="E1373" s="14">
        <v>18</v>
      </c>
      <c r="F1373" s="14">
        <v>30</v>
      </c>
      <c r="G1373" s="9">
        <v>1</v>
      </c>
      <c r="H1373" s="9">
        <v>46</v>
      </c>
      <c r="I1373" s="13" t="s">
        <v>1127</v>
      </c>
      <c r="K1373" s="14">
        <f t="shared" si="84"/>
        <v>18</v>
      </c>
      <c r="L1373" s="14">
        <f t="shared" si="85"/>
        <v>12</v>
      </c>
      <c r="M1373" s="14">
        <f t="shared" si="86"/>
        <v>30</v>
      </c>
      <c r="N1373" s="12">
        <f t="shared" si="87"/>
        <v>0.66666666666666663</v>
      </c>
      <c r="O1373" s="23">
        <f>IF(VLOOKUP(Cocina[[#This Row],[Número de Orden]],Sala[[Número de Orden]:[Orden cobrada (Sin tiempo espera)]],12,FALSE)="Si",Cocina[[#This Row],[Ganancia Neta]],-Cocina[[#This Row],[Total del Pedido]])</f>
        <v>12</v>
      </c>
    </row>
    <row r="1374" spans="1:15" x14ac:dyDescent="0.3">
      <c r="A1374" s="9">
        <v>556</v>
      </c>
      <c r="B1374" s="9">
        <v>9</v>
      </c>
      <c r="C1374" s="13" t="s">
        <v>335</v>
      </c>
      <c r="D1374" s="13" t="s">
        <v>1151</v>
      </c>
      <c r="E1374" s="14">
        <v>13</v>
      </c>
      <c r="F1374" s="14">
        <v>22</v>
      </c>
      <c r="G1374" s="9">
        <v>1</v>
      </c>
      <c r="H1374" s="9">
        <v>36</v>
      </c>
      <c r="I1374" s="13" t="s">
        <v>1127</v>
      </c>
      <c r="K1374" s="14">
        <f t="shared" si="84"/>
        <v>13</v>
      </c>
      <c r="L1374" s="14">
        <f t="shared" si="85"/>
        <v>9</v>
      </c>
      <c r="M1374" s="14">
        <f t="shared" si="86"/>
        <v>22</v>
      </c>
      <c r="N1374" s="12">
        <f t="shared" si="87"/>
        <v>0.69230769230769229</v>
      </c>
      <c r="O1374" s="23">
        <f>IF(VLOOKUP(Cocina[[#This Row],[Número de Orden]],Sala[[Número de Orden]:[Orden cobrada (Sin tiempo espera)]],12,FALSE)="Si",Cocina[[#This Row],[Ganancia Neta]],-Cocina[[#This Row],[Total del Pedido]])</f>
        <v>9</v>
      </c>
    </row>
    <row r="1375" spans="1:15" x14ac:dyDescent="0.3">
      <c r="A1375" s="9">
        <v>556</v>
      </c>
      <c r="B1375" s="9">
        <v>9</v>
      </c>
      <c r="C1375" s="13" t="s">
        <v>117</v>
      </c>
      <c r="D1375" s="13" t="s">
        <v>1156</v>
      </c>
      <c r="E1375" s="14">
        <v>10</v>
      </c>
      <c r="F1375" s="14">
        <v>18</v>
      </c>
      <c r="G1375" s="9">
        <v>3</v>
      </c>
      <c r="H1375" s="9">
        <v>30</v>
      </c>
      <c r="I1375" s="13" t="s">
        <v>1128</v>
      </c>
      <c r="K1375" s="14">
        <f t="shared" si="84"/>
        <v>30</v>
      </c>
      <c r="L1375" s="14">
        <f t="shared" si="85"/>
        <v>24</v>
      </c>
      <c r="M1375" s="14">
        <f t="shared" si="86"/>
        <v>54</v>
      </c>
      <c r="N1375" s="12">
        <f t="shared" si="87"/>
        <v>0.8</v>
      </c>
      <c r="O1375" s="23">
        <f>IF(VLOOKUP(Cocina[[#This Row],[Número de Orden]],Sala[[Número de Orden]:[Orden cobrada (Sin tiempo espera)]],12,FALSE)="Si",Cocina[[#This Row],[Ganancia Neta]],-Cocina[[#This Row],[Total del Pedido]])</f>
        <v>24</v>
      </c>
    </row>
    <row r="1376" spans="1:15" x14ac:dyDescent="0.3">
      <c r="A1376" s="9">
        <v>557</v>
      </c>
      <c r="B1376" s="9">
        <v>7</v>
      </c>
      <c r="C1376" s="13" t="s">
        <v>414</v>
      </c>
      <c r="D1376" s="13" t="s">
        <v>1150</v>
      </c>
      <c r="E1376" s="14">
        <v>19</v>
      </c>
      <c r="F1376" s="14">
        <v>32</v>
      </c>
      <c r="G1376" s="9">
        <v>2</v>
      </c>
      <c r="H1376" s="9">
        <v>47</v>
      </c>
      <c r="I1376" s="13" t="s">
        <v>1128</v>
      </c>
      <c r="K1376" s="14">
        <f t="shared" si="84"/>
        <v>38</v>
      </c>
      <c r="L1376" s="14">
        <f t="shared" si="85"/>
        <v>26</v>
      </c>
      <c r="M1376" s="14">
        <f t="shared" si="86"/>
        <v>64</v>
      </c>
      <c r="N1376" s="12">
        <f t="shared" si="87"/>
        <v>0.68421052631578949</v>
      </c>
      <c r="O1376" s="23">
        <f>IF(VLOOKUP(Cocina[[#This Row],[Número de Orden]],Sala[[Número de Orden]:[Orden cobrada (Sin tiempo espera)]],12,FALSE)="Si",Cocina[[#This Row],[Ganancia Neta]],-Cocina[[#This Row],[Total del Pedido]])</f>
        <v>26</v>
      </c>
    </row>
    <row r="1377" spans="1:15" x14ac:dyDescent="0.3">
      <c r="A1377" s="9">
        <v>557</v>
      </c>
      <c r="B1377" s="9">
        <v>7</v>
      </c>
      <c r="C1377" s="13" t="s">
        <v>102</v>
      </c>
      <c r="D1377" s="13" t="s">
        <v>1155</v>
      </c>
      <c r="E1377" s="14">
        <v>13</v>
      </c>
      <c r="F1377" s="14">
        <v>21</v>
      </c>
      <c r="G1377" s="9">
        <v>3</v>
      </c>
      <c r="H1377" s="9">
        <v>22</v>
      </c>
      <c r="I1377" s="13" t="s">
        <v>1128</v>
      </c>
      <c r="K1377" s="14">
        <f t="shared" si="84"/>
        <v>39</v>
      </c>
      <c r="L1377" s="14">
        <f t="shared" si="85"/>
        <v>24</v>
      </c>
      <c r="M1377" s="14">
        <f t="shared" si="86"/>
        <v>63</v>
      </c>
      <c r="N1377" s="12">
        <f t="shared" si="87"/>
        <v>0.61538461538461542</v>
      </c>
      <c r="O1377" s="23">
        <f>IF(VLOOKUP(Cocina[[#This Row],[Número de Orden]],Sala[[Número de Orden]:[Orden cobrada (Sin tiempo espera)]],12,FALSE)="Si",Cocina[[#This Row],[Ganancia Neta]],-Cocina[[#This Row],[Total del Pedido]])</f>
        <v>24</v>
      </c>
    </row>
    <row r="1378" spans="1:15" x14ac:dyDescent="0.3">
      <c r="A1378" s="9">
        <v>557</v>
      </c>
      <c r="B1378" s="9">
        <v>7</v>
      </c>
      <c r="C1378" s="13" t="s">
        <v>195</v>
      </c>
      <c r="D1378" s="13" t="s">
        <v>1158</v>
      </c>
      <c r="E1378" s="14">
        <v>15</v>
      </c>
      <c r="F1378" s="14">
        <v>25</v>
      </c>
      <c r="G1378" s="9">
        <v>2</v>
      </c>
      <c r="H1378" s="9">
        <v>38</v>
      </c>
      <c r="I1378" s="13" t="s">
        <v>1127</v>
      </c>
      <c r="K1378" s="14">
        <f t="shared" si="84"/>
        <v>30</v>
      </c>
      <c r="L1378" s="14">
        <f t="shared" si="85"/>
        <v>20</v>
      </c>
      <c r="M1378" s="14">
        <f t="shared" si="86"/>
        <v>50</v>
      </c>
      <c r="N1378" s="12">
        <f t="shared" si="87"/>
        <v>0.66666666666666663</v>
      </c>
      <c r="O1378" s="23">
        <f>IF(VLOOKUP(Cocina[[#This Row],[Número de Orden]],Sala[[Número de Orden]:[Orden cobrada (Sin tiempo espera)]],12,FALSE)="Si",Cocina[[#This Row],[Ganancia Neta]],-Cocina[[#This Row],[Total del Pedido]])</f>
        <v>20</v>
      </c>
    </row>
    <row r="1379" spans="1:15" x14ac:dyDescent="0.3">
      <c r="A1379" s="9">
        <v>558</v>
      </c>
      <c r="B1379" s="9">
        <v>6</v>
      </c>
      <c r="C1379" s="13" t="s">
        <v>414</v>
      </c>
      <c r="D1379" s="13" t="s">
        <v>1150</v>
      </c>
      <c r="E1379" s="14">
        <v>19</v>
      </c>
      <c r="F1379" s="14">
        <v>32</v>
      </c>
      <c r="G1379" s="9">
        <v>3</v>
      </c>
      <c r="H1379" s="9">
        <v>56</v>
      </c>
      <c r="I1379" s="13" t="s">
        <v>1127</v>
      </c>
      <c r="K1379" s="14">
        <f t="shared" si="84"/>
        <v>57</v>
      </c>
      <c r="L1379" s="14">
        <f t="shared" si="85"/>
        <v>39</v>
      </c>
      <c r="M1379" s="14">
        <f t="shared" si="86"/>
        <v>96</v>
      </c>
      <c r="N1379" s="12">
        <f t="shared" si="87"/>
        <v>0.68421052631578949</v>
      </c>
      <c r="O1379" s="23">
        <f>IF(VLOOKUP(Cocina[[#This Row],[Número de Orden]],Sala[[Número de Orden]:[Orden cobrada (Sin tiempo espera)]],12,FALSE)="Si",Cocina[[#This Row],[Ganancia Neta]],-Cocina[[#This Row],[Total del Pedido]])</f>
        <v>39</v>
      </c>
    </row>
    <row r="1380" spans="1:15" x14ac:dyDescent="0.3">
      <c r="A1380" s="9">
        <v>558</v>
      </c>
      <c r="B1380" s="9">
        <v>6</v>
      </c>
      <c r="C1380" s="13" t="s">
        <v>195</v>
      </c>
      <c r="D1380" s="13" t="s">
        <v>1158</v>
      </c>
      <c r="E1380" s="14">
        <v>15</v>
      </c>
      <c r="F1380" s="14">
        <v>25</v>
      </c>
      <c r="G1380" s="9">
        <v>2</v>
      </c>
      <c r="H1380" s="9">
        <v>54</v>
      </c>
      <c r="I1380" s="13" t="s">
        <v>1128</v>
      </c>
      <c r="K1380" s="14">
        <f t="shared" si="84"/>
        <v>30</v>
      </c>
      <c r="L1380" s="14">
        <f t="shared" si="85"/>
        <v>20</v>
      </c>
      <c r="M1380" s="14">
        <f t="shared" si="86"/>
        <v>50</v>
      </c>
      <c r="N1380" s="12">
        <f t="shared" si="87"/>
        <v>0.66666666666666663</v>
      </c>
      <c r="O1380" s="23">
        <f>IF(VLOOKUP(Cocina[[#This Row],[Número de Orden]],Sala[[Número de Orden]:[Orden cobrada (Sin tiempo espera)]],12,FALSE)="Si",Cocina[[#This Row],[Ganancia Neta]],-Cocina[[#This Row],[Total del Pedido]])</f>
        <v>20</v>
      </c>
    </row>
    <row r="1381" spans="1:15" x14ac:dyDescent="0.3">
      <c r="A1381" s="9">
        <v>558</v>
      </c>
      <c r="B1381" s="9">
        <v>6</v>
      </c>
      <c r="C1381" s="13" t="s">
        <v>439</v>
      </c>
      <c r="D1381" s="13" t="s">
        <v>1146</v>
      </c>
      <c r="E1381" s="14">
        <v>20</v>
      </c>
      <c r="F1381" s="14">
        <v>33</v>
      </c>
      <c r="G1381" s="9">
        <v>1</v>
      </c>
      <c r="H1381" s="9">
        <v>57</v>
      </c>
      <c r="I1381" s="13" t="s">
        <v>1127</v>
      </c>
      <c r="K1381" s="14">
        <f t="shared" si="84"/>
        <v>20</v>
      </c>
      <c r="L1381" s="14">
        <f t="shared" si="85"/>
        <v>13</v>
      </c>
      <c r="M1381" s="14">
        <f t="shared" si="86"/>
        <v>33</v>
      </c>
      <c r="N1381" s="12">
        <f t="shared" si="87"/>
        <v>0.65</v>
      </c>
      <c r="O1381" s="23">
        <f>IF(VLOOKUP(Cocina[[#This Row],[Número de Orden]],Sala[[Número de Orden]:[Orden cobrada (Sin tiempo espera)]],12,FALSE)="Si",Cocina[[#This Row],[Ganancia Neta]],-Cocina[[#This Row],[Total del Pedido]])</f>
        <v>13</v>
      </c>
    </row>
    <row r="1382" spans="1:15" x14ac:dyDescent="0.3">
      <c r="A1382" s="9">
        <v>559</v>
      </c>
      <c r="B1382" s="9">
        <v>11</v>
      </c>
      <c r="C1382" s="13" t="s">
        <v>439</v>
      </c>
      <c r="D1382" s="13" t="s">
        <v>1146</v>
      </c>
      <c r="E1382" s="14">
        <v>20</v>
      </c>
      <c r="F1382" s="14">
        <v>33</v>
      </c>
      <c r="G1382" s="9">
        <v>3</v>
      </c>
      <c r="H1382" s="9">
        <v>41</v>
      </c>
      <c r="I1382" s="13" t="s">
        <v>1128</v>
      </c>
      <c r="K1382" s="14">
        <f t="shared" si="84"/>
        <v>60</v>
      </c>
      <c r="L1382" s="14">
        <f t="shared" si="85"/>
        <v>39</v>
      </c>
      <c r="M1382" s="14">
        <f t="shared" si="86"/>
        <v>99</v>
      </c>
      <c r="N1382" s="12">
        <f t="shared" si="87"/>
        <v>0.65</v>
      </c>
      <c r="O1382" s="23">
        <f>IF(VLOOKUP(Cocina[[#This Row],[Número de Orden]],Sala[[Número de Orden]:[Orden cobrada (Sin tiempo espera)]],12,FALSE)="Si",Cocina[[#This Row],[Ganancia Neta]],-Cocina[[#This Row],[Total del Pedido]])</f>
        <v>39</v>
      </c>
    </row>
    <row r="1383" spans="1:15" x14ac:dyDescent="0.3">
      <c r="A1383" s="9">
        <v>560</v>
      </c>
      <c r="B1383" s="9">
        <v>6</v>
      </c>
      <c r="C1383" s="13" t="s">
        <v>117</v>
      </c>
      <c r="D1383" s="13" t="s">
        <v>1156</v>
      </c>
      <c r="E1383" s="14">
        <v>10</v>
      </c>
      <c r="F1383" s="14">
        <v>18</v>
      </c>
      <c r="G1383" s="9">
        <v>2</v>
      </c>
      <c r="H1383" s="9">
        <v>36</v>
      </c>
      <c r="I1383" s="13" t="s">
        <v>1128</v>
      </c>
      <c r="K1383" s="14">
        <f t="shared" si="84"/>
        <v>20</v>
      </c>
      <c r="L1383" s="14">
        <f t="shared" si="85"/>
        <v>16</v>
      </c>
      <c r="M1383" s="14">
        <f t="shared" si="86"/>
        <v>36</v>
      </c>
      <c r="N1383" s="12">
        <f t="shared" si="87"/>
        <v>0.8</v>
      </c>
      <c r="O1383" s="23">
        <f>IF(VLOOKUP(Cocina[[#This Row],[Número de Orden]],Sala[[Número de Orden]:[Orden cobrada (Sin tiempo espera)]],12,FALSE)="Si",Cocina[[#This Row],[Ganancia Neta]],-Cocina[[#This Row],[Total del Pedido]])</f>
        <v>16</v>
      </c>
    </row>
    <row r="1384" spans="1:15" x14ac:dyDescent="0.3">
      <c r="A1384" s="9">
        <v>560</v>
      </c>
      <c r="B1384" s="9">
        <v>6</v>
      </c>
      <c r="C1384" s="13" t="s">
        <v>195</v>
      </c>
      <c r="D1384" s="13" t="s">
        <v>1158</v>
      </c>
      <c r="E1384" s="14">
        <v>15</v>
      </c>
      <c r="F1384" s="14">
        <v>25</v>
      </c>
      <c r="G1384" s="9">
        <v>3</v>
      </c>
      <c r="H1384" s="9">
        <v>12</v>
      </c>
      <c r="I1384" s="13" t="s">
        <v>1128</v>
      </c>
      <c r="K1384" s="14">
        <f t="shared" si="84"/>
        <v>45</v>
      </c>
      <c r="L1384" s="14">
        <f t="shared" si="85"/>
        <v>30</v>
      </c>
      <c r="M1384" s="14">
        <f t="shared" si="86"/>
        <v>75</v>
      </c>
      <c r="N1384" s="12">
        <f t="shared" si="87"/>
        <v>0.66666666666666663</v>
      </c>
      <c r="O1384" s="23">
        <f>IF(VLOOKUP(Cocina[[#This Row],[Número de Orden]],Sala[[Número de Orden]:[Orden cobrada (Sin tiempo espera)]],12,FALSE)="Si",Cocina[[#This Row],[Ganancia Neta]],-Cocina[[#This Row],[Total del Pedido]])</f>
        <v>30</v>
      </c>
    </row>
    <row r="1385" spans="1:15" x14ac:dyDescent="0.3">
      <c r="A1385" s="9">
        <v>561</v>
      </c>
      <c r="B1385" s="9">
        <v>4</v>
      </c>
      <c r="C1385" s="13" t="s">
        <v>117</v>
      </c>
      <c r="D1385" s="13" t="s">
        <v>1156</v>
      </c>
      <c r="E1385" s="14">
        <v>10</v>
      </c>
      <c r="F1385" s="14">
        <v>18</v>
      </c>
      <c r="G1385" s="9">
        <v>1</v>
      </c>
      <c r="H1385" s="9">
        <v>56</v>
      </c>
      <c r="I1385" s="13" t="s">
        <v>1128</v>
      </c>
      <c r="K1385" s="14">
        <f t="shared" si="84"/>
        <v>10</v>
      </c>
      <c r="L1385" s="14">
        <f t="shared" si="85"/>
        <v>8</v>
      </c>
      <c r="M1385" s="14">
        <f t="shared" si="86"/>
        <v>18</v>
      </c>
      <c r="N1385" s="12">
        <f t="shared" si="87"/>
        <v>0.8</v>
      </c>
      <c r="O1385" s="23">
        <f>IF(VLOOKUP(Cocina[[#This Row],[Número de Orden]],Sala[[Número de Orden]:[Orden cobrada (Sin tiempo espera)]],12,FALSE)="Si",Cocina[[#This Row],[Ganancia Neta]],-Cocina[[#This Row],[Total del Pedido]])</f>
        <v>8</v>
      </c>
    </row>
    <row r="1386" spans="1:15" x14ac:dyDescent="0.3">
      <c r="A1386" s="9">
        <v>561</v>
      </c>
      <c r="B1386" s="9">
        <v>4</v>
      </c>
      <c r="C1386" s="13" t="s">
        <v>331</v>
      </c>
      <c r="D1386" s="13" t="s">
        <v>1154</v>
      </c>
      <c r="E1386" s="14">
        <v>14</v>
      </c>
      <c r="F1386" s="14">
        <v>23</v>
      </c>
      <c r="G1386" s="9">
        <v>2</v>
      </c>
      <c r="H1386" s="9">
        <v>8</v>
      </c>
      <c r="I1386" s="13" t="s">
        <v>1128</v>
      </c>
      <c r="K1386" s="14">
        <f t="shared" si="84"/>
        <v>28</v>
      </c>
      <c r="L1386" s="14">
        <f t="shared" si="85"/>
        <v>18</v>
      </c>
      <c r="M1386" s="14">
        <f t="shared" si="86"/>
        <v>46</v>
      </c>
      <c r="N1386" s="12">
        <f t="shared" si="87"/>
        <v>0.6428571428571429</v>
      </c>
      <c r="O1386" s="23">
        <f>IF(VLOOKUP(Cocina[[#This Row],[Número de Orden]],Sala[[Número de Orden]:[Orden cobrada (Sin tiempo espera)]],12,FALSE)="Si",Cocina[[#This Row],[Ganancia Neta]],-Cocina[[#This Row],[Total del Pedido]])</f>
        <v>18</v>
      </c>
    </row>
    <row r="1387" spans="1:15" x14ac:dyDescent="0.3">
      <c r="A1387" s="9">
        <v>562</v>
      </c>
      <c r="B1387" s="9">
        <v>20</v>
      </c>
      <c r="C1387" s="13" t="s">
        <v>65</v>
      </c>
      <c r="D1387" s="13" t="s">
        <v>1143</v>
      </c>
      <c r="E1387" s="14">
        <v>25</v>
      </c>
      <c r="F1387" s="14">
        <v>40</v>
      </c>
      <c r="G1387" s="9">
        <v>3</v>
      </c>
      <c r="H1387" s="9">
        <v>41</v>
      </c>
      <c r="I1387" s="13" t="s">
        <v>1127</v>
      </c>
      <c r="K1387" s="14">
        <f t="shared" si="84"/>
        <v>75</v>
      </c>
      <c r="L1387" s="14">
        <f t="shared" si="85"/>
        <v>45</v>
      </c>
      <c r="M1387" s="14">
        <f t="shared" si="86"/>
        <v>120</v>
      </c>
      <c r="N1387" s="12">
        <f t="shared" si="87"/>
        <v>0.6</v>
      </c>
      <c r="O1387" s="23">
        <f>IF(VLOOKUP(Cocina[[#This Row],[Número de Orden]],Sala[[Número de Orden]:[Orden cobrada (Sin tiempo espera)]],12,FALSE)="Si",Cocina[[#This Row],[Ganancia Neta]],-Cocina[[#This Row],[Total del Pedido]])</f>
        <v>45</v>
      </c>
    </row>
    <row r="1388" spans="1:15" x14ac:dyDescent="0.3">
      <c r="A1388" s="9">
        <v>562</v>
      </c>
      <c r="B1388" s="9">
        <v>20</v>
      </c>
      <c r="C1388" s="13" t="s">
        <v>51</v>
      </c>
      <c r="D1388" s="13" t="s">
        <v>1145</v>
      </c>
      <c r="E1388" s="14">
        <v>17</v>
      </c>
      <c r="F1388" s="14">
        <v>29</v>
      </c>
      <c r="G1388" s="9">
        <v>2</v>
      </c>
      <c r="H1388" s="9">
        <v>7</v>
      </c>
      <c r="I1388" s="13" t="s">
        <v>1127</v>
      </c>
      <c r="K1388" s="14">
        <f t="shared" si="84"/>
        <v>34</v>
      </c>
      <c r="L1388" s="14">
        <f t="shared" si="85"/>
        <v>24</v>
      </c>
      <c r="M1388" s="14">
        <f t="shared" si="86"/>
        <v>58</v>
      </c>
      <c r="N1388" s="12">
        <f t="shared" si="87"/>
        <v>0.70588235294117652</v>
      </c>
      <c r="O1388" s="23">
        <f>IF(VLOOKUP(Cocina[[#This Row],[Número de Orden]],Sala[[Número de Orden]:[Orden cobrada (Sin tiempo espera)]],12,FALSE)="Si",Cocina[[#This Row],[Ganancia Neta]],-Cocina[[#This Row],[Total del Pedido]])</f>
        <v>24</v>
      </c>
    </row>
    <row r="1389" spans="1:15" x14ac:dyDescent="0.3">
      <c r="A1389" s="9">
        <v>562</v>
      </c>
      <c r="B1389" s="9">
        <v>20</v>
      </c>
      <c r="C1389" s="13" t="s">
        <v>259</v>
      </c>
      <c r="D1389" s="13" t="s">
        <v>1139</v>
      </c>
      <c r="E1389" s="14">
        <v>14</v>
      </c>
      <c r="F1389" s="14">
        <v>24</v>
      </c>
      <c r="G1389" s="9">
        <v>2</v>
      </c>
      <c r="H1389" s="9">
        <v>22</v>
      </c>
      <c r="I1389" s="13" t="s">
        <v>1127</v>
      </c>
      <c r="K1389" s="14">
        <f t="shared" si="84"/>
        <v>28</v>
      </c>
      <c r="L1389" s="14">
        <f t="shared" si="85"/>
        <v>20</v>
      </c>
      <c r="M1389" s="14">
        <f t="shared" si="86"/>
        <v>48</v>
      </c>
      <c r="N1389" s="12">
        <f t="shared" si="87"/>
        <v>0.7142857142857143</v>
      </c>
      <c r="O1389" s="23">
        <f>IF(VLOOKUP(Cocina[[#This Row],[Número de Orden]],Sala[[Número de Orden]:[Orden cobrada (Sin tiempo espera)]],12,FALSE)="Si",Cocina[[#This Row],[Ganancia Neta]],-Cocina[[#This Row],[Total del Pedido]])</f>
        <v>20</v>
      </c>
    </row>
    <row r="1390" spans="1:15" x14ac:dyDescent="0.3">
      <c r="A1390" s="9">
        <v>562</v>
      </c>
      <c r="B1390" s="9">
        <v>20</v>
      </c>
      <c r="C1390" s="13" t="s">
        <v>186</v>
      </c>
      <c r="D1390" s="13" t="s">
        <v>1141</v>
      </c>
      <c r="E1390" s="14">
        <v>19</v>
      </c>
      <c r="F1390" s="14">
        <v>31</v>
      </c>
      <c r="G1390" s="9">
        <v>2</v>
      </c>
      <c r="H1390" s="9">
        <v>42</v>
      </c>
      <c r="I1390" s="13" t="s">
        <v>1128</v>
      </c>
      <c r="K1390" s="14">
        <f t="shared" si="84"/>
        <v>38</v>
      </c>
      <c r="L1390" s="14">
        <f t="shared" si="85"/>
        <v>24</v>
      </c>
      <c r="M1390" s="14">
        <f t="shared" si="86"/>
        <v>62</v>
      </c>
      <c r="N1390" s="12">
        <f t="shared" si="87"/>
        <v>0.63157894736842102</v>
      </c>
      <c r="O1390" s="23">
        <f>IF(VLOOKUP(Cocina[[#This Row],[Número de Orden]],Sala[[Número de Orden]:[Orden cobrada (Sin tiempo espera)]],12,FALSE)="Si",Cocina[[#This Row],[Ganancia Neta]],-Cocina[[#This Row],[Total del Pedido]])</f>
        <v>24</v>
      </c>
    </row>
    <row r="1391" spans="1:15" x14ac:dyDescent="0.3">
      <c r="A1391" s="9">
        <v>563</v>
      </c>
      <c r="B1391" s="9">
        <v>12</v>
      </c>
      <c r="C1391" s="13" t="s">
        <v>170</v>
      </c>
      <c r="D1391" s="13" t="s">
        <v>1142</v>
      </c>
      <c r="E1391" s="14">
        <v>16</v>
      </c>
      <c r="F1391" s="14">
        <v>27</v>
      </c>
      <c r="G1391" s="9">
        <v>2</v>
      </c>
      <c r="H1391" s="9">
        <v>37</v>
      </c>
      <c r="I1391" s="13" t="s">
        <v>1128</v>
      </c>
      <c r="K1391" s="14">
        <f t="shared" si="84"/>
        <v>32</v>
      </c>
      <c r="L1391" s="14">
        <f t="shared" si="85"/>
        <v>22</v>
      </c>
      <c r="M1391" s="14">
        <f t="shared" si="86"/>
        <v>54</v>
      </c>
      <c r="N1391" s="12">
        <f t="shared" si="87"/>
        <v>0.6875</v>
      </c>
      <c r="O1391" s="23">
        <f>IF(VLOOKUP(Cocina[[#This Row],[Número de Orden]],Sala[[Número de Orden]:[Orden cobrada (Sin tiempo espera)]],12,FALSE)="Si",Cocina[[#This Row],[Ganancia Neta]],-Cocina[[#This Row],[Total del Pedido]])</f>
        <v>22</v>
      </c>
    </row>
    <row r="1392" spans="1:15" x14ac:dyDescent="0.3">
      <c r="A1392" s="9">
        <v>564</v>
      </c>
      <c r="B1392" s="9">
        <v>9</v>
      </c>
      <c r="C1392" s="13" t="s">
        <v>106</v>
      </c>
      <c r="D1392" s="13" t="s">
        <v>1144</v>
      </c>
      <c r="E1392" s="14">
        <v>22</v>
      </c>
      <c r="F1392" s="14">
        <v>36</v>
      </c>
      <c r="G1392" s="9">
        <v>1</v>
      </c>
      <c r="H1392" s="9">
        <v>7</v>
      </c>
      <c r="I1392" s="13" t="s">
        <v>1128</v>
      </c>
      <c r="K1392" s="14">
        <f t="shared" si="84"/>
        <v>22</v>
      </c>
      <c r="L1392" s="14">
        <f t="shared" si="85"/>
        <v>14</v>
      </c>
      <c r="M1392" s="14">
        <f t="shared" si="86"/>
        <v>36</v>
      </c>
      <c r="N1392" s="12">
        <f t="shared" si="87"/>
        <v>0.63636363636363635</v>
      </c>
      <c r="O1392" s="23">
        <f>IF(VLOOKUP(Cocina[[#This Row],[Número de Orden]],Sala[[Número de Orden]:[Orden cobrada (Sin tiempo espera)]],12,FALSE)="Si",Cocina[[#This Row],[Ganancia Neta]],-Cocina[[#This Row],[Total del Pedido]])</f>
        <v>14</v>
      </c>
    </row>
    <row r="1393" spans="1:15" x14ac:dyDescent="0.3">
      <c r="A1393" s="9">
        <v>564</v>
      </c>
      <c r="B1393" s="9">
        <v>9</v>
      </c>
      <c r="C1393" s="13" t="s">
        <v>65</v>
      </c>
      <c r="D1393" s="13" t="s">
        <v>1143</v>
      </c>
      <c r="E1393" s="14">
        <v>25</v>
      </c>
      <c r="F1393" s="14">
        <v>40</v>
      </c>
      <c r="G1393" s="9">
        <v>2</v>
      </c>
      <c r="H1393" s="9">
        <v>36</v>
      </c>
      <c r="I1393" s="13" t="s">
        <v>1128</v>
      </c>
      <c r="K1393" s="14">
        <f t="shared" si="84"/>
        <v>50</v>
      </c>
      <c r="L1393" s="14">
        <f t="shared" si="85"/>
        <v>30</v>
      </c>
      <c r="M1393" s="14">
        <f t="shared" si="86"/>
        <v>80</v>
      </c>
      <c r="N1393" s="12">
        <f t="shared" si="87"/>
        <v>0.6</v>
      </c>
      <c r="O1393" s="23">
        <f>IF(VLOOKUP(Cocina[[#This Row],[Número de Orden]],Sala[[Número de Orden]:[Orden cobrada (Sin tiempo espera)]],12,FALSE)="Si",Cocina[[#This Row],[Ganancia Neta]],-Cocina[[#This Row],[Total del Pedido]])</f>
        <v>30</v>
      </c>
    </row>
    <row r="1394" spans="1:15" x14ac:dyDescent="0.3">
      <c r="A1394" s="9">
        <v>564</v>
      </c>
      <c r="B1394" s="9">
        <v>9</v>
      </c>
      <c r="C1394" s="13" t="s">
        <v>241</v>
      </c>
      <c r="D1394" s="13" t="s">
        <v>1153</v>
      </c>
      <c r="E1394" s="14">
        <v>12</v>
      </c>
      <c r="F1394" s="14">
        <v>20</v>
      </c>
      <c r="G1394" s="9">
        <v>2</v>
      </c>
      <c r="H1394" s="9">
        <v>11</v>
      </c>
      <c r="I1394" s="13" t="s">
        <v>1128</v>
      </c>
      <c r="K1394" s="14">
        <f t="shared" si="84"/>
        <v>24</v>
      </c>
      <c r="L1394" s="14">
        <f t="shared" si="85"/>
        <v>16</v>
      </c>
      <c r="M1394" s="14">
        <f t="shared" si="86"/>
        <v>40</v>
      </c>
      <c r="N1394" s="12">
        <f t="shared" si="87"/>
        <v>0.66666666666666663</v>
      </c>
      <c r="O1394" s="23">
        <f>IF(VLOOKUP(Cocina[[#This Row],[Número de Orden]],Sala[[Número de Orden]:[Orden cobrada (Sin tiempo espera)]],12,FALSE)="Si",Cocina[[#This Row],[Ganancia Neta]],-Cocina[[#This Row],[Total del Pedido]])</f>
        <v>16</v>
      </c>
    </row>
    <row r="1395" spans="1:15" x14ac:dyDescent="0.3">
      <c r="A1395" s="9">
        <v>565</v>
      </c>
      <c r="B1395" s="9">
        <v>3</v>
      </c>
      <c r="C1395" s="13" t="s">
        <v>414</v>
      </c>
      <c r="D1395" s="13" t="s">
        <v>1150</v>
      </c>
      <c r="E1395" s="14">
        <v>19</v>
      </c>
      <c r="F1395" s="14">
        <v>32</v>
      </c>
      <c r="G1395" s="9">
        <v>3</v>
      </c>
      <c r="H1395" s="9">
        <v>19</v>
      </c>
      <c r="I1395" s="13" t="s">
        <v>1127</v>
      </c>
      <c r="K1395" s="14">
        <f t="shared" si="84"/>
        <v>57</v>
      </c>
      <c r="L1395" s="14">
        <f t="shared" si="85"/>
        <v>39</v>
      </c>
      <c r="M1395" s="14">
        <f t="shared" si="86"/>
        <v>96</v>
      </c>
      <c r="N1395" s="12">
        <f t="shared" si="87"/>
        <v>0.68421052631578949</v>
      </c>
      <c r="O1395" s="23">
        <f>IF(VLOOKUP(Cocina[[#This Row],[Número de Orden]],Sala[[Número de Orden]:[Orden cobrada (Sin tiempo espera)]],12,FALSE)="Si",Cocina[[#This Row],[Ganancia Neta]],-Cocina[[#This Row],[Total del Pedido]])</f>
        <v>39</v>
      </c>
    </row>
    <row r="1396" spans="1:15" x14ac:dyDescent="0.3">
      <c r="A1396" s="9">
        <v>565</v>
      </c>
      <c r="B1396" s="9">
        <v>3</v>
      </c>
      <c r="C1396" s="13" t="s">
        <v>117</v>
      </c>
      <c r="D1396" s="13" t="s">
        <v>1156</v>
      </c>
      <c r="E1396" s="14">
        <v>10</v>
      </c>
      <c r="F1396" s="14">
        <v>18</v>
      </c>
      <c r="G1396" s="9">
        <v>3</v>
      </c>
      <c r="H1396" s="9">
        <v>53</v>
      </c>
      <c r="I1396" s="13" t="s">
        <v>1128</v>
      </c>
      <c r="K1396" s="14">
        <f t="shared" si="84"/>
        <v>30</v>
      </c>
      <c r="L1396" s="14">
        <f t="shared" si="85"/>
        <v>24</v>
      </c>
      <c r="M1396" s="14">
        <f t="shared" si="86"/>
        <v>54</v>
      </c>
      <c r="N1396" s="12">
        <f t="shared" si="87"/>
        <v>0.8</v>
      </c>
      <c r="O1396" s="23">
        <f>IF(VLOOKUP(Cocina[[#This Row],[Número de Orden]],Sala[[Número de Orden]:[Orden cobrada (Sin tiempo espera)]],12,FALSE)="Si",Cocina[[#This Row],[Ganancia Neta]],-Cocina[[#This Row],[Total del Pedido]])</f>
        <v>24</v>
      </c>
    </row>
    <row r="1397" spans="1:15" x14ac:dyDescent="0.3">
      <c r="A1397" s="9">
        <v>565</v>
      </c>
      <c r="B1397" s="9">
        <v>3</v>
      </c>
      <c r="C1397" s="13" t="s">
        <v>439</v>
      </c>
      <c r="D1397" s="13" t="s">
        <v>1146</v>
      </c>
      <c r="E1397" s="14">
        <v>20</v>
      </c>
      <c r="F1397" s="14">
        <v>33</v>
      </c>
      <c r="G1397" s="9">
        <v>2</v>
      </c>
      <c r="H1397" s="9">
        <v>21</v>
      </c>
      <c r="I1397" s="13" t="s">
        <v>1128</v>
      </c>
      <c r="K1397" s="14">
        <f t="shared" si="84"/>
        <v>40</v>
      </c>
      <c r="L1397" s="14">
        <f t="shared" si="85"/>
        <v>26</v>
      </c>
      <c r="M1397" s="14">
        <f t="shared" si="86"/>
        <v>66</v>
      </c>
      <c r="N1397" s="12">
        <f t="shared" si="87"/>
        <v>0.65</v>
      </c>
      <c r="O1397" s="23">
        <f>IF(VLOOKUP(Cocina[[#This Row],[Número de Orden]],Sala[[Número de Orden]:[Orden cobrada (Sin tiempo espera)]],12,FALSE)="Si",Cocina[[#This Row],[Ganancia Neta]],-Cocina[[#This Row],[Total del Pedido]])</f>
        <v>26</v>
      </c>
    </row>
    <row r="1398" spans="1:15" x14ac:dyDescent="0.3">
      <c r="A1398" s="9">
        <v>565</v>
      </c>
      <c r="B1398" s="9">
        <v>3</v>
      </c>
      <c r="C1398" s="13" t="s">
        <v>33</v>
      </c>
      <c r="D1398" s="13" t="s">
        <v>1149</v>
      </c>
      <c r="E1398" s="14">
        <v>21</v>
      </c>
      <c r="F1398" s="14">
        <v>35</v>
      </c>
      <c r="G1398" s="9">
        <v>1</v>
      </c>
      <c r="H1398" s="9">
        <v>5</v>
      </c>
      <c r="I1398" s="13" t="s">
        <v>1128</v>
      </c>
      <c r="K1398" s="14">
        <f t="shared" si="84"/>
        <v>21</v>
      </c>
      <c r="L1398" s="14">
        <f t="shared" si="85"/>
        <v>14</v>
      </c>
      <c r="M1398" s="14">
        <f t="shared" si="86"/>
        <v>35</v>
      </c>
      <c r="N1398" s="12">
        <f t="shared" si="87"/>
        <v>0.66666666666666663</v>
      </c>
      <c r="O1398" s="23">
        <f>IF(VLOOKUP(Cocina[[#This Row],[Número de Orden]],Sala[[Número de Orden]:[Orden cobrada (Sin tiempo espera)]],12,FALSE)="Si",Cocina[[#This Row],[Ganancia Neta]],-Cocina[[#This Row],[Total del Pedido]])</f>
        <v>14</v>
      </c>
    </row>
    <row r="1399" spans="1:15" x14ac:dyDescent="0.3">
      <c r="A1399" s="9">
        <v>566</v>
      </c>
      <c r="B1399" s="9">
        <v>4</v>
      </c>
      <c r="C1399" s="13" t="s">
        <v>256</v>
      </c>
      <c r="D1399" s="13" t="s">
        <v>1157</v>
      </c>
      <c r="E1399" s="14">
        <v>15</v>
      </c>
      <c r="F1399" s="14">
        <v>26</v>
      </c>
      <c r="G1399" s="9">
        <v>3</v>
      </c>
      <c r="H1399" s="9">
        <v>56</v>
      </c>
      <c r="I1399" s="13" t="s">
        <v>1127</v>
      </c>
      <c r="K1399" s="14">
        <f t="shared" si="84"/>
        <v>45</v>
      </c>
      <c r="L1399" s="14">
        <f t="shared" si="85"/>
        <v>33</v>
      </c>
      <c r="M1399" s="14">
        <f t="shared" si="86"/>
        <v>78</v>
      </c>
      <c r="N1399" s="12">
        <f t="shared" si="87"/>
        <v>0.73333333333333328</v>
      </c>
      <c r="O1399" s="23">
        <f>IF(VLOOKUP(Cocina[[#This Row],[Número de Orden]],Sala[[Número de Orden]:[Orden cobrada (Sin tiempo espera)]],12,FALSE)="Si",Cocina[[#This Row],[Ganancia Neta]],-Cocina[[#This Row],[Total del Pedido]])</f>
        <v>33</v>
      </c>
    </row>
    <row r="1400" spans="1:15" x14ac:dyDescent="0.3">
      <c r="A1400" s="9">
        <v>567</v>
      </c>
      <c r="B1400" s="9">
        <v>15</v>
      </c>
      <c r="C1400" s="13" t="s">
        <v>57</v>
      </c>
      <c r="D1400" s="13" t="s">
        <v>1147</v>
      </c>
      <c r="E1400" s="14">
        <v>16</v>
      </c>
      <c r="F1400" s="14">
        <v>28</v>
      </c>
      <c r="G1400" s="9">
        <v>2</v>
      </c>
      <c r="H1400" s="9">
        <v>9</v>
      </c>
      <c r="I1400" s="13" t="s">
        <v>1127</v>
      </c>
      <c r="K1400" s="14">
        <f t="shared" si="84"/>
        <v>32</v>
      </c>
      <c r="L1400" s="14">
        <f t="shared" si="85"/>
        <v>24</v>
      </c>
      <c r="M1400" s="14">
        <f t="shared" si="86"/>
        <v>56</v>
      </c>
      <c r="N1400" s="12">
        <f t="shared" si="87"/>
        <v>0.75</v>
      </c>
      <c r="O1400" s="23">
        <f>IF(VLOOKUP(Cocina[[#This Row],[Número de Orden]],Sala[[Número de Orden]:[Orden cobrada (Sin tiempo espera)]],12,FALSE)="Si",Cocina[[#This Row],[Ganancia Neta]],-Cocina[[#This Row],[Total del Pedido]])</f>
        <v>24</v>
      </c>
    </row>
    <row r="1401" spans="1:15" x14ac:dyDescent="0.3">
      <c r="A1401" s="9">
        <v>567</v>
      </c>
      <c r="B1401" s="9">
        <v>15</v>
      </c>
      <c r="C1401" s="13" t="s">
        <v>439</v>
      </c>
      <c r="D1401" s="13" t="s">
        <v>1146</v>
      </c>
      <c r="E1401" s="14">
        <v>20</v>
      </c>
      <c r="F1401" s="14">
        <v>33</v>
      </c>
      <c r="G1401" s="9">
        <v>2</v>
      </c>
      <c r="H1401" s="9">
        <v>34</v>
      </c>
      <c r="I1401" s="13" t="s">
        <v>1128</v>
      </c>
      <c r="K1401" s="14">
        <f t="shared" si="84"/>
        <v>40</v>
      </c>
      <c r="L1401" s="14">
        <f t="shared" si="85"/>
        <v>26</v>
      </c>
      <c r="M1401" s="14">
        <f t="shared" si="86"/>
        <v>66</v>
      </c>
      <c r="N1401" s="12">
        <f t="shared" si="87"/>
        <v>0.65</v>
      </c>
      <c r="O1401" s="23">
        <f>IF(VLOOKUP(Cocina[[#This Row],[Número de Orden]],Sala[[Número de Orden]:[Orden cobrada (Sin tiempo espera)]],12,FALSE)="Si",Cocina[[#This Row],[Ganancia Neta]],-Cocina[[#This Row],[Total del Pedido]])</f>
        <v>26</v>
      </c>
    </row>
    <row r="1402" spans="1:15" x14ac:dyDescent="0.3">
      <c r="A1402" s="9">
        <v>567</v>
      </c>
      <c r="B1402" s="9">
        <v>15</v>
      </c>
      <c r="C1402" s="13" t="s">
        <v>77</v>
      </c>
      <c r="D1402" s="13" t="s">
        <v>1152</v>
      </c>
      <c r="E1402" s="14">
        <v>20</v>
      </c>
      <c r="F1402" s="14">
        <v>34</v>
      </c>
      <c r="G1402" s="9">
        <v>2</v>
      </c>
      <c r="H1402" s="9">
        <v>18</v>
      </c>
      <c r="I1402" s="13" t="s">
        <v>1127</v>
      </c>
      <c r="K1402" s="14">
        <f t="shared" si="84"/>
        <v>40</v>
      </c>
      <c r="L1402" s="14">
        <f t="shared" si="85"/>
        <v>28</v>
      </c>
      <c r="M1402" s="14">
        <f t="shared" si="86"/>
        <v>68</v>
      </c>
      <c r="N1402" s="12">
        <f t="shared" si="87"/>
        <v>0.7</v>
      </c>
      <c r="O1402" s="23">
        <f>IF(VLOOKUP(Cocina[[#This Row],[Número de Orden]],Sala[[Número de Orden]:[Orden cobrada (Sin tiempo espera)]],12,FALSE)="Si",Cocina[[#This Row],[Ganancia Neta]],-Cocina[[#This Row],[Total del Pedido]])</f>
        <v>28</v>
      </c>
    </row>
    <row r="1403" spans="1:15" x14ac:dyDescent="0.3">
      <c r="A1403" s="9">
        <v>567</v>
      </c>
      <c r="B1403" s="9">
        <v>15</v>
      </c>
      <c r="C1403" s="13" t="s">
        <v>102</v>
      </c>
      <c r="D1403" s="13" t="s">
        <v>1155</v>
      </c>
      <c r="E1403" s="14">
        <v>13</v>
      </c>
      <c r="F1403" s="14">
        <v>21</v>
      </c>
      <c r="G1403" s="9">
        <v>3</v>
      </c>
      <c r="H1403" s="9">
        <v>41</v>
      </c>
      <c r="I1403" s="13" t="s">
        <v>1128</v>
      </c>
      <c r="K1403" s="14">
        <f t="shared" si="84"/>
        <v>39</v>
      </c>
      <c r="L1403" s="14">
        <f t="shared" si="85"/>
        <v>24</v>
      </c>
      <c r="M1403" s="14">
        <f t="shared" si="86"/>
        <v>63</v>
      </c>
      <c r="N1403" s="12">
        <f t="shared" si="87"/>
        <v>0.61538461538461542</v>
      </c>
      <c r="O1403" s="23">
        <f>IF(VLOOKUP(Cocina[[#This Row],[Número de Orden]],Sala[[Número de Orden]:[Orden cobrada (Sin tiempo espera)]],12,FALSE)="Si",Cocina[[#This Row],[Ganancia Neta]],-Cocina[[#This Row],[Total del Pedido]])</f>
        <v>24</v>
      </c>
    </row>
    <row r="1404" spans="1:15" x14ac:dyDescent="0.3">
      <c r="A1404" s="9">
        <v>568</v>
      </c>
      <c r="B1404" s="9">
        <v>5</v>
      </c>
      <c r="C1404" s="13" t="s">
        <v>77</v>
      </c>
      <c r="D1404" s="13" t="s">
        <v>1152</v>
      </c>
      <c r="E1404" s="14">
        <v>20</v>
      </c>
      <c r="F1404" s="14">
        <v>34</v>
      </c>
      <c r="G1404" s="9">
        <v>3</v>
      </c>
      <c r="H1404" s="9">
        <v>40</v>
      </c>
      <c r="I1404" s="13" t="s">
        <v>1127</v>
      </c>
      <c r="K1404" s="14">
        <f t="shared" si="84"/>
        <v>60</v>
      </c>
      <c r="L1404" s="14">
        <f t="shared" si="85"/>
        <v>42</v>
      </c>
      <c r="M1404" s="14">
        <f t="shared" si="86"/>
        <v>102</v>
      </c>
      <c r="N1404" s="12">
        <f t="shared" si="87"/>
        <v>0.7</v>
      </c>
      <c r="O1404" s="23">
        <f>IF(VLOOKUP(Cocina[[#This Row],[Número de Orden]],Sala[[Número de Orden]:[Orden cobrada (Sin tiempo espera)]],12,FALSE)="Si",Cocina[[#This Row],[Ganancia Neta]],-Cocina[[#This Row],[Total del Pedido]])</f>
        <v>42</v>
      </c>
    </row>
    <row r="1405" spans="1:15" x14ac:dyDescent="0.3">
      <c r="A1405" s="9">
        <v>568</v>
      </c>
      <c r="B1405" s="9">
        <v>5</v>
      </c>
      <c r="C1405" s="13" t="s">
        <v>65</v>
      </c>
      <c r="D1405" s="13" t="s">
        <v>1143</v>
      </c>
      <c r="E1405" s="14">
        <v>25</v>
      </c>
      <c r="F1405" s="14">
        <v>40</v>
      </c>
      <c r="G1405" s="9">
        <v>2</v>
      </c>
      <c r="H1405" s="9">
        <v>44</v>
      </c>
      <c r="I1405" s="13" t="s">
        <v>1128</v>
      </c>
      <c r="K1405" s="14">
        <f t="shared" si="84"/>
        <v>50</v>
      </c>
      <c r="L1405" s="14">
        <f t="shared" si="85"/>
        <v>30</v>
      </c>
      <c r="M1405" s="14">
        <f t="shared" si="86"/>
        <v>80</v>
      </c>
      <c r="N1405" s="12">
        <f t="shared" si="87"/>
        <v>0.6</v>
      </c>
      <c r="O1405" s="23">
        <f>IF(VLOOKUP(Cocina[[#This Row],[Número de Orden]],Sala[[Número de Orden]:[Orden cobrada (Sin tiempo espera)]],12,FALSE)="Si",Cocina[[#This Row],[Ganancia Neta]],-Cocina[[#This Row],[Total del Pedido]])</f>
        <v>30</v>
      </c>
    </row>
    <row r="1406" spans="1:15" x14ac:dyDescent="0.3">
      <c r="A1406" s="9">
        <v>569</v>
      </c>
      <c r="B1406" s="9">
        <v>12</v>
      </c>
      <c r="C1406" s="13" t="s">
        <v>77</v>
      </c>
      <c r="D1406" s="13" t="s">
        <v>1152</v>
      </c>
      <c r="E1406" s="14">
        <v>20</v>
      </c>
      <c r="F1406" s="14">
        <v>34</v>
      </c>
      <c r="G1406" s="9">
        <v>2</v>
      </c>
      <c r="H1406" s="9">
        <v>26</v>
      </c>
      <c r="I1406" s="13" t="s">
        <v>1127</v>
      </c>
      <c r="K1406" s="14">
        <f t="shared" si="84"/>
        <v>40</v>
      </c>
      <c r="L1406" s="14">
        <f t="shared" si="85"/>
        <v>28</v>
      </c>
      <c r="M1406" s="14">
        <f t="shared" si="86"/>
        <v>68</v>
      </c>
      <c r="N1406" s="12">
        <f t="shared" si="87"/>
        <v>0.7</v>
      </c>
      <c r="O1406" s="23">
        <f>IF(VLOOKUP(Cocina[[#This Row],[Número de Orden]],Sala[[Número de Orden]:[Orden cobrada (Sin tiempo espera)]],12,FALSE)="Si",Cocina[[#This Row],[Ganancia Neta]],-Cocina[[#This Row],[Total del Pedido]])</f>
        <v>28</v>
      </c>
    </row>
    <row r="1407" spans="1:15" x14ac:dyDescent="0.3">
      <c r="A1407" s="9">
        <v>569</v>
      </c>
      <c r="B1407" s="9">
        <v>12</v>
      </c>
      <c r="C1407" s="13" t="s">
        <v>102</v>
      </c>
      <c r="D1407" s="13" t="s">
        <v>1155</v>
      </c>
      <c r="E1407" s="14">
        <v>13</v>
      </c>
      <c r="F1407" s="14">
        <v>21</v>
      </c>
      <c r="G1407" s="9">
        <v>3</v>
      </c>
      <c r="H1407" s="9">
        <v>32</v>
      </c>
      <c r="I1407" s="13" t="s">
        <v>1128</v>
      </c>
      <c r="K1407" s="14">
        <f t="shared" si="84"/>
        <v>39</v>
      </c>
      <c r="L1407" s="14">
        <f t="shared" si="85"/>
        <v>24</v>
      </c>
      <c r="M1407" s="14">
        <f t="shared" si="86"/>
        <v>63</v>
      </c>
      <c r="N1407" s="12">
        <f t="shared" si="87"/>
        <v>0.61538461538461542</v>
      </c>
      <c r="O1407" s="23">
        <f>IF(VLOOKUP(Cocina[[#This Row],[Número de Orden]],Sala[[Número de Orden]:[Orden cobrada (Sin tiempo espera)]],12,FALSE)="Si",Cocina[[#This Row],[Ganancia Neta]],-Cocina[[#This Row],[Total del Pedido]])</f>
        <v>24</v>
      </c>
    </row>
    <row r="1408" spans="1:15" x14ac:dyDescent="0.3">
      <c r="A1408" s="9">
        <v>570</v>
      </c>
      <c r="B1408" s="9">
        <v>1</v>
      </c>
      <c r="C1408" s="13" t="s">
        <v>439</v>
      </c>
      <c r="D1408" s="13" t="s">
        <v>1146</v>
      </c>
      <c r="E1408" s="14">
        <v>20</v>
      </c>
      <c r="F1408" s="14">
        <v>33</v>
      </c>
      <c r="G1408" s="9">
        <v>1</v>
      </c>
      <c r="H1408" s="9">
        <v>38</v>
      </c>
      <c r="I1408" s="13" t="s">
        <v>1127</v>
      </c>
      <c r="K1408" s="14">
        <f t="shared" si="84"/>
        <v>20</v>
      </c>
      <c r="L1408" s="14">
        <f t="shared" si="85"/>
        <v>13</v>
      </c>
      <c r="M1408" s="14">
        <f t="shared" si="86"/>
        <v>33</v>
      </c>
      <c r="N1408" s="12">
        <f t="shared" si="87"/>
        <v>0.65</v>
      </c>
      <c r="O1408" s="23">
        <f>IF(VLOOKUP(Cocina[[#This Row],[Número de Orden]],Sala[[Número de Orden]:[Orden cobrada (Sin tiempo espera)]],12,FALSE)="Si",Cocina[[#This Row],[Ganancia Neta]],-Cocina[[#This Row],[Total del Pedido]])</f>
        <v>13</v>
      </c>
    </row>
    <row r="1409" spans="1:15" x14ac:dyDescent="0.3">
      <c r="A1409" s="9">
        <v>570</v>
      </c>
      <c r="B1409" s="9">
        <v>1</v>
      </c>
      <c r="C1409" s="13" t="s">
        <v>256</v>
      </c>
      <c r="D1409" s="13" t="s">
        <v>1157</v>
      </c>
      <c r="E1409" s="14">
        <v>15</v>
      </c>
      <c r="F1409" s="14">
        <v>26</v>
      </c>
      <c r="G1409" s="9">
        <v>2</v>
      </c>
      <c r="H1409" s="9">
        <v>8</v>
      </c>
      <c r="I1409" s="13" t="s">
        <v>1128</v>
      </c>
      <c r="K1409" s="14">
        <f t="shared" si="84"/>
        <v>30</v>
      </c>
      <c r="L1409" s="14">
        <f t="shared" si="85"/>
        <v>22</v>
      </c>
      <c r="M1409" s="14">
        <f t="shared" si="86"/>
        <v>52</v>
      </c>
      <c r="N1409" s="12">
        <f t="shared" si="87"/>
        <v>0.73333333333333328</v>
      </c>
      <c r="O1409" s="23">
        <f>IF(VLOOKUP(Cocina[[#This Row],[Número de Orden]],Sala[[Número de Orden]:[Orden cobrada (Sin tiempo espera)]],12,FALSE)="Si",Cocina[[#This Row],[Ganancia Neta]],-Cocina[[#This Row],[Total del Pedido]])</f>
        <v>22</v>
      </c>
    </row>
    <row r="1410" spans="1:15" x14ac:dyDescent="0.3">
      <c r="A1410" s="9">
        <v>571</v>
      </c>
      <c r="B1410" s="9">
        <v>15</v>
      </c>
      <c r="C1410" s="13" t="s">
        <v>170</v>
      </c>
      <c r="D1410" s="13" t="s">
        <v>1142</v>
      </c>
      <c r="E1410" s="14">
        <v>16</v>
      </c>
      <c r="F1410" s="14">
        <v>27</v>
      </c>
      <c r="G1410" s="9">
        <v>2</v>
      </c>
      <c r="H1410" s="9">
        <v>26</v>
      </c>
      <c r="I1410" s="13" t="s">
        <v>1127</v>
      </c>
      <c r="K1410" s="14">
        <f t="shared" si="84"/>
        <v>32</v>
      </c>
      <c r="L1410" s="14">
        <f t="shared" si="85"/>
        <v>22</v>
      </c>
      <c r="M1410" s="14">
        <f t="shared" si="86"/>
        <v>54</v>
      </c>
      <c r="N1410" s="12">
        <f t="shared" si="87"/>
        <v>0.6875</v>
      </c>
      <c r="O1410" s="23">
        <f>IF(VLOOKUP(Cocina[[#This Row],[Número de Orden]],Sala[[Número de Orden]:[Orden cobrada (Sin tiempo espera)]],12,FALSE)="Si",Cocina[[#This Row],[Ganancia Neta]],-Cocina[[#This Row],[Total del Pedido]])</f>
        <v>22</v>
      </c>
    </row>
    <row r="1411" spans="1:15" x14ac:dyDescent="0.3">
      <c r="A1411" s="9">
        <v>572</v>
      </c>
      <c r="B1411" s="9">
        <v>19</v>
      </c>
      <c r="C1411" s="13" t="s">
        <v>100</v>
      </c>
      <c r="D1411" s="13" t="s">
        <v>1140</v>
      </c>
      <c r="E1411" s="14">
        <v>18</v>
      </c>
      <c r="F1411" s="14">
        <v>30</v>
      </c>
      <c r="G1411" s="9">
        <v>1</v>
      </c>
      <c r="H1411" s="9">
        <v>34</v>
      </c>
      <c r="I1411" s="13" t="s">
        <v>1128</v>
      </c>
      <c r="K1411" s="14">
        <f t="shared" ref="K1411:K1474" si="88">E1411*G1411</f>
        <v>18</v>
      </c>
      <c r="L1411" s="14">
        <f t="shared" ref="L1411:L1474" si="89">(F1411-E1411)*G1411</f>
        <v>12</v>
      </c>
      <c r="M1411" s="14">
        <f t="shared" ref="M1411:M1474" si="90">F1411*G1411</f>
        <v>30</v>
      </c>
      <c r="N1411" s="12">
        <f t="shared" ref="N1411:N1474" si="91">(M1411-K1411)/K1411</f>
        <v>0.66666666666666663</v>
      </c>
      <c r="O1411" s="23">
        <f>IF(VLOOKUP(Cocina[[#This Row],[Número de Orden]],Sala[[Número de Orden]:[Orden cobrada (Sin tiempo espera)]],12,FALSE)="Si",Cocina[[#This Row],[Ganancia Neta]],-Cocina[[#This Row],[Total del Pedido]])</f>
        <v>12</v>
      </c>
    </row>
    <row r="1412" spans="1:15" x14ac:dyDescent="0.3">
      <c r="A1412" s="9">
        <v>572</v>
      </c>
      <c r="B1412" s="9">
        <v>19</v>
      </c>
      <c r="C1412" s="13" t="s">
        <v>335</v>
      </c>
      <c r="D1412" s="13" t="s">
        <v>1151</v>
      </c>
      <c r="E1412" s="14">
        <v>13</v>
      </c>
      <c r="F1412" s="14">
        <v>22</v>
      </c>
      <c r="G1412" s="9">
        <v>2</v>
      </c>
      <c r="H1412" s="9">
        <v>10</v>
      </c>
      <c r="I1412" s="13" t="s">
        <v>1128</v>
      </c>
      <c r="K1412" s="14">
        <f t="shared" si="88"/>
        <v>26</v>
      </c>
      <c r="L1412" s="14">
        <f t="shared" si="89"/>
        <v>18</v>
      </c>
      <c r="M1412" s="14">
        <f t="shared" si="90"/>
        <v>44</v>
      </c>
      <c r="N1412" s="12">
        <f t="shared" si="91"/>
        <v>0.69230769230769229</v>
      </c>
      <c r="O1412" s="23">
        <f>IF(VLOOKUP(Cocina[[#This Row],[Número de Orden]],Sala[[Número de Orden]:[Orden cobrada (Sin tiempo espera)]],12,FALSE)="Si",Cocina[[#This Row],[Ganancia Neta]],-Cocina[[#This Row],[Total del Pedido]])</f>
        <v>18</v>
      </c>
    </row>
    <row r="1413" spans="1:15" x14ac:dyDescent="0.3">
      <c r="A1413" s="9">
        <v>573</v>
      </c>
      <c r="B1413" s="9">
        <v>7</v>
      </c>
      <c r="C1413" s="13" t="s">
        <v>102</v>
      </c>
      <c r="D1413" s="13" t="s">
        <v>1155</v>
      </c>
      <c r="E1413" s="14">
        <v>13</v>
      </c>
      <c r="F1413" s="14">
        <v>21</v>
      </c>
      <c r="G1413" s="9">
        <v>3</v>
      </c>
      <c r="H1413" s="9">
        <v>41</v>
      </c>
      <c r="I1413" s="13" t="s">
        <v>1127</v>
      </c>
      <c r="K1413" s="14">
        <f t="shared" si="88"/>
        <v>39</v>
      </c>
      <c r="L1413" s="14">
        <f t="shared" si="89"/>
        <v>24</v>
      </c>
      <c r="M1413" s="14">
        <f t="shared" si="90"/>
        <v>63</v>
      </c>
      <c r="N1413" s="12">
        <f t="shared" si="91"/>
        <v>0.61538461538461542</v>
      </c>
      <c r="O1413" s="23">
        <f>IF(VLOOKUP(Cocina[[#This Row],[Número de Orden]],Sala[[Número de Orden]:[Orden cobrada (Sin tiempo espera)]],12,FALSE)="Si",Cocina[[#This Row],[Ganancia Neta]],-Cocina[[#This Row],[Total del Pedido]])</f>
        <v>24</v>
      </c>
    </row>
    <row r="1414" spans="1:15" x14ac:dyDescent="0.3">
      <c r="A1414" s="9">
        <v>573</v>
      </c>
      <c r="B1414" s="9">
        <v>7</v>
      </c>
      <c r="C1414" s="13" t="s">
        <v>77</v>
      </c>
      <c r="D1414" s="13" t="s">
        <v>1152</v>
      </c>
      <c r="E1414" s="14">
        <v>20</v>
      </c>
      <c r="F1414" s="14">
        <v>34</v>
      </c>
      <c r="G1414" s="9">
        <v>3</v>
      </c>
      <c r="H1414" s="9">
        <v>28</v>
      </c>
      <c r="I1414" s="13" t="s">
        <v>1128</v>
      </c>
      <c r="K1414" s="14">
        <f t="shared" si="88"/>
        <v>60</v>
      </c>
      <c r="L1414" s="14">
        <f t="shared" si="89"/>
        <v>42</v>
      </c>
      <c r="M1414" s="14">
        <f t="shared" si="90"/>
        <v>102</v>
      </c>
      <c r="N1414" s="12">
        <f t="shared" si="91"/>
        <v>0.7</v>
      </c>
      <c r="O1414" s="23">
        <f>IF(VLOOKUP(Cocina[[#This Row],[Número de Orden]],Sala[[Número de Orden]:[Orden cobrada (Sin tiempo espera)]],12,FALSE)="Si",Cocina[[#This Row],[Ganancia Neta]],-Cocina[[#This Row],[Total del Pedido]])</f>
        <v>42</v>
      </c>
    </row>
    <row r="1415" spans="1:15" x14ac:dyDescent="0.3">
      <c r="A1415" s="9">
        <v>574</v>
      </c>
      <c r="B1415" s="9">
        <v>20</v>
      </c>
      <c r="C1415" s="13" t="s">
        <v>256</v>
      </c>
      <c r="D1415" s="13" t="s">
        <v>1157</v>
      </c>
      <c r="E1415" s="14">
        <v>15</v>
      </c>
      <c r="F1415" s="14">
        <v>26</v>
      </c>
      <c r="G1415" s="9">
        <v>3</v>
      </c>
      <c r="H1415" s="9">
        <v>50</v>
      </c>
      <c r="I1415" s="13" t="s">
        <v>1128</v>
      </c>
      <c r="K1415" s="14">
        <f t="shared" si="88"/>
        <v>45</v>
      </c>
      <c r="L1415" s="14">
        <f t="shared" si="89"/>
        <v>33</v>
      </c>
      <c r="M1415" s="14">
        <f t="shared" si="90"/>
        <v>78</v>
      </c>
      <c r="N1415" s="12">
        <f t="shared" si="91"/>
        <v>0.73333333333333328</v>
      </c>
      <c r="O1415" s="23">
        <f>IF(VLOOKUP(Cocina[[#This Row],[Número de Orden]],Sala[[Número de Orden]:[Orden cobrada (Sin tiempo espera)]],12,FALSE)="Si",Cocina[[#This Row],[Ganancia Neta]],-Cocina[[#This Row],[Total del Pedido]])</f>
        <v>-45</v>
      </c>
    </row>
    <row r="1416" spans="1:15" x14ac:dyDescent="0.3">
      <c r="A1416" s="9">
        <v>574</v>
      </c>
      <c r="B1416" s="9">
        <v>20</v>
      </c>
      <c r="C1416" s="13" t="s">
        <v>106</v>
      </c>
      <c r="D1416" s="13" t="s">
        <v>1144</v>
      </c>
      <c r="E1416" s="14">
        <v>22</v>
      </c>
      <c r="F1416" s="14">
        <v>36</v>
      </c>
      <c r="G1416" s="9">
        <v>2</v>
      </c>
      <c r="H1416" s="9">
        <v>40</v>
      </c>
      <c r="I1416" s="13" t="s">
        <v>1127</v>
      </c>
      <c r="K1416" s="14">
        <f t="shared" si="88"/>
        <v>44</v>
      </c>
      <c r="L1416" s="14">
        <f t="shared" si="89"/>
        <v>28</v>
      </c>
      <c r="M1416" s="14">
        <f t="shared" si="90"/>
        <v>72</v>
      </c>
      <c r="N1416" s="12">
        <f t="shared" si="91"/>
        <v>0.63636363636363635</v>
      </c>
      <c r="O1416" s="23">
        <f>IF(VLOOKUP(Cocina[[#This Row],[Número de Orden]],Sala[[Número de Orden]:[Orden cobrada (Sin tiempo espera)]],12,FALSE)="Si",Cocina[[#This Row],[Ganancia Neta]],-Cocina[[#This Row],[Total del Pedido]])</f>
        <v>-44</v>
      </c>
    </row>
    <row r="1417" spans="1:15" x14ac:dyDescent="0.3">
      <c r="A1417" s="9">
        <v>574</v>
      </c>
      <c r="B1417" s="9">
        <v>20</v>
      </c>
      <c r="C1417" s="13" t="s">
        <v>117</v>
      </c>
      <c r="D1417" s="13" t="s">
        <v>1156</v>
      </c>
      <c r="E1417" s="14">
        <v>10</v>
      </c>
      <c r="F1417" s="14">
        <v>18</v>
      </c>
      <c r="G1417" s="9">
        <v>2</v>
      </c>
      <c r="H1417" s="9">
        <v>37</v>
      </c>
      <c r="I1417" s="13" t="s">
        <v>1128</v>
      </c>
      <c r="K1417" s="14">
        <f t="shared" si="88"/>
        <v>20</v>
      </c>
      <c r="L1417" s="14">
        <f t="shared" si="89"/>
        <v>16</v>
      </c>
      <c r="M1417" s="14">
        <f t="shared" si="90"/>
        <v>36</v>
      </c>
      <c r="N1417" s="12">
        <f t="shared" si="91"/>
        <v>0.8</v>
      </c>
      <c r="O1417" s="23">
        <f>IF(VLOOKUP(Cocina[[#This Row],[Número de Orden]],Sala[[Número de Orden]:[Orden cobrada (Sin tiempo espera)]],12,FALSE)="Si",Cocina[[#This Row],[Ganancia Neta]],-Cocina[[#This Row],[Total del Pedido]])</f>
        <v>-20</v>
      </c>
    </row>
    <row r="1418" spans="1:15" x14ac:dyDescent="0.3">
      <c r="A1418" s="9">
        <v>574</v>
      </c>
      <c r="B1418" s="9">
        <v>20</v>
      </c>
      <c r="C1418" s="13" t="s">
        <v>102</v>
      </c>
      <c r="D1418" s="13" t="s">
        <v>1155</v>
      </c>
      <c r="E1418" s="14">
        <v>13</v>
      </c>
      <c r="F1418" s="14">
        <v>21</v>
      </c>
      <c r="G1418" s="9">
        <v>1</v>
      </c>
      <c r="H1418" s="9">
        <v>41</v>
      </c>
      <c r="I1418" s="13" t="s">
        <v>1128</v>
      </c>
      <c r="K1418" s="14">
        <f t="shared" si="88"/>
        <v>13</v>
      </c>
      <c r="L1418" s="14">
        <f t="shared" si="89"/>
        <v>8</v>
      </c>
      <c r="M1418" s="14">
        <f t="shared" si="90"/>
        <v>21</v>
      </c>
      <c r="N1418" s="12">
        <f t="shared" si="91"/>
        <v>0.61538461538461542</v>
      </c>
      <c r="O1418" s="23">
        <f>IF(VLOOKUP(Cocina[[#This Row],[Número de Orden]],Sala[[Número de Orden]:[Orden cobrada (Sin tiempo espera)]],12,FALSE)="Si",Cocina[[#This Row],[Ganancia Neta]],-Cocina[[#This Row],[Total del Pedido]])</f>
        <v>-13</v>
      </c>
    </row>
    <row r="1419" spans="1:15" x14ac:dyDescent="0.3">
      <c r="A1419" s="9">
        <v>575</v>
      </c>
      <c r="B1419" s="9">
        <v>15</v>
      </c>
      <c r="C1419" s="13" t="s">
        <v>117</v>
      </c>
      <c r="D1419" s="13" t="s">
        <v>1156</v>
      </c>
      <c r="E1419" s="14">
        <v>10</v>
      </c>
      <c r="F1419" s="14">
        <v>18</v>
      </c>
      <c r="G1419" s="9">
        <v>1</v>
      </c>
      <c r="H1419" s="9">
        <v>44</v>
      </c>
      <c r="I1419" s="13" t="s">
        <v>1127</v>
      </c>
      <c r="K1419" s="14">
        <f t="shared" si="88"/>
        <v>10</v>
      </c>
      <c r="L1419" s="14">
        <f t="shared" si="89"/>
        <v>8</v>
      </c>
      <c r="M1419" s="14">
        <f t="shared" si="90"/>
        <v>18</v>
      </c>
      <c r="N1419" s="12">
        <f t="shared" si="91"/>
        <v>0.8</v>
      </c>
      <c r="O1419" s="23">
        <f>IF(VLOOKUP(Cocina[[#This Row],[Número de Orden]],Sala[[Número de Orden]:[Orden cobrada (Sin tiempo espera)]],12,FALSE)="Si",Cocina[[#This Row],[Ganancia Neta]],-Cocina[[#This Row],[Total del Pedido]])</f>
        <v>8</v>
      </c>
    </row>
    <row r="1420" spans="1:15" x14ac:dyDescent="0.3">
      <c r="A1420" s="9">
        <v>576</v>
      </c>
      <c r="B1420" s="9">
        <v>9</v>
      </c>
      <c r="C1420" s="13" t="s">
        <v>439</v>
      </c>
      <c r="D1420" s="13" t="s">
        <v>1146</v>
      </c>
      <c r="E1420" s="14">
        <v>20</v>
      </c>
      <c r="F1420" s="14">
        <v>33</v>
      </c>
      <c r="G1420" s="9">
        <v>1</v>
      </c>
      <c r="H1420" s="9">
        <v>46</v>
      </c>
      <c r="I1420" s="13" t="s">
        <v>1127</v>
      </c>
      <c r="K1420" s="14">
        <f t="shared" si="88"/>
        <v>20</v>
      </c>
      <c r="L1420" s="14">
        <f t="shared" si="89"/>
        <v>13</v>
      </c>
      <c r="M1420" s="14">
        <f t="shared" si="90"/>
        <v>33</v>
      </c>
      <c r="N1420" s="12">
        <f t="shared" si="91"/>
        <v>0.65</v>
      </c>
      <c r="O1420" s="23">
        <f>IF(VLOOKUP(Cocina[[#This Row],[Número de Orden]],Sala[[Número de Orden]:[Orden cobrada (Sin tiempo espera)]],12,FALSE)="Si",Cocina[[#This Row],[Ganancia Neta]],-Cocina[[#This Row],[Total del Pedido]])</f>
        <v>13</v>
      </c>
    </row>
    <row r="1421" spans="1:15" x14ac:dyDescent="0.3">
      <c r="A1421" s="9">
        <v>576</v>
      </c>
      <c r="B1421" s="9">
        <v>9</v>
      </c>
      <c r="C1421" s="13" t="s">
        <v>186</v>
      </c>
      <c r="D1421" s="13" t="s">
        <v>1141</v>
      </c>
      <c r="E1421" s="14">
        <v>19</v>
      </c>
      <c r="F1421" s="14">
        <v>31</v>
      </c>
      <c r="G1421" s="9">
        <v>3</v>
      </c>
      <c r="H1421" s="9">
        <v>32</v>
      </c>
      <c r="I1421" s="13" t="s">
        <v>1127</v>
      </c>
      <c r="K1421" s="14">
        <f t="shared" si="88"/>
        <v>57</v>
      </c>
      <c r="L1421" s="14">
        <f t="shared" si="89"/>
        <v>36</v>
      </c>
      <c r="M1421" s="14">
        <f t="shared" si="90"/>
        <v>93</v>
      </c>
      <c r="N1421" s="12">
        <f t="shared" si="91"/>
        <v>0.63157894736842102</v>
      </c>
      <c r="O1421" s="23">
        <f>IF(VLOOKUP(Cocina[[#This Row],[Número de Orden]],Sala[[Número de Orden]:[Orden cobrada (Sin tiempo espera)]],12,FALSE)="Si",Cocina[[#This Row],[Ganancia Neta]],-Cocina[[#This Row],[Total del Pedido]])</f>
        <v>36</v>
      </c>
    </row>
    <row r="1422" spans="1:15" x14ac:dyDescent="0.3">
      <c r="A1422" s="9">
        <v>576</v>
      </c>
      <c r="B1422" s="9">
        <v>9</v>
      </c>
      <c r="C1422" s="13" t="s">
        <v>106</v>
      </c>
      <c r="D1422" s="13" t="s">
        <v>1144</v>
      </c>
      <c r="E1422" s="14">
        <v>22</v>
      </c>
      <c r="F1422" s="14">
        <v>36</v>
      </c>
      <c r="G1422" s="9">
        <v>3</v>
      </c>
      <c r="H1422" s="9">
        <v>37</v>
      </c>
      <c r="I1422" s="13" t="s">
        <v>1128</v>
      </c>
      <c r="K1422" s="14">
        <f t="shared" si="88"/>
        <v>66</v>
      </c>
      <c r="L1422" s="14">
        <f t="shared" si="89"/>
        <v>42</v>
      </c>
      <c r="M1422" s="14">
        <f t="shared" si="90"/>
        <v>108</v>
      </c>
      <c r="N1422" s="12">
        <f t="shared" si="91"/>
        <v>0.63636363636363635</v>
      </c>
      <c r="O1422" s="23">
        <f>IF(VLOOKUP(Cocina[[#This Row],[Número de Orden]],Sala[[Número de Orden]:[Orden cobrada (Sin tiempo espera)]],12,FALSE)="Si",Cocina[[#This Row],[Ganancia Neta]],-Cocina[[#This Row],[Total del Pedido]])</f>
        <v>42</v>
      </c>
    </row>
    <row r="1423" spans="1:15" x14ac:dyDescent="0.3">
      <c r="A1423" s="9">
        <v>577</v>
      </c>
      <c r="B1423" s="9">
        <v>5</v>
      </c>
      <c r="C1423" s="13" t="s">
        <v>117</v>
      </c>
      <c r="D1423" s="13" t="s">
        <v>1156</v>
      </c>
      <c r="E1423" s="14">
        <v>10</v>
      </c>
      <c r="F1423" s="14">
        <v>18</v>
      </c>
      <c r="G1423" s="9">
        <v>1</v>
      </c>
      <c r="H1423" s="9">
        <v>10</v>
      </c>
      <c r="I1423" s="13" t="s">
        <v>1128</v>
      </c>
      <c r="K1423" s="14">
        <f t="shared" si="88"/>
        <v>10</v>
      </c>
      <c r="L1423" s="14">
        <f t="shared" si="89"/>
        <v>8</v>
      </c>
      <c r="M1423" s="14">
        <f t="shared" si="90"/>
        <v>18</v>
      </c>
      <c r="N1423" s="12">
        <f t="shared" si="91"/>
        <v>0.8</v>
      </c>
      <c r="O1423" s="23">
        <f>IF(VLOOKUP(Cocina[[#This Row],[Número de Orden]],Sala[[Número de Orden]:[Orden cobrada (Sin tiempo espera)]],12,FALSE)="Si",Cocina[[#This Row],[Ganancia Neta]],-Cocina[[#This Row],[Total del Pedido]])</f>
        <v>8</v>
      </c>
    </row>
    <row r="1424" spans="1:15" x14ac:dyDescent="0.3">
      <c r="A1424" s="9">
        <v>577</v>
      </c>
      <c r="B1424" s="9">
        <v>5</v>
      </c>
      <c r="C1424" s="13" t="s">
        <v>335</v>
      </c>
      <c r="D1424" s="13" t="s">
        <v>1151</v>
      </c>
      <c r="E1424" s="14">
        <v>13</v>
      </c>
      <c r="F1424" s="14">
        <v>22</v>
      </c>
      <c r="G1424" s="9">
        <v>1</v>
      </c>
      <c r="H1424" s="9">
        <v>15</v>
      </c>
      <c r="I1424" s="13" t="s">
        <v>1127</v>
      </c>
      <c r="K1424" s="14">
        <f t="shared" si="88"/>
        <v>13</v>
      </c>
      <c r="L1424" s="14">
        <f t="shared" si="89"/>
        <v>9</v>
      </c>
      <c r="M1424" s="14">
        <f t="shared" si="90"/>
        <v>22</v>
      </c>
      <c r="N1424" s="12">
        <f t="shared" si="91"/>
        <v>0.69230769230769229</v>
      </c>
      <c r="O1424" s="23">
        <f>IF(VLOOKUP(Cocina[[#This Row],[Número de Orden]],Sala[[Número de Orden]:[Orden cobrada (Sin tiempo espera)]],12,FALSE)="Si",Cocina[[#This Row],[Ganancia Neta]],-Cocina[[#This Row],[Total del Pedido]])</f>
        <v>9</v>
      </c>
    </row>
    <row r="1425" spans="1:15" x14ac:dyDescent="0.3">
      <c r="A1425" s="9">
        <v>578</v>
      </c>
      <c r="B1425" s="9">
        <v>11</v>
      </c>
      <c r="C1425" s="13" t="s">
        <v>100</v>
      </c>
      <c r="D1425" s="13" t="s">
        <v>1140</v>
      </c>
      <c r="E1425" s="14">
        <v>18</v>
      </c>
      <c r="F1425" s="14">
        <v>30</v>
      </c>
      <c r="G1425" s="9">
        <v>3</v>
      </c>
      <c r="H1425" s="9">
        <v>44</v>
      </c>
      <c r="I1425" s="13" t="s">
        <v>1127</v>
      </c>
      <c r="K1425" s="14">
        <f t="shared" si="88"/>
        <v>54</v>
      </c>
      <c r="L1425" s="14">
        <f t="shared" si="89"/>
        <v>36</v>
      </c>
      <c r="M1425" s="14">
        <f t="shared" si="90"/>
        <v>90</v>
      </c>
      <c r="N1425" s="12">
        <f t="shared" si="91"/>
        <v>0.66666666666666663</v>
      </c>
      <c r="O1425" s="23">
        <f>IF(VLOOKUP(Cocina[[#This Row],[Número de Orden]],Sala[[Número de Orden]:[Orden cobrada (Sin tiempo espera)]],12,FALSE)="Si",Cocina[[#This Row],[Ganancia Neta]],-Cocina[[#This Row],[Total del Pedido]])</f>
        <v>36</v>
      </c>
    </row>
    <row r="1426" spans="1:15" x14ac:dyDescent="0.3">
      <c r="A1426" s="9">
        <v>579</v>
      </c>
      <c r="B1426" s="9">
        <v>9</v>
      </c>
      <c r="C1426" s="13" t="s">
        <v>195</v>
      </c>
      <c r="D1426" s="13" t="s">
        <v>1158</v>
      </c>
      <c r="E1426" s="14">
        <v>15</v>
      </c>
      <c r="F1426" s="14">
        <v>25</v>
      </c>
      <c r="G1426" s="9">
        <v>2</v>
      </c>
      <c r="H1426" s="9">
        <v>48</v>
      </c>
      <c r="I1426" s="13" t="s">
        <v>1127</v>
      </c>
      <c r="K1426" s="14">
        <f t="shared" si="88"/>
        <v>30</v>
      </c>
      <c r="L1426" s="14">
        <f t="shared" si="89"/>
        <v>20</v>
      </c>
      <c r="M1426" s="14">
        <f t="shared" si="90"/>
        <v>50</v>
      </c>
      <c r="N1426" s="12">
        <f t="shared" si="91"/>
        <v>0.66666666666666663</v>
      </c>
      <c r="O1426" s="23">
        <f>IF(VLOOKUP(Cocina[[#This Row],[Número de Orden]],Sala[[Número de Orden]:[Orden cobrada (Sin tiempo espera)]],12,FALSE)="Si",Cocina[[#This Row],[Ganancia Neta]],-Cocina[[#This Row],[Total del Pedido]])</f>
        <v>20</v>
      </c>
    </row>
    <row r="1427" spans="1:15" x14ac:dyDescent="0.3">
      <c r="A1427" s="9">
        <v>580</v>
      </c>
      <c r="B1427" s="9">
        <v>10</v>
      </c>
      <c r="C1427" s="13" t="s">
        <v>439</v>
      </c>
      <c r="D1427" s="13" t="s">
        <v>1146</v>
      </c>
      <c r="E1427" s="14">
        <v>20</v>
      </c>
      <c r="F1427" s="14">
        <v>33</v>
      </c>
      <c r="G1427" s="9">
        <v>1</v>
      </c>
      <c r="H1427" s="9">
        <v>30</v>
      </c>
      <c r="I1427" s="13" t="s">
        <v>1127</v>
      </c>
      <c r="K1427" s="14">
        <f t="shared" si="88"/>
        <v>20</v>
      </c>
      <c r="L1427" s="14">
        <f t="shared" si="89"/>
        <v>13</v>
      </c>
      <c r="M1427" s="14">
        <f t="shared" si="90"/>
        <v>33</v>
      </c>
      <c r="N1427" s="12">
        <f t="shared" si="91"/>
        <v>0.65</v>
      </c>
      <c r="O1427" s="23">
        <f>IF(VLOOKUP(Cocina[[#This Row],[Número de Orden]],Sala[[Número de Orden]:[Orden cobrada (Sin tiempo espera)]],12,FALSE)="Si",Cocina[[#This Row],[Ganancia Neta]],-Cocina[[#This Row],[Total del Pedido]])</f>
        <v>13</v>
      </c>
    </row>
    <row r="1428" spans="1:15" x14ac:dyDescent="0.3">
      <c r="A1428" s="9">
        <v>581</v>
      </c>
      <c r="B1428" s="9">
        <v>18</v>
      </c>
      <c r="C1428" s="13" t="s">
        <v>439</v>
      </c>
      <c r="D1428" s="13" t="s">
        <v>1146</v>
      </c>
      <c r="E1428" s="14">
        <v>20</v>
      </c>
      <c r="F1428" s="14">
        <v>33</v>
      </c>
      <c r="G1428" s="9">
        <v>1</v>
      </c>
      <c r="H1428" s="9">
        <v>15</v>
      </c>
      <c r="I1428" s="13" t="s">
        <v>1127</v>
      </c>
      <c r="K1428" s="14">
        <f t="shared" si="88"/>
        <v>20</v>
      </c>
      <c r="L1428" s="14">
        <f t="shared" si="89"/>
        <v>13</v>
      </c>
      <c r="M1428" s="14">
        <f t="shared" si="90"/>
        <v>33</v>
      </c>
      <c r="N1428" s="12">
        <f t="shared" si="91"/>
        <v>0.65</v>
      </c>
      <c r="O1428" s="23">
        <f>IF(VLOOKUP(Cocina[[#This Row],[Número de Orden]],Sala[[Número de Orden]:[Orden cobrada (Sin tiempo espera)]],12,FALSE)="Si",Cocina[[#This Row],[Ganancia Neta]],-Cocina[[#This Row],[Total del Pedido]])</f>
        <v>13</v>
      </c>
    </row>
    <row r="1429" spans="1:15" x14ac:dyDescent="0.3">
      <c r="A1429" s="9">
        <v>581</v>
      </c>
      <c r="B1429" s="9">
        <v>18</v>
      </c>
      <c r="C1429" s="13" t="s">
        <v>100</v>
      </c>
      <c r="D1429" s="13" t="s">
        <v>1140</v>
      </c>
      <c r="E1429" s="14">
        <v>18</v>
      </c>
      <c r="F1429" s="14">
        <v>30</v>
      </c>
      <c r="G1429" s="9">
        <v>3</v>
      </c>
      <c r="H1429" s="9">
        <v>40</v>
      </c>
      <c r="I1429" s="13" t="s">
        <v>1127</v>
      </c>
      <c r="K1429" s="14">
        <f t="shared" si="88"/>
        <v>54</v>
      </c>
      <c r="L1429" s="14">
        <f t="shared" si="89"/>
        <v>36</v>
      </c>
      <c r="M1429" s="14">
        <f t="shared" si="90"/>
        <v>90</v>
      </c>
      <c r="N1429" s="12">
        <f t="shared" si="91"/>
        <v>0.66666666666666663</v>
      </c>
      <c r="O1429" s="23">
        <f>IF(VLOOKUP(Cocina[[#This Row],[Número de Orden]],Sala[[Número de Orden]:[Orden cobrada (Sin tiempo espera)]],12,FALSE)="Si",Cocina[[#This Row],[Ganancia Neta]],-Cocina[[#This Row],[Total del Pedido]])</f>
        <v>36</v>
      </c>
    </row>
    <row r="1430" spans="1:15" x14ac:dyDescent="0.3">
      <c r="A1430" s="9">
        <v>582</v>
      </c>
      <c r="B1430" s="9">
        <v>3</v>
      </c>
      <c r="C1430" s="13" t="s">
        <v>170</v>
      </c>
      <c r="D1430" s="13" t="s">
        <v>1142</v>
      </c>
      <c r="E1430" s="14">
        <v>16</v>
      </c>
      <c r="F1430" s="14">
        <v>27</v>
      </c>
      <c r="G1430" s="9">
        <v>2</v>
      </c>
      <c r="H1430" s="9">
        <v>42</v>
      </c>
      <c r="I1430" s="13" t="s">
        <v>1128</v>
      </c>
      <c r="K1430" s="14">
        <f t="shared" si="88"/>
        <v>32</v>
      </c>
      <c r="L1430" s="14">
        <f t="shared" si="89"/>
        <v>22</v>
      </c>
      <c r="M1430" s="14">
        <f t="shared" si="90"/>
        <v>54</v>
      </c>
      <c r="N1430" s="12">
        <f t="shared" si="91"/>
        <v>0.6875</v>
      </c>
      <c r="O1430" s="23">
        <f>IF(VLOOKUP(Cocina[[#This Row],[Número de Orden]],Sala[[Número de Orden]:[Orden cobrada (Sin tiempo espera)]],12,FALSE)="Si",Cocina[[#This Row],[Ganancia Neta]],-Cocina[[#This Row],[Total del Pedido]])</f>
        <v>22</v>
      </c>
    </row>
    <row r="1431" spans="1:15" x14ac:dyDescent="0.3">
      <c r="A1431" s="9">
        <v>583</v>
      </c>
      <c r="B1431" s="9">
        <v>9</v>
      </c>
      <c r="C1431" s="13" t="s">
        <v>180</v>
      </c>
      <c r="D1431" s="13" t="s">
        <v>1148</v>
      </c>
      <c r="E1431" s="14">
        <v>11</v>
      </c>
      <c r="F1431" s="14">
        <v>19</v>
      </c>
      <c r="G1431" s="9">
        <v>3</v>
      </c>
      <c r="H1431" s="9">
        <v>15</v>
      </c>
      <c r="I1431" s="13" t="s">
        <v>1127</v>
      </c>
      <c r="K1431" s="14">
        <f t="shared" si="88"/>
        <v>33</v>
      </c>
      <c r="L1431" s="14">
        <f t="shared" si="89"/>
        <v>24</v>
      </c>
      <c r="M1431" s="14">
        <f t="shared" si="90"/>
        <v>57</v>
      </c>
      <c r="N1431" s="12">
        <f t="shared" si="91"/>
        <v>0.72727272727272729</v>
      </c>
      <c r="O1431" s="23">
        <f>IF(VLOOKUP(Cocina[[#This Row],[Número de Orden]],Sala[[Número de Orden]:[Orden cobrada (Sin tiempo espera)]],12,FALSE)="Si",Cocina[[#This Row],[Ganancia Neta]],-Cocina[[#This Row],[Total del Pedido]])</f>
        <v>24</v>
      </c>
    </row>
    <row r="1432" spans="1:15" x14ac:dyDescent="0.3">
      <c r="A1432" s="9">
        <v>583</v>
      </c>
      <c r="B1432" s="9">
        <v>9</v>
      </c>
      <c r="C1432" s="13" t="s">
        <v>117</v>
      </c>
      <c r="D1432" s="13" t="s">
        <v>1156</v>
      </c>
      <c r="E1432" s="14">
        <v>10</v>
      </c>
      <c r="F1432" s="14">
        <v>18</v>
      </c>
      <c r="G1432" s="9">
        <v>1</v>
      </c>
      <c r="H1432" s="9">
        <v>11</v>
      </c>
      <c r="I1432" s="13" t="s">
        <v>1127</v>
      </c>
      <c r="K1432" s="14">
        <f t="shared" si="88"/>
        <v>10</v>
      </c>
      <c r="L1432" s="14">
        <f t="shared" si="89"/>
        <v>8</v>
      </c>
      <c r="M1432" s="14">
        <f t="shared" si="90"/>
        <v>18</v>
      </c>
      <c r="N1432" s="12">
        <f t="shared" si="91"/>
        <v>0.8</v>
      </c>
      <c r="O1432" s="23">
        <f>IF(VLOOKUP(Cocina[[#This Row],[Número de Orden]],Sala[[Número de Orden]:[Orden cobrada (Sin tiempo espera)]],12,FALSE)="Si",Cocina[[#This Row],[Ganancia Neta]],-Cocina[[#This Row],[Total del Pedido]])</f>
        <v>8</v>
      </c>
    </row>
    <row r="1433" spans="1:15" x14ac:dyDescent="0.3">
      <c r="A1433" s="9">
        <v>583</v>
      </c>
      <c r="B1433" s="9">
        <v>9</v>
      </c>
      <c r="C1433" s="13" t="s">
        <v>259</v>
      </c>
      <c r="D1433" s="13" t="s">
        <v>1139</v>
      </c>
      <c r="E1433" s="14">
        <v>14</v>
      </c>
      <c r="F1433" s="14">
        <v>24</v>
      </c>
      <c r="G1433" s="9">
        <v>2</v>
      </c>
      <c r="H1433" s="9">
        <v>29</v>
      </c>
      <c r="I1433" s="13" t="s">
        <v>1128</v>
      </c>
      <c r="K1433" s="14">
        <f t="shared" si="88"/>
        <v>28</v>
      </c>
      <c r="L1433" s="14">
        <f t="shared" si="89"/>
        <v>20</v>
      </c>
      <c r="M1433" s="14">
        <f t="shared" si="90"/>
        <v>48</v>
      </c>
      <c r="N1433" s="12">
        <f t="shared" si="91"/>
        <v>0.7142857142857143</v>
      </c>
      <c r="O1433" s="23">
        <f>IF(VLOOKUP(Cocina[[#This Row],[Número de Orden]],Sala[[Número de Orden]:[Orden cobrada (Sin tiempo espera)]],12,FALSE)="Si",Cocina[[#This Row],[Ganancia Neta]],-Cocina[[#This Row],[Total del Pedido]])</f>
        <v>20</v>
      </c>
    </row>
    <row r="1434" spans="1:15" x14ac:dyDescent="0.3">
      <c r="A1434" s="9">
        <v>583</v>
      </c>
      <c r="B1434" s="9">
        <v>9</v>
      </c>
      <c r="C1434" s="13" t="s">
        <v>65</v>
      </c>
      <c r="D1434" s="13" t="s">
        <v>1143</v>
      </c>
      <c r="E1434" s="14">
        <v>25</v>
      </c>
      <c r="F1434" s="14">
        <v>40</v>
      </c>
      <c r="G1434" s="9">
        <v>3</v>
      </c>
      <c r="H1434" s="9">
        <v>50</v>
      </c>
      <c r="I1434" s="13" t="s">
        <v>1128</v>
      </c>
      <c r="K1434" s="14">
        <f t="shared" si="88"/>
        <v>75</v>
      </c>
      <c r="L1434" s="14">
        <f t="shared" si="89"/>
        <v>45</v>
      </c>
      <c r="M1434" s="14">
        <f t="shared" si="90"/>
        <v>120</v>
      </c>
      <c r="N1434" s="12">
        <f t="shared" si="91"/>
        <v>0.6</v>
      </c>
      <c r="O1434" s="23">
        <f>IF(VLOOKUP(Cocina[[#This Row],[Número de Orden]],Sala[[Número de Orden]:[Orden cobrada (Sin tiempo espera)]],12,FALSE)="Si",Cocina[[#This Row],[Ganancia Neta]],-Cocina[[#This Row],[Total del Pedido]])</f>
        <v>45</v>
      </c>
    </row>
    <row r="1435" spans="1:15" x14ac:dyDescent="0.3">
      <c r="A1435" s="9">
        <v>584</v>
      </c>
      <c r="B1435" s="9">
        <v>9</v>
      </c>
      <c r="C1435" s="13" t="s">
        <v>102</v>
      </c>
      <c r="D1435" s="13" t="s">
        <v>1155</v>
      </c>
      <c r="E1435" s="14">
        <v>13</v>
      </c>
      <c r="F1435" s="14">
        <v>21</v>
      </c>
      <c r="G1435" s="9">
        <v>1</v>
      </c>
      <c r="H1435" s="9">
        <v>57</v>
      </c>
      <c r="I1435" s="13" t="s">
        <v>1128</v>
      </c>
      <c r="K1435" s="14">
        <f t="shared" si="88"/>
        <v>13</v>
      </c>
      <c r="L1435" s="14">
        <f t="shared" si="89"/>
        <v>8</v>
      </c>
      <c r="M1435" s="14">
        <f t="shared" si="90"/>
        <v>21</v>
      </c>
      <c r="N1435" s="12">
        <f t="shared" si="91"/>
        <v>0.61538461538461542</v>
      </c>
      <c r="O1435" s="23">
        <f>IF(VLOOKUP(Cocina[[#This Row],[Número de Orden]],Sala[[Número de Orden]:[Orden cobrada (Sin tiempo espera)]],12,FALSE)="Si",Cocina[[#This Row],[Ganancia Neta]],-Cocina[[#This Row],[Total del Pedido]])</f>
        <v>8</v>
      </c>
    </row>
    <row r="1436" spans="1:15" x14ac:dyDescent="0.3">
      <c r="A1436" s="9">
        <v>584</v>
      </c>
      <c r="B1436" s="9">
        <v>9</v>
      </c>
      <c r="C1436" s="13" t="s">
        <v>186</v>
      </c>
      <c r="D1436" s="13" t="s">
        <v>1141</v>
      </c>
      <c r="E1436" s="14">
        <v>19</v>
      </c>
      <c r="F1436" s="14">
        <v>31</v>
      </c>
      <c r="G1436" s="9">
        <v>2</v>
      </c>
      <c r="H1436" s="9">
        <v>34</v>
      </c>
      <c r="I1436" s="13" t="s">
        <v>1127</v>
      </c>
      <c r="K1436" s="14">
        <f t="shared" si="88"/>
        <v>38</v>
      </c>
      <c r="L1436" s="14">
        <f t="shared" si="89"/>
        <v>24</v>
      </c>
      <c r="M1436" s="14">
        <f t="shared" si="90"/>
        <v>62</v>
      </c>
      <c r="N1436" s="12">
        <f t="shared" si="91"/>
        <v>0.63157894736842102</v>
      </c>
      <c r="O1436" s="23">
        <f>IF(VLOOKUP(Cocina[[#This Row],[Número de Orden]],Sala[[Número de Orden]:[Orden cobrada (Sin tiempo espera)]],12,FALSE)="Si",Cocina[[#This Row],[Ganancia Neta]],-Cocina[[#This Row],[Total del Pedido]])</f>
        <v>24</v>
      </c>
    </row>
    <row r="1437" spans="1:15" x14ac:dyDescent="0.3">
      <c r="A1437" s="9">
        <v>584</v>
      </c>
      <c r="B1437" s="9">
        <v>9</v>
      </c>
      <c r="C1437" s="13" t="s">
        <v>57</v>
      </c>
      <c r="D1437" s="13" t="s">
        <v>1147</v>
      </c>
      <c r="E1437" s="14">
        <v>16</v>
      </c>
      <c r="F1437" s="14">
        <v>28</v>
      </c>
      <c r="G1437" s="9">
        <v>2</v>
      </c>
      <c r="H1437" s="9">
        <v>23</v>
      </c>
      <c r="I1437" s="13" t="s">
        <v>1127</v>
      </c>
      <c r="K1437" s="14">
        <f t="shared" si="88"/>
        <v>32</v>
      </c>
      <c r="L1437" s="14">
        <f t="shared" si="89"/>
        <v>24</v>
      </c>
      <c r="M1437" s="14">
        <f t="shared" si="90"/>
        <v>56</v>
      </c>
      <c r="N1437" s="12">
        <f t="shared" si="91"/>
        <v>0.75</v>
      </c>
      <c r="O1437" s="23">
        <f>IF(VLOOKUP(Cocina[[#This Row],[Número de Orden]],Sala[[Número de Orden]:[Orden cobrada (Sin tiempo espera)]],12,FALSE)="Si",Cocina[[#This Row],[Ganancia Neta]],-Cocina[[#This Row],[Total del Pedido]])</f>
        <v>24</v>
      </c>
    </row>
    <row r="1438" spans="1:15" x14ac:dyDescent="0.3">
      <c r="A1438" s="9">
        <v>585</v>
      </c>
      <c r="B1438" s="9">
        <v>3</v>
      </c>
      <c r="C1438" s="13" t="s">
        <v>414</v>
      </c>
      <c r="D1438" s="13" t="s">
        <v>1150</v>
      </c>
      <c r="E1438" s="14">
        <v>19</v>
      </c>
      <c r="F1438" s="14">
        <v>32</v>
      </c>
      <c r="G1438" s="9">
        <v>1</v>
      </c>
      <c r="H1438" s="9">
        <v>35</v>
      </c>
      <c r="I1438" s="13" t="s">
        <v>1128</v>
      </c>
      <c r="K1438" s="14">
        <f t="shared" si="88"/>
        <v>19</v>
      </c>
      <c r="L1438" s="14">
        <f t="shared" si="89"/>
        <v>13</v>
      </c>
      <c r="M1438" s="14">
        <f t="shared" si="90"/>
        <v>32</v>
      </c>
      <c r="N1438" s="12">
        <f t="shared" si="91"/>
        <v>0.68421052631578949</v>
      </c>
      <c r="O1438" s="23">
        <f>IF(VLOOKUP(Cocina[[#This Row],[Número de Orden]],Sala[[Número de Orden]:[Orden cobrada (Sin tiempo espera)]],12,FALSE)="Si",Cocina[[#This Row],[Ganancia Neta]],-Cocina[[#This Row],[Total del Pedido]])</f>
        <v>-19</v>
      </c>
    </row>
    <row r="1439" spans="1:15" x14ac:dyDescent="0.3">
      <c r="A1439" s="9">
        <v>585</v>
      </c>
      <c r="B1439" s="9">
        <v>3</v>
      </c>
      <c r="C1439" s="13" t="s">
        <v>33</v>
      </c>
      <c r="D1439" s="13" t="s">
        <v>1149</v>
      </c>
      <c r="E1439" s="14">
        <v>21</v>
      </c>
      <c r="F1439" s="14">
        <v>35</v>
      </c>
      <c r="G1439" s="9">
        <v>1</v>
      </c>
      <c r="H1439" s="9">
        <v>8</v>
      </c>
      <c r="I1439" s="13" t="s">
        <v>1128</v>
      </c>
      <c r="K1439" s="14">
        <f t="shared" si="88"/>
        <v>21</v>
      </c>
      <c r="L1439" s="14">
        <f t="shared" si="89"/>
        <v>14</v>
      </c>
      <c r="M1439" s="14">
        <f t="shared" si="90"/>
        <v>35</v>
      </c>
      <c r="N1439" s="12">
        <f t="shared" si="91"/>
        <v>0.66666666666666663</v>
      </c>
      <c r="O1439" s="23">
        <f>IF(VLOOKUP(Cocina[[#This Row],[Número de Orden]],Sala[[Número de Orden]:[Orden cobrada (Sin tiempo espera)]],12,FALSE)="Si",Cocina[[#This Row],[Ganancia Neta]],-Cocina[[#This Row],[Total del Pedido]])</f>
        <v>-21</v>
      </c>
    </row>
    <row r="1440" spans="1:15" x14ac:dyDescent="0.3">
      <c r="A1440" s="9">
        <v>585</v>
      </c>
      <c r="B1440" s="9">
        <v>3</v>
      </c>
      <c r="C1440" s="13" t="s">
        <v>117</v>
      </c>
      <c r="D1440" s="13" t="s">
        <v>1156</v>
      </c>
      <c r="E1440" s="14">
        <v>10</v>
      </c>
      <c r="F1440" s="14">
        <v>18</v>
      </c>
      <c r="G1440" s="9">
        <v>2</v>
      </c>
      <c r="H1440" s="9">
        <v>22</v>
      </c>
      <c r="I1440" s="13" t="s">
        <v>1127</v>
      </c>
      <c r="K1440" s="14">
        <f t="shared" si="88"/>
        <v>20</v>
      </c>
      <c r="L1440" s="14">
        <f t="shared" si="89"/>
        <v>16</v>
      </c>
      <c r="M1440" s="14">
        <f t="shared" si="90"/>
        <v>36</v>
      </c>
      <c r="N1440" s="12">
        <f t="shared" si="91"/>
        <v>0.8</v>
      </c>
      <c r="O1440" s="23">
        <f>IF(VLOOKUP(Cocina[[#This Row],[Número de Orden]],Sala[[Número de Orden]:[Orden cobrada (Sin tiempo espera)]],12,FALSE)="Si",Cocina[[#This Row],[Ganancia Neta]],-Cocina[[#This Row],[Total del Pedido]])</f>
        <v>-20</v>
      </c>
    </row>
    <row r="1441" spans="1:15" x14ac:dyDescent="0.3">
      <c r="A1441" s="9">
        <v>585</v>
      </c>
      <c r="B1441" s="9">
        <v>3</v>
      </c>
      <c r="C1441" s="13" t="s">
        <v>195</v>
      </c>
      <c r="D1441" s="13" t="s">
        <v>1158</v>
      </c>
      <c r="E1441" s="14">
        <v>15</v>
      </c>
      <c r="F1441" s="14">
        <v>25</v>
      </c>
      <c r="G1441" s="9">
        <v>1</v>
      </c>
      <c r="H1441" s="9">
        <v>30</v>
      </c>
      <c r="I1441" s="13" t="s">
        <v>1128</v>
      </c>
      <c r="K1441" s="14">
        <f t="shared" si="88"/>
        <v>15</v>
      </c>
      <c r="L1441" s="14">
        <f t="shared" si="89"/>
        <v>10</v>
      </c>
      <c r="M1441" s="14">
        <f t="shared" si="90"/>
        <v>25</v>
      </c>
      <c r="N1441" s="12">
        <f t="shared" si="91"/>
        <v>0.66666666666666663</v>
      </c>
      <c r="O1441" s="23">
        <f>IF(VLOOKUP(Cocina[[#This Row],[Número de Orden]],Sala[[Número de Orden]:[Orden cobrada (Sin tiempo espera)]],12,FALSE)="Si",Cocina[[#This Row],[Ganancia Neta]],-Cocina[[#This Row],[Total del Pedido]])</f>
        <v>-15</v>
      </c>
    </row>
    <row r="1442" spans="1:15" x14ac:dyDescent="0.3">
      <c r="A1442" s="9">
        <v>586</v>
      </c>
      <c r="B1442" s="9">
        <v>17</v>
      </c>
      <c r="C1442" s="13" t="s">
        <v>439</v>
      </c>
      <c r="D1442" s="13" t="s">
        <v>1146</v>
      </c>
      <c r="E1442" s="14">
        <v>20</v>
      </c>
      <c r="F1442" s="14">
        <v>33</v>
      </c>
      <c r="G1442" s="9">
        <v>3</v>
      </c>
      <c r="H1442" s="9">
        <v>47</v>
      </c>
      <c r="I1442" s="13" t="s">
        <v>1128</v>
      </c>
      <c r="K1442" s="14">
        <f t="shared" si="88"/>
        <v>60</v>
      </c>
      <c r="L1442" s="14">
        <f t="shared" si="89"/>
        <v>39</v>
      </c>
      <c r="M1442" s="14">
        <f t="shared" si="90"/>
        <v>99</v>
      </c>
      <c r="N1442" s="12">
        <f t="shared" si="91"/>
        <v>0.65</v>
      </c>
      <c r="O1442" s="23">
        <f>IF(VLOOKUP(Cocina[[#This Row],[Número de Orden]],Sala[[Número de Orden]:[Orden cobrada (Sin tiempo espera)]],12,FALSE)="Si",Cocina[[#This Row],[Ganancia Neta]],-Cocina[[#This Row],[Total del Pedido]])</f>
        <v>39</v>
      </c>
    </row>
    <row r="1443" spans="1:15" x14ac:dyDescent="0.3">
      <c r="A1443" s="9">
        <v>586</v>
      </c>
      <c r="B1443" s="9">
        <v>17</v>
      </c>
      <c r="C1443" s="13" t="s">
        <v>259</v>
      </c>
      <c r="D1443" s="13" t="s">
        <v>1139</v>
      </c>
      <c r="E1443" s="14">
        <v>14</v>
      </c>
      <c r="F1443" s="14">
        <v>24</v>
      </c>
      <c r="G1443" s="9">
        <v>3</v>
      </c>
      <c r="H1443" s="9">
        <v>45</v>
      </c>
      <c r="I1443" s="13" t="s">
        <v>1127</v>
      </c>
      <c r="K1443" s="14">
        <f t="shared" si="88"/>
        <v>42</v>
      </c>
      <c r="L1443" s="14">
        <f t="shared" si="89"/>
        <v>30</v>
      </c>
      <c r="M1443" s="14">
        <f t="shared" si="90"/>
        <v>72</v>
      </c>
      <c r="N1443" s="12">
        <f t="shared" si="91"/>
        <v>0.7142857142857143</v>
      </c>
      <c r="O1443" s="23">
        <f>IF(VLOOKUP(Cocina[[#This Row],[Número de Orden]],Sala[[Número de Orden]:[Orden cobrada (Sin tiempo espera)]],12,FALSE)="Si",Cocina[[#This Row],[Ganancia Neta]],-Cocina[[#This Row],[Total del Pedido]])</f>
        <v>30</v>
      </c>
    </row>
    <row r="1444" spans="1:15" x14ac:dyDescent="0.3">
      <c r="A1444" s="9">
        <v>587</v>
      </c>
      <c r="B1444" s="9">
        <v>7</v>
      </c>
      <c r="C1444" s="13" t="s">
        <v>259</v>
      </c>
      <c r="D1444" s="13" t="s">
        <v>1139</v>
      </c>
      <c r="E1444" s="14">
        <v>14</v>
      </c>
      <c r="F1444" s="14">
        <v>24</v>
      </c>
      <c r="G1444" s="9">
        <v>2</v>
      </c>
      <c r="H1444" s="9">
        <v>43</v>
      </c>
      <c r="I1444" s="13" t="s">
        <v>1128</v>
      </c>
      <c r="K1444" s="14">
        <f t="shared" si="88"/>
        <v>28</v>
      </c>
      <c r="L1444" s="14">
        <f t="shared" si="89"/>
        <v>20</v>
      </c>
      <c r="M1444" s="14">
        <f t="shared" si="90"/>
        <v>48</v>
      </c>
      <c r="N1444" s="12">
        <f t="shared" si="91"/>
        <v>0.7142857142857143</v>
      </c>
      <c r="O1444" s="23">
        <f>IF(VLOOKUP(Cocina[[#This Row],[Número de Orden]],Sala[[Número de Orden]:[Orden cobrada (Sin tiempo espera)]],12,FALSE)="Si",Cocina[[#This Row],[Ganancia Neta]],-Cocina[[#This Row],[Total del Pedido]])</f>
        <v>20</v>
      </c>
    </row>
    <row r="1445" spans="1:15" x14ac:dyDescent="0.3">
      <c r="A1445" s="9">
        <v>588</v>
      </c>
      <c r="B1445" s="9">
        <v>15</v>
      </c>
      <c r="C1445" s="13" t="s">
        <v>256</v>
      </c>
      <c r="D1445" s="13" t="s">
        <v>1157</v>
      </c>
      <c r="E1445" s="14">
        <v>15</v>
      </c>
      <c r="F1445" s="14">
        <v>26</v>
      </c>
      <c r="G1445" s="9">
        <v>1</v>
      </c>
      <c r="H1445" s="9">
        <v>25</v>
      </c>
      <c r="I1445" s="13" t="s">
        <v>1128</v>
      </c>
      <c r="K1445" s="14">
        <f t="shared" si="88"/>
        <v>15</v>
      </c>
      <c r="L1445" s="14">
        <f t="shared" si="89"/>
        <v>11</v>
      </c>
      <c r="M1445" s="14">
        <f t="shared" si="90"/>
        <v>26</v>
      </c>
      <c r="N1445" s="12">
        <f t="shared" si="91"/>
        <v>0.73333333333333328</v>
      </c>
      <c r="O1445" s="23">
        <f>IF(VLOOKUP(Cocina[[#This Row],[Número de Orden]],Sala[[Número de Orden]:[Orden cobrada (Sin tiempo espera)]],12,FALSE)="Si",Cocina[[#This Row],[Ganancia Neta]],-Cocina[[#This Row],[Total del Pedido]])</f>
        <v>11</v>
      </c>
    </row>
    <row r="1446" spans="1:15" x14ac:dyDescent="0.3">
      <c r="A1446" s="9">
        <v>588</v>
      </c>
      <c r="B1446" s="9">
        <v>15</v>
      </c>
      <c r="C1446" s="13" t="s">
        <v>195</v>
      </c>
      <c r="D1446" s="13" t="s">
        <v>1158</v>
      </c>
      <c r="E1446" s="14">
        <v>15</v>
      </c>
      <c r="F1446" s="14">
        <v>25</v>
      </c>
      <c r="G1446" s="9">
        <v>3</v>
      </c>
      <c r="H1446" s="9">
        <v>12</v>
      </c>
      <c r="I1446" s="13" t="s">
        <v>1128</v>
      </c>
      <c r="K1446" s="14">
        <f t="shared" si="88"/>
        <v>45</v>
      </c>
      <c r="L1446" s="14">
        <f t="shared" si="89"/>
        <v>30</v>
      </c>
      <c r="M1446" s="14">
        <f t="shared" si="90"/>
        <v>75</v>
      </c>
      <c r="N1446" s="12">
        <f t="shared" si="91"/>
        <v>0.66666666666666663</v>
      </c>
      <c r="O1446" s="23">
        <f>IF(VLOOKUP(Cocina[[#This Row],[Número de Orden]],Sala[[Número de Orden]:[Orden cobrada (Sin tiempo espera)]],12,FALSE)="Si",Cocina[[#This Row],[Ganancia Neta]],-Cocina[[#This Row],[Total del Pedido]])</f>
        <v>30</v>
      </c>
    </row>
    <row r="1447" spans="1:15" x14ac:dyDescent="0.3">
      <c r="A1447" s="9">
        <v>589</v>
      </c>
      <c r="B1447" s="9">
        <v>10</v>
      </c>
      <c r="C1447" s="13" t="s">
        <v>331</v>
      </c>
      <c r="D1447" s="13" t="s">
        <v>1154</v>
      </c>
      <c r="E1447" s="14">
        <v>14</v>
      </c>
      <c r="F1447" s="14">
        <v>23</v>
      </c>
      <c r="G1447" s="9">
        <v>1</v>
      </c>
      <c r="H1447" s="9">
        <v>45</v>
      </c>
      <c r="I1447" s="13" t="s">
        <v>1127</v>
      </c>
      <c r="K1447" s="14">
        <f t="shared" si="88"/>
        <v>14</v>
      </c>
      <c r="L1447" s="14">
        <f t="shared" si="89"/>
        <v>9</v>
      </c>
      <c r="M1447" s="14">
        <f t="shared" si="90"/>
        <v>23</v>
      </c>
      <c r="N1447" s="12">
        <f t="shared" si="91"/>
        <v>0.6428571428571429</v>
      </c>
      <c r="O1447" s="23">
        <f>IF(VLOOKUP(Cocina[[#This Row],[Número de Orden]],Sala[[Número de Orden]:[Orden cobrada (Sin tiempo espera)]],12,FALSE)="Si",Cocina[[#This Row],[Ganancia Neta]],-Cocina[[#This Row],[Total del Pedido]])</f>
        <v>9</v>
      </c>
    </row>
    <row r="1448" spans="1:15" x14ac:dyDescent="0.3">
      <c r="A1448" s="9">
        <v>589</v>
      </c>
      <c r="B1448" s="9">
        <v>10</v>
      </c>
      <c r="C1448" s="13" t="s">
        <v>77</v>
      </c>
      <c r="D1448" s="13" t="s">
        <v>1152</v>
      </c>
      <c r="E1448" s="14">
        <v>20</v>
      </c>
      <c r="F1448" s="14">
        <v>34</v>
      </c>
      <c r="G1448" s="9">
        <v>3</v>
      </c>
      <c r="H1448" s="9">
        <v>59</v>
      </c>
      <c r="I1448" s="13" t="s">
        <v>1127</v>
      </c>
      <c r="K1448" s="14">
        <f t="shared" si="88"/>
        <v>60</v>
      </c>
      <c r="L1448" s="14">
        <f t="shared" si="89"/>
        <v>42</v>
      </c>
      <c r="M1448" s="14">
        <f t="shared" si="90"/>
        <v>102</v>
      </c>
      <c r="N1448" s="12">
        <f t="shared" si="91"/>
        <v>0.7</v>
      </c>
      <c r="O1448" s="23">
        <f>IF(VLOOKUP(Cocina[[#This Row],[Número de Orden]],Sala[[Número de Orden]:[Orden cobrada (Sin tiempo espera)]],12,FALSE)="Si",Cocina[[#This Row],[Ganancia Neta]],-Cocina[[#This Row],[Total del Pedido]])</f>
        <v>42</v>
      </c>
    </row>
    <row r="1449" spans="1:15" x14ac:dyDescent="0.3">
      <c r="A1449" s="9">
        <v>589</v>
      </c>
      <c r="B1449" s="9">
        <v>10</v>
      </c>
      <c r="C1449" s="13" t="s">
        <v>102</v>
      </c>
      <c r="D1449" s="13" t="s">
        <v>1155</v>
      </c>
      <c r="E1449" s="14">
        <v>13</v>
      </c>
      <c r="F1449" s="14">
        <v>21</v>
      </c>
      <c r="G1449" s="9">
        <v>3</v>
      </c>
      <c r="H1449" s="9">
        <v>7</v>
      </c>
      <c r="I1449" s="13" t="s">
        <v>1127</v>
      </c>
      <c r="K1449" s="14">
        <f t="shared" si="88"/>
        <v>39</v>
      </c>
      <c r="L1449" s="14">
        <f t="shared" si="89"/>
        <v>24</v>
      </c>
      <c r="M1449" s="14">
        <f t="shared" si="90"/>
        <v>63</v>
      </c>
      <c r="N1449" s="12">
        <f t="shared" si="91"/>
        <v>0.61538461538461542</v>
      </c>
      <c r="O1449" s="23">
        <f>IF(VLOOKUP(Cocina[[#This Row],[Número de Orden]],Sala[[Número de Orden]:[Orden cobrada (Sin tiempo espera)]],12,FALSE)="Si",Cocina[[#This Row],[Ganancia Neta]],-Cocina[[#This Row],[Total del Pedido]])</f>
        <v>24</v>
      </c>
    </row>
    <row r="1450" spans="1:15" x14ac:dyDescent="0.3">
      <c r="A1450" s="9">
        <v>589</v>
      </c>
      <c r="B1450" s="9">
        <v>10</v>
      </c>
      <c r="C1450" s="13" t="s">
        <v>414</v>
      </c>
      <c r="D1450" s="13" t="s">
        <v>1150</v>
      </c>
      <c r="E1450" s="14">
        <v>19</v>
      </c>
      <c r="F1450" s="14">
        <v>32</v>
      </c>
      <c r="G1450" s="9">
        <v>3</v>
      </c>
      <c r="H1450" s="9">
        <v>9</v>
      </c>
      <c r="I1450" s="13" t="s">
        <v>1127</v>
      </c>
      <c r="K1450" s="14">
        <f t="shared" si="88"/>
        <v>57</v>
      </c>
      <c r="L1450" s="14">
        <f t="shared" si="89"/>
        <v>39</v>
      </c>
      <c r="M1450" s="14">
        <f t="shared" si="90"/>
        <v>96</v>
      </c>
      <c r="N1450" s="12">
        <f t="shared" si="91"/>
        <v>0.68421052631578949</v>
      </c>
      <c r="O1450" s="23">
        <f>IF(VLOOKUP(Cocina[[#This Row],[Número de Orden]],Sala[[Número de Orden]:[Orden cobrada (Sin tiempo espera)]],12,FALSE)="Si",Cocina[[#This Row],[Ganancia Neta]],-Cocina[[#This Row],[Total del Pedido]])</f>
        <v>39</v>
      </c>
    </row>
    <row r="1451" spans="1:15" x14ac:dyDescent="0.3">
      <c r="A1451" s="9">
        <v>590</v>
      </c>
      <c r="B1451" s="9">
        <v>3</v>
      </c>
      <c r="C1451" s="13" t="s">
        <v>77</v>
      </c>
      <c r="D1451" s="13" t="s">
        <v>1152</v>
      </c>
      <c r="E1451" s="14">
        <v>20</v>
      </c>
      <c r="F1451" s="14">
        <v>34</v>
      </c>
      <c r="G1451" s="9">
        <v>3</v>
      </c>
      <c r="H1451" s="9">
        <v>43</v>
      </c>
      <c r="I1451" s="13" t="s">
        <v>1128</v>
      </c>
      <c r="K1451" s="14">
        <f t="shared" si="88"/>
        <v>60</v>
      </c>
      <c r="L1451" s="14">
        <f t="shared" si="89"/>
        <v>42</v>
      </c>
      <c r="M1451" s="14">
        <f t="shared" si="90"/>
        <v>102</v>
      </c>
      <c r="N1451" s="12">
        <f t="shared" si="91"/>
        <v>0.7</v>
      </c>
      <c r="O1451" s="23">
        <f>IF(VLOOKUP(Cocina[[#This Row],[Número de Orden]],Sala[[Número de Orden]:[Orden cobrada (Sin tiempo espera)]],12,FALSE)="Si",Cocina[[#This Row],[Ganancia Neta]],-Cocina[[#This Row],[Total del Pedido]])</f>
        <v>42</v>
      </c>
    </row>
    <row r="1452" spans="1:15" x14ac:dyDescent="0.3">
      <c r="A1452" s="9">
        <v>590</v>
      </c>
      <c r="B1452" s="9">
        <v>3</v>
      </c>
      <c r="C1452" s="13" t="s">
        <v>241</v>
      </c>
      <c r="D1452" s="13" t="s">
        <v>1153</v>
      </c>
      <c r="E1452" s="14">
        <v>12</v>
      </c>
      <c r="F1452" s="14">
        <v>20</v>
      </c>
      <c r="G1452" s="9">
        <v>1</v>
      </c>
      <c r="H1452" s="9">
        <v>21</v>
      </c>
      <c r="I1452" s="13" t="s">
        <v>1128</v>
      </c>
      <c r="K1452" s="14">
        <f t="shared" si="88"/>
        <v>12</v>
      </c>
      <c r="L1452" s="14">
        <f t="shared" si="89"/>
        <v>8</v>
      </c>
      <c r="M1452" s="14">
        <f t="shared" si="90"/>
        <v>20</v>
      </c>
      <c r="N1452" s="12">
        <f t="shared" si="91"/>
        <v>0.66666666666666663</v>
      </c>
      <c r="O1452" s="23">
        <f>IF(VLOOKUP(Cocina[[#This Row],[Número de Orden]],Sala[[Número de Orden]:[Orden cobrada (Sin tiempo espera)]],12,FALSE)="Si",Cocina[[#This Row],[Ganancia Neta]],-Cocina[[#This Row],[Total del Pedido]])</f>
        <v>8</v>
      </c>
    </row>
    <row r="1453" spans="1:15" x14ac:dyDescent="0.3">
      <c r="A1453" s="9">
        <v>591</v>
      </c>
      <c r="B1453" s="9">
        <v>11</v>
      </c>
      <c r="C1453" s="13" t="s">
        <v>65</v>
      </c>
      <c r="D1453" s="13" t="s">
        <v>1143</v>
      </c>
      <c r="E1453" s="14">
        <v>25</v>
      </c>
      <c r="F1453" s="14">
        <v>40</v>
      </c>
      <c r="G1453" s="9">
        <v>3</v>
      </c>
      <c r="H1453" s="9">
        <v>51</v>
      </c>
      <c r="I1453" s="13" t="s">
        <v>1127</v>
      </c>
      <c r="K1453" s="14">
        <f t="shared" si="88"/>
        <v>75</v>
      </c>
      <c r="L1453" s="14">
        <f t="shared" si="89"/>
        <v>45</v>
      </c>
      <c r="M1453" s="14">
        <f t="shared" si="90"/>
        <v>120</v>
      </c>
      <c r="N1453" s="12">
        <f t="shared" si="91"/>
        <v>0.6</v>
      </c>
      <c r="O1453" s="23">
        <f>IF(VLOOKUP(Cocina[[#This Row],[Número de Orden]],Sala[[Número de Orden]:[Orden cobrada (Sin tiempo espera)]],12,FALSE)="Si",Cocina[[#This Row],[Ganancia Neta]],-Cocina[[#This Row],[Total del Pedido]])</f>
        <v>45</v>
      </c>
    </row>
    <row r="1454" spans="1:15" x14ac:dyDescent="0.3">
      <c r="A1454" s="9">
        <v>592</v>
      </c>
      <c r="B1454" s="9">
        <v>5</v>
      </c>
      <c r="C1454" s="13" t="s">
        <v>335</v>
      </c>
      <c r="D1454" s="13" t="s">
        <v>1151</v>
      </c>
      <c r="E1454" s="14">
        <v>13</v>
      </c>
      <c r="F1454" s="14">
        <v>22</v>
      </c>
      <c r="G1454" s="9">
        <v>2</v>
      </c>
      <c r="H1454" s="9">
        <v>59</v>
      </c>
      <c r="I1454" s="13" t="s">
        <v>1127</v>
      </c>
      <c r="K1454" s="14">
        <f t="shared" si="88"/>
        <v>26</v>
      </c>
      <c r="L1454" s="14">
        <f t="shared" si="89"/>
        <v>18</v>
      </c>
      <c r="M1454" s="14">
        <f t="shared" si="90"/>
        <v>44</v>
      </c>
      <c r="N1454" s="12">
        <f t="shared" si="91"/>
        <v>0.69230769230769229</v>
      </c>
      <c r="O1454" s="23">
        <f>IF(VLOOKUP(Cocina[[#This Row],[Número de Orden]],Sala[[Número de Orden]:[Orden cobrada (Sin tiempo espera)]],12,FALSE)="Si",Cocina[[#This Row],[Ganancia Neta]],-Cocina[[#This Row],[Total del Pedido]])</f>
        <v>18</v>
      </c>
    </row>
    <row r="1455" spans="1:15" x14ac:dyDescent="0.3">
      <c r="A1455" s="9">
        <v>592</v>
      </c>
      <c r="B1455" s="9">
        <v>5</v>
      </c>
      <c r="C1455" s="13" t="s">
        <v>195</v>
      </c>
      <c r="D1455" s="13" t="s">
        <v>1158</v>
      </c>
      <c r="E1455" s="14">
        <v>15</v>
      </c>
      <c r="F1455" s="14">
        <v>25</v>
      </c>
      <c r="G1455" s="9">
        <v>2</v>
      </c>
      <c r="H1455" s="9">
        <v>42</v>
      </c>
      <c r="I1455" s="13" t="s">
        <v>1127</v>
      </c>
      <c r="K1455" s="14">
        <f t="shared" si="88"/>
        <v>30</v>
      </c>
      <c r="L1455" s="14">
        <f t="shared" si="89"/>
        <v>20</v>
      </c>
      <c r="M1455" s="14">
        <f t="shared" si="90"/>
        <v>50</v>
      </c>
      <c r="N1455" s="12">
        <f t="shared" si="91"/>
        <v>0.66666666666666663</v>
      </c>
      <c r="O1455" s="23">
        <f>IF(VLOOKUP(Cocina[[#This Row],[Número de Orden]],Sala[[Número de Orden]:[Orden cobrada (Sin tiempo espera)]],12,FALSE)="Si",Cocina[[#This Row],[Ganancia Neta]],-Cocina[[#This Row],[Total del Pedido]])</f>
        <v>20</v>
      </c>
    </row>
    <row r="1456" spans="1:15" x14ac:dyDescent="0.3">
      <c r="A1456" s="9">
        <v>593</v>
      </c>
      <c r="B1456" s="9">
        <v>17</v>
      </c>
      <c r="C1456" s="13" t="s">
        <v>65</v>
      </c>
      <c r="D1456" s="13" t="s">
        <v>1143</v>
      </c>
      <c r="E1456" s="14">
        <v>25</v>
      </c>
      <c r="F1456" s="14">
        <v>40</v>
      </c>
      <c r="G1456" s="9">
        <v>1</v>
      </c>
      <c r="H1456" s="9">
        <v>30</v>
      </c>
      <c r="I1456" s="13" t="s">
        <v>1127</v>
      </c>
      <c r="K1456" s="14">
        <f t="shared" si="88"/>
        <v>25</v>
      </c>
      <c r="L1456" s="14">
        <f t="shared" si="89"/>
        <v>15</v>
      </c>
      <c r="M1456" s="14">
        <f t="shared" si="90"/>
        <v>40</v>
      </c>
      <c r="N1456" s="12">
        <f t="shared" si="91"/>
        <v>0.6</v>
      </c>
      <c r="O1456" s="23">
        <f>IF(VLOOKUP(Cocina[[#This Row],[Número de Orden]],Sala[[Número de Orden]:[Orden cobrada (Sin tiempo espera)]],12,FALSE)="Si",Cocina[[#This Row],[Ganancia Neta]],-Cocina[[#This Row],[Total del Pedido]])</f>
        <v>15</v>
      </c>
    </row>
    <row r="1457" spans="1:15" x14ac:dyDescent="0.3">
      <c r="A1457" s="9">
        <v>593</v>
      </c>
      <c r="B1457" s="9">
        <v>17</v>
      </c>
      <c r="C1457" s="13" t="s">
        <v>186</v>
      </c>
      <c r="D1457" s="13" t="s">
        <v>1141</v>
      </c>
      <c r="E1457" s="14">
        <v>19</v>
      </c>
      <c r="F1457" s="14">
        <v>31</v>
      </c>
      <c r="G1457" s="9">
        <v>1</v>
      </c>
      <c r="H1457" s="9">
        <v>8</v>
      </c>
      <c r="I1457" s="13" t="s">
        <v>1127</v>
      </c>
      <c r="K1457" s="14">
        <f t="shared" si="88"/>
        <v>19</v>
      </c>
      <c r="L1457" s="14">
        <f t="shared" si="89"/>
        <v>12</v>
      </c>
      <c r="M1457" s="14">
        <f t="shared" si="90"/>
        <v>31</v>
      </c>
      <c r="N1457" s="12">
        <f t="shared" si="91"/>
        <v>0.63157894736842102</v>
      </c>
      <c r="O1457" s="23">
        <f>IF(VLOOKUP(Cocina[[#This Row],[Número de Orden]],Sala[[Número de Orden]:[Orden cobrada (Sin tiempo espera)]],12,FALSE)="Si",Cocina[[#This Row],[Ganancia Neta]],-Cocina[[#This Row],[Total del Pedido]])</f>
        <v>12</v>
      </c>
    </row>
    <row r="1458" spans="1:15" x14ac:dyDescent="0.3">
      <c r="A1458" s="9">
        <v>593</v>
      </c>
      <c r="B1458" s="9">
        <v>17</v>
      </c>
      <c r="C1458" s="13" t="s">
        <v>439</v>
      </c>
      <c r="D1458" s="13" t="s">
        <v>1146</v>
      </c>
      <c r="E1458" s="14">
        <v>20</v>
      </c>
      <c r="F1458" s="14">
        <v>33</v>
      </c>
      <c r="G1458" s="9">
        <v>2</v>
      </c>
      <c r="H1458" s="9">
        <v>5</v>
      </c>
      <c r="I1458" s="13" t="s">
        <v>1128</v>
      </c>
      <c r="K1458" s="14">
        <f t="shared" si="88"/>
        <v>40</v>
      </c>
      <c r="L1458" s="14">
        <f t="shared" si="89"/>
        <v>26</v>
      </c>
      <c r="M1458" s="14">
        <f t="shared" si="90"/>
        <v>66</v>
      </c>
      <c r="N1458" s="12">
        <f t="shared" si="91"/>
        <v>0.65</v>
      </c>
      <c r="O1458" s="23">
        <f>IF(VLOOKUP(Cocina[[#This Row],[Número de Orden]],Sala[[Número de Orden]:[Orden cobrada (Sin tiempo espera)]],12,FALSE)="Si",Cocina[[#This Row],[Ganancia Neta]],-Cocina[[#This Row],[Total del Pedido]])</f>
        <v>26</v>
      </c>
    </row>
    <row r="1459" spans="1:15" x14ac:dyDescent="0.3">
      <c r="A1459" s="9">
        <v>593</v>
      </c>
      <c r="B1459" s="9">
        <v>17</v>
      </c>
      <c r="C1459" s="13" t="s">
        <v>106</v>
      </c>
      <c r="D1459" s="13" t="s">
        <v>1144</v>
      </c>
      <c r="E1459" s="14">
        <v>22</v>
      </c>
      <c r="F1459" s="14">
        <v>36</v>
      </c>
      <c r="G1459" s="9">
        <v>2</v>
      </c>
      <c r="H1459" s="9">
        <v>5</v>
      </c>
      <c r="I1459" s="13" t="s">
        <v>1127</v>
      </c>
      <c r="K1459" s="14">
        <f t="shared" si="88"/>
        <v>44</v>
      </c>
      <c r="L1459" s="14">
        <f t="shared" si="89"/>
        <v>28</v>
      </c>
      <c r="M1459" s="14">
        <f t="shared" si="90"/>
        <v>72</v>
      </c>
      <c r="N1459" s="12">
        <f t="shared" si="91"/>
        <v>0.63636363636363635</v>
      </c>
      <c r="O1459" s="23">
        <f>IF(VLOOKUP(Cocina[[#This Row],[Número de Orden]],Sala[[Número de Orden]:[Orden cobrada (Sin tiempo espera)]],12,FALSE)="Si",Cocina[[#This Row],[Ganancia Neta]],-Cocina[[#This Row],[Total del Pedido]])</f>
        <v>28</v>
      </c>
    </row>
    <row r="1460" spans="1:15" x14ac:dyDescent="0.3">
      <c r="A1460" s="9">
        <v>594</v>
      </c>
      <c r="B1460" s="9">
        <v>17</v>
      </c>
      <c r="C1460" s="13" t="s">
        <v>439</v>
      </c>
      <c r="D1460" s="13" t="s">
        <v>1146</v>
      </c>
      <c r="E1460" s="14">
        <v>20</v>
      </c>
      <c r="F1460" s="14">
        <v>33</v>
      </c>
      <c r="G1460" s="9">
        <v>1</v>
      </c>
      <c r="H1460" s="9">
        <v>5</v>
      </c>
      <c r="I1460" s="13" t="s">
        <v>1127</v>
      </c>
      <c r="K1460" s="14">
        <f t="shared" si="88"/>
        <v>20</v>
      </c>
      <c r="L1460" s="14">
        <f t="shared" si="89"/>
        <v>13</v>
      </c>
      <c r="M1460" s="14">
        <f t="shared" si="90"/>
        <v>33</v>
      </c>
      <c r="N1460" s="12">
        <f t="shared" si="91"/>
        <v>0.65</v>
      </c>
      <c r="O1460" s="23">
        <f>IF(VLOOKUP(Cocina[[#This Row],[Número de Orden]],Sala[[Número de Orden]:[Orden cobrada (Sin tiempo espera)]],12,FALSE)="Si",Cocina[[#This Row],[Ganancia Neta]],-Cocina[[#This Row],[Total del Pedido]])</f>
        <v>-20</v>
      </c>
    </row>
    <row r="1461" spans="1:15" x14ac:dyDescent="0.3">
      <c r="A1461" s="9">
        <v>594</v>
      </c>
      <c r="B1461" s="9">
        <v>17</v>
      </c>
      <c r="C1461" s="13" t="s">
        <v>335</v>
      </c>
      <c r="D1461" s="13" t="s">
        <v>1151</v>
      </c>
      <c r="E1461" s="14">
        <v>13</v>
      </c>
      <c r="F1461" s="14">
        <v>22</v>
      </c>
      <c r="G1461" s="9">
        <v>3</v>
      </c>
      <c r="H1461" s="9">
        <v>44</v>
      </c>
      <c r="I1461" s="13" t="s">
        <v>1127</v>
      </c>
      <c r="K1461" s="14">
        <f t="shared" si="88"/>
        <v>39</v>
      </c>
      <c r="L1461" s="14">
        <f t="shared" si="89"/>
        <v>27</v>
      </c>
      <c r="M1461" s="14">
        <f t="shared" si="90"/>
        <v>66</v>
      </c>
      <c r="N1461" s="12">
        <f t="shared" si="91"/>
        <v>0.69230769230769229</v>
      </c>
      <c r="O1461" s="23">
        <f>IF(VLOOKUP(Cocina[[#This Row],[Número de Orden]],Sala[[Número de Orden]:[Orden cobrada (Sin tiempo espera)]],12,FALSE)="Si",Cocina[[#This Row],[Ganancia Neta]],-Cocina[[#This Row],[Total del Pedido]])</f>
        <v>-39</v>
      </c>
    </row>
    <row r="1462" spans="1:15" x14ac:dyDescent="0.3">
      <c r="A1462" s="9">
        <v>594</v>
      </c>
      <c r="B1462" s="9">
        <v>17</v>
      </c>
      <c r="C1462" s="13" t="s">
        <v>241</v>
      </c>
      <c r="D1462" s="13" t="s">
        <v>1153</v>
      </c>
      <c r="E1462" s="14">
        <v>12</v>
      </c>
      <c r="F1462" s="14">
        <v>20</v>
      </c>
      <c r="G1462" s="9">
        <v>2</v>
      </c>
      <c r="H1462" s="9">
        <v>49</v>
      </c>
      <c r="I1462" s="13" t="s">
        <v>1127</v>
      </c>
      <c r="K1462" s="14">
        <f t="shared" si="88"/>
        <v>24</v>
      </c>
      <c r="L1462" s="14">
        <f t="shared" si="89"/>
        <v>16</v>
      </c>
      <c r="M1462" s="14">
        <f t="shared" si="90"/>
        <v>40</v>
      </c>
      <c r="N1462" s="12">
        <f t="shared" si="91"/>
        <v>0.66666666666666663</v>
      </c>
      <c r="O1462" s="23">
        <f>IF(VLOOKUP(Cocina[[#This Row],[Número de Orden]],Sala[[Número de Orden]:[Orden cobrada (Sin tiempo espera)]],12,FALSE)="Si",Cocina[[#This Row],[Ganancia Neta]],-Cocina[[#This Row],[Total del Pedido]])</f>
        <v>-24</v>
      </c>
    </row>
    <row r="1463" spans="1:15" x14ac:dyDescent="0.3">
      <c r="A1463" s="9">
        <v>595</v>
      </c>
      <c r="B1463" s="9">
        <v>9</v>
      </c>
      <c r="C1463" s="13" t="s">
        <v>102</v>
      </c>
      <c r="D1463" s="13" t="s">
        <v>1155</v>
      </c>
      <c r="E1463" s="14">
        <v>13</v>
      </c>
      <c r="F1463" s="14">
        <v>21</v>
      </c>
      <c r="G1463" s="9">
        <v>2</v>
      </c>
      <c r="H1463" s="9">
        <v>5</v>
      </c>
      <c r="I1463" s="13" t="s">
        <v>1127</v>
      </c>
      <c r="K1463" s="14">
        <f t="shared" si="88"/>
        <v>26</v>
      </c>
      <c r="L1463" s="14">
        <f t="shared" si="89"/>
        <v>16</v>
      </c>
      <c r="M1463" s="14">
        <f t="shared" si="90"/>
        <v>42</v>
      </c>
      <c r="N1463" s="12">
        <f t="shared" si="91"/>
        <v>0.61538461538461542</v>
      </c>
      <c r="O1463" s="23">
        <f>IF(VLOOKUP(Cocina[[#This Row],[Número de Orden]],Sala[[Número de Orden]:[Orden cobrada (Sin tiempo espera)]],12,FALSE)="Si",Cocina[[#This Row],[Ganancia Neta]],-Cocina[[#This Row],[Total del Pedido]])</f>
        <v>16</v>
      </c>
    </row>
    <row r="1464" spans="1:15" x14ac:dyDescent="0.3">
      <c r="A1464" s="9">
        <v>595</v>
      </c>
      <c r="B1464" s="9">
        <v>9</v>
      </c>
      <c r="C1464" s="13" t="s">
        <v>100</v>
      </c>
      <c r="D1464" s="13" t="s">
        <v>1140</v>
      </c>
      <c r="E1464" s="14">
        <v>18</v>
      </c>
      <c r="F1464" s="14">
        <v>30</v>
      </c>
      <c r="G1464" s="9">
        <v>1</v>
      </c>
      <c r="H1464" s="9">
        <v>44</v>
      </c>
      <c r="I1464" s="13" t="s">
        <v>1128</v>
      </c>
      <c r="K1464" s="14">
        <f t="shared" si="88"/>
        <v>18</v>
      </c>
      <c r="L1464" s="14">
        <f t="shared" si="89"/>
        <v>12</v>
      </c>
      <c r="M1464" s="14">
        <f t="shared" si="90"/>
        <v>30</v>
      </c>
      <c r="N1464" s="12">
        <f t="shared" si="91"/>
        <v>0.66666666666666663</v>
      </c>
      <c r="O1464" s="23">
        <f>IF(VLOOKUP(Cocina[[#This Row],[Número de Orden]],Sala[[Número de Orden]:[Orden cobrada (Sin tiempo espera)]],12,FALSE)="Si",Cocina[[#This Row],[Ganancia Neta]],-Cocina[[#This Row],[Total del Pedido]])</f>
        <v>12</v>
      </c>
    </row>
    <row r="1465" spans="1:15" x14ac:dyDescent="0.3">
      <c r="A1465" s="9">
        <v>596</v>
      </c>
      <c r="B1465" s="9">
        <v>18</v>
      </c>
      <c r="C1465" s="13" t="s">
        <v>331</v>
      </c>
      <c r="D1465" s="13" t="s">
        <v>1154</v>
      </c>
      <c r="E1465" s="14">
        <v>14</v>
      </c>
      <c r="F1465" s="14">
        <v>23</v>
      </c>
      <c r="G1465" s="9">
        <v>2</v>
      </c>
      <c r="H1465" s="9">
        <v>47</v>
      </c>
      <c r="I1465" s="13" t="s">
        <v>1128</v>
      </c>
      <c r="K1465" s="14">
        <f t="shared" si="88"/>
        <v>28</v>
      </c>
      <c r="L1465" s="14">
        <f t="shared" si="89"/>
        <v>18</v>
      </c>
      <c r="M1465" s="14">
        <f t="shared" si="90"/>
        <v>46</v>
      </c>
      <c r="N1465" s="12">
        <f t="shared" si="91"/>
        <v>0.6428571428571429</v>
      </c>
      <c r="O1465" s="23">
        <f>IF(VLOOKUP(Cocina[[#This Row],[Número de Orden]],Sala[[Número de Orden]:[Orden cobrada (Sin tiempo espera)]],12,FALSE)="Si",Cocina[[#This Row],[Ganancia Neta]],-Cocina[[#This Row],[Total del Pedido]])</f>
        <v>-28</v>
      </c>
    </row>
    <row r="1466" spans="1:15" x14ac:dyDescent="0.3">
      <c r="A1466" s="9">
        <v>596</v>
      </c>
      <c r="B1466" s="9">
        <v>18</v>
      </c>
      <c r="C1466" s="13" t="s">
        <v>259</v>
      </c>
      <c r="D1466" s="13" t="s">
        <v>1139</v>
      </c>
      <c r="E1466" s="14">
        <v>14</v>
      </c>
      <c r="F1466" s="14">
        <v>24</v>
      </c>
      <c r="G1466" s="9">
        <v>2</v>
      </c>
      <c r="H1466" s="9">
        <v>50</v>
      </c>
      <c r="I1466" s="13" t="s">
        <v>1128</v>
      </c>
      <c r="K1466" s="14">
        <f t="shared" si="88"/>
        <v>28</v>
      </c>
      <c r="L1466" s="14">
        <f t="shared" si="89"/>
        <v>20</v>
      </c>
      <c r="M1466" s="14">
        <f t="shared" si="90"/>
        <v>48</v>
      </c>
      <c r="N1466" s="12">
        <f t="shared" si="91"/>
        <v>0.7142857142857143</v>
      </c>
      <c r="O1466" s="23">
        <f>IF(VLOOKUP(Cocina[[#This Row],[Número de Orden]],Sala[[Número de Orden]:[Orden cobrada (Sin tiempo espera)]],12,FALSE)="Si",Cocina[[#This Row],[Ganancia Neta]],-Cocina[[#This Row],[Total del Pedido]])</f>
        <v>-28</v>
      </c>
    </row>
    <row r="1467" spans="1:15" x14ac:dyDescent="0.3">
      <c r="A1467" s="9">
        <v>596</v>
      </c>
      <c r="B1467" s="9">
        <v>18</v>
      </c>
      <c r="C1467" s="13" t="s">
        <v>414</v>
      </c>
      <c r="D1467" s="13" t="s">
        <v>1150</v>
      </c>
      <c r="E1467" s="14">
        <v>19</v>
      </c>
      <c r="F1467" s="14">
        <v>32</v>
      </c>
      <c r="G1467" s="9">
        <v>3</v>
      </c>
      <c r="H1467" s="9">
        <v>42</v>
      </c>
      <c r="I1467" s="13" t="s">
        <v>1128</v>
      </c>
      <c r="K1467" s="14">
        <f t="shared" si="88"/>
        <v>57</v>
      </c>
      <c r="L1467" s="14">
        <f t="shared" si="89"/>
        <v>39</v>
      </c>
      <c r="M1467" s="14">
        <f t="shared" si="90"/>
        <v>96</v>
      </c>
      <c r="N1467" s="12">
        <f t="shared" si="91"/>
        <v>0.68421052631578949</v>
      </c>
      <c r="O1467" s="23">
        <f>IF(VLOOKUP(Cocina[[#This Row],[Número de Orden]],Sala[[Número de Orden]:[Orden cobrada (Sin tiempo espera)]],12,FALSE)="Si",Cocina[[#This Row],[Ganancia Neta]],-Cocina[[#This Row],[Total del Pedido]])</f>
        <v>-57</v>
      </c>
    </row>
    <row r="1468" spans="1:15" x14ac:dyDescent="0.3">
      <c r="A1468" s="9">
        <v>596</v>
      </c>
      <c r="B1468" s="9">
        <v>18</v>
      </c>
      <c r="C1468" s="13" t="s">
        <v>195</v>
      </c>
      <c r="D1468" s="13" t="s">
        <v>1158</v>
      </c>
      <c r="E1468" s="14">
        <v>15</v>
      </c>
      <c r="F1468" s="14">
        <v>25</v>
      </c>
      <c r="G1468" s="9">
        <v>2</v>
      </c>
      <c r="H1468" s="9">
        <v>19</v>
      </c>
      <c r="I1468" s="13" t="s">
        <v>1127</v>
      </c>
      <c r="K1468" s="14">
        <f t="shared" si="88"/>
        <v>30</v>
      </c>
      <c r="L1468" s="14">
        <f t="shared" si="89"/>
        <v>20</v>
      </c>
      <c r="M1468" s="14">
        <f t="shared" si="90"/>
        <v>50</v>
      </c>
      <c r="N1468" s="12">
        <f t="shared" si="91"/>
        <v>0.66666666666666663</v>
      </c>
      <c r="O1468" s="23">
        <f>IF(VLOOKUP(Cocina[[#This Row],[Número de Orden]],Sala[[Número de Orden]:[Orden cobrada (Sin tiempo espera)]],12,FALSE)="Si",Cocina[[#This Row],[Ganancia Neta]],-Cocina[[#This Row],[Total del Pedido]])</f>
        <v>-30</v>
      </c>
    </row>
    <row r="1469" spans="1:15" x14ac:dyDescent="0.3">
      <c r="A1469" s="9">
        <v>597</v>
      </c>
      <c r="B1469" s="9">
        <v>16</v>
      </c>
      <c r="C1469" s="13" t="s">
        <v>57</v>
      </c>
      <c r="D1469" s="13" t="s">
        <v>1147</v>
      </c>
      <c r="E1469" s="14">
        <v>16</v>
      </c>
      <c r="F1469" s="14">
        <v>28</v>
      </c>
      <c r="G1469" s="9">
        <v>1</v>
      </c>
      <c r="H1469" s="9">
        <v>39</v>
      </c>
      <c r="I1469" s="13" t="s">
        <v>1128</v>
      </c>
      <c r="K1469" s="14">
        <f t="shared" si="88"/>
        <v>16</v>
      </c>
      <c r="L1469" s="14">
        <f t="shared" si="89"/>
        <v>12</v>
      </c>
      <c r="M1469" s="14">
        <f t="shared" si="90"/>
        <v>28</v>
      </c>
      <c r="N1469" s="12">
        <f t="shared" si="91"/>
        <v>0.75</v>
      </c>
      <c r="O1469" s="23">
        <f>IF(VLOOKUP(Cocina[[#This Row],[Número de Orden]],Sala[[Número de Orden]:[Orden cobrada (Sin tiempo espera)]],12,FALSE)="Si",Cocina[[#This Row],[Ganancia Neta]],-Cocina[[#This Row],[Total del Pedido]])</f>
        <v>12</v>
      </c>
    </row>
    <row r="1470" spans="1:15" x14ac:dyDescent="0.3">
      <c r="A1470" s="9">
        <v>597</v>
      </c>
      <c r="B1470" s="9">
        <v>16</v>
      </c>
      <c r="C1470" s="13" t="s">
        <v>117</v>
      </c>
      <c r="D1470" s="13" t="s">
        <v>1156</v>
      </c>
      <c r="E1470" s="14">
        <v>10</v>
      </c>
      <c r="F1470" s="14">
        <v>18</v>
      </c>
      <c r="G1470" s="9">
        <v>1</v>
      </c>
      <c r="H1470" s="9">
        <v>55</v>
      </c>
      <c r="I1470" s="13" t="s">
        <v>1128</v>
      </c>
      <c r="K1470" s="14">
        <f t="shared" si="88"/>
        <v>10</v>
      </c>
      <c r="L1470" s="14">
        <f t="shared" si="89"/>
        <v>8</v>
      </c>
      <c r="M1470" s="14">
        <f t="shared" si="90"/>
        <v>18</v>
      </c>
      <c r="N1470" s="12">
        <f t="shared" si="91"/>
        <v>0.8</v>
      </c>
      <c r="O1470" s="23">
        <f>IF(VLOOKUP(Cocina[[#This Row],[Número de Orden]],Sala[[Número de Orden]:[Orden cobrada (Sin tiempo espera)]],12,FALSE)="Si",Cocina[[#This Row],[Ganancia Neta]],-Cocina[[#This Row],[Total del Pedido]])</f>
        <v>8</v>
      </c>
    </row>
    <row r="1471" spans="1:15" x14ac:dyDescent="0.3">
      <c r="A1471" s="9">
        <v>597</v>
      </c>
      <c r="B1471" s="9">
        <v>16</v>
      </c>
      <c r="C1471" s="13" t="s">
        <v>65</v>
      </c>
      <c r="D1471" s="13" t="s">
        <v>1143</v>
      </c>
      <c r="E1471" s="14">
        <v>25</v>
      </c>
      <c r="F1471" s="14">
        <v>40</v>
      </c>
      <c r="G1471" s="9">
        <v>2</v>
      </c>
      <c r="H1471" s="9">
        <v>39</v>
      </c>
      <c r="I1471" s="13" t="s">
        <v>1128</v>
      </c>
      <c r="K1471" s="14">
        <f t="shared" si="88"/>
        <v>50</v>
      </c>
      <c r="L1471" s="14">
        <f t="shared" si="89"/>
        <v>30</v>
      </c>
      <c r="M1471" s="14">
        <f t="shared" si="90"/>
        <v>80</v>
      </c>
      <c r="N1471" s="12">
        <f t="shared" si="91"/>
        <v>0.6</v>
      </c>
      <c r="O1471" s="23">
        <f>IF(VLOOKUP(Cocina[[#This Row],[Número de Orden]],Sala[[Número de Orden]:[Orden cobrada (Sin tiempo espera)]],12,FALSE)="Si",Cocina[[#This Row],[Ganancia Neta]],-Cocina[[#This Row],[Total del Pedido]])</f>
        <v>30</v>
      </c>
    </row>
    <row r="1472" spans="1:15" x14ac:dyDescent="0.3">
      <c r="A1472" s="9">
        <v>597</v>
      </c>
      <c r="B1472" s="9">
        <v>16</v>
      </c>
      <c r="C1472" s="13" t="s">
        <v>259</v>
      </c>
      <c r="D1472" s="13" t="s">
        <v>1139</v>
      </c>
      <c r="E1472" s="14">
        <v>14</v>
      </c>
      <c r="F1472" s="14">
        <v>24</v>
      </c>
      <c r="G1472" s="9">
        <v>1</v>
      </c>
      <c r="H1472" s="9">
        <v>8</v>
      </c>
      <c r="I1472" s="13" t="s">
        <v>1128</v>
      </c>
      <c r="K1472" s="14">
        <f t="shared" si="88"/>
        <v>14</v>
      </c>
      <c r="L1472" s="14">
        <f t="shared" si="89"/>
        <v>10</v>
      </c>
      <c r="M1472" s="14">
        <f t="shared" si="90"/>
        <v>24</v>
      </c>
      <c r="N1472" s="12">
        <f t="shared" si="91"/>
        <v>0.7142857142857143</v>
      </c>
      <c r="O1472" s="23">
        <f>IF(VLOOKUP(Cocina[[#This Row],[Número de Orden]],Sala[[Número de Orden]:[Orden cobrada (Sin tiempo espera)]],12,FALSE)="Si",Cocina[[#This Row],[Ganancia Neta]],-Cocina[[#This Row],[Total del Pedido]])</f>
        <v>10</v>
      </c>
    </row>
    <row r="1473" spans="1:15" x14ac:dyDescent="0.3">
      <c r="A1473" s="9">
        <v>598</v>
      </c>
      <c r="B1473" s="9">
        <v>9</v>
      </c>
      <c r="C1473" s="13" t="s">
        <v>256</v>
      </c>
      <c r="D1473" s="13" t="s">
        <v>1157</v>
      </c>
      <c r="E1473" s="14">
        <v>15</v>
      </c>
      <c r="F1473" s="14">
        <v>26</v>
      </c>
      <c r="G1473" s="9">
        <v>2</v>
      </c>
      <c r="H1473" s="9">
        <v>44</v>
      </c>
      <c r="I1473" s="13" t="s">
        <v>1127</v>
      </c>
      <c r="K1473" s="14">
        <f t="shared" si="88"/>
        <v>30</v>
      </c>
      <c r="L1473" s="14">
        <f t="shared" si="89"/>
        <v>22</v>
      </c>
      <c r="M1473" s="14">
        <f t="shared" si="90"/>
        <v>52</v>
      </c>
      <c r="N1473" s="12">
        <f t="shared" si="91"/>
        <v>0.73333333333333328</v>
      </c>
      <c r="O1473" s="23">
        <f>IF(VLOOKUP(Cocina[[#This Row],[Número de Orden]],Sala[[Número de Orden]:[Orden cobrada (Sin tiempo espera)]],12,FALSE)="Si",Cocina[[#This Row],[Ganancia Neta]],-Cocina[[#This Row],[Total del Pedido]])</f>
        <v>22</v>
      </c>
    </row>
    <row r="1474" spans="1:15" x14ac:dyDescent="0.3">
      <c r="A1474" s="9">
        <v>598</v>
      </c>
      <c r="B1474" s="9">
        <v>9</v>
      </c>
      <c r="C1474" s="13" t="s">
        <v>414</v>
      </c>
      <c r="D1474" s="13" t="s">
        <v>1150</v>
      </c>
      <c r="E1474" s="14">
        <v>19</v>
      </c>
      <c r="F1474" s="14">
        <v>32</v>
      </c>
      <c r="G1474" s="9">
        <v>2</v>
      </c>
      <c r="H1474" s="9">
        <v>22</v>
      </c>
      <c r="I1474" s="13" t="s">
        <v>1127</v>
      </c>
      <c r="K1474" s="14">
        <f t="shared" si="88"/>
        <v>38</v>
      </c>
      <c r="L1474" s="14">
        <f t="shared" si="89"/>
        <v>26</v>
      </c>
      <c r="M1474" s="14">
        <f t="shared" si="90"/>
        <v>64</v>
      </c>
      <c r="N1474" s="12">
        <f t="shared" si="91"/>
        <v>0.68421052631578949</v>
      </c>
      <c r="O1474" s="23">
        <f>IF(VLOOKUP(Cocina[[#This Row],[Número de Orden]],Sala[[Número de Orden]:[Orden cobrada (Sin tiempo espera)]],12,FALSE)="Si",Cocina[[#This Row],[Ganancia Neta]],-Cocina[[#This Row],[Total del Pedido]])</f>
        <v>26</v>
      </c>
    </row>
    <row r="1475" spans="1:15" x14ac:dyDescent="0.3">
      <c r="A1475" s="9">
        <v>598</v>
      </c>
      <c r="B1475" s="9">
        <v>9</v>
      </c>
      <c r="C1475" s="13" t="s">
        <v>186</v>
      </c>
      <c r="D1475" s="13" t="s">
        <v>1141</v>
      </c>
      <c r="E1475" s="14">
        <v>19</v>
      </c>
      <c r="F1475" s="14">
        <v>31</v>
      </c>
      <c r="G1475" s="9">
        <v>3</v>
      </c>
      <c r="H1475" s="9">
        <v>15</v>
      </c>
      <c r="I1475" s="13" t="s">
        <v>1127</v>
      </c>
      <c r="K1475" s="14">
        <f t="shared" ref="K1475:K1538" si="92">E1475*G1475</f>
        <v>57</v>
      </c>
      <c r="L1475" s="14">
        <f t="shared" ref="L1475:L1538" si="93">(F1475-E1475)*G1475</f>
        <v>36</v>
      </c>
      <c r="M1475" s="14">
        <f t="shared" ref="M1475:M1538" si="94">F1475*G1475</f>
        <v>93</v>
      </c>
      <c r="N1475" s="12">
        <f t="shared" ref="N1475:N1538" si="95">(M1475-K1475)/K1475</f>
        <v>0.63157894736842102</v>
      </c>
      <c r="O1475" s="23">
        <f>IF(VLOOKUP(Cocina[[#This Row],[Número de Orden]],Sala[[Número de Orden]:[Orden cobrada (Sin tiempo espera)]],12,FALSE)="Si",Cocina[[#This Row],[Ganancia Neta]],-Cocina[[#This Row],[Total del Pedido]])</f>
        <v>36</v>
      </c>
    </row>
    <row r="1476" spans="1:15" x14ac:dyDescent="0.3">
      <c r="A1476" s="9">
        <v>599</v>
      </c>
      <c r="B1476" s="9">
        <v>11</v>
      </c>
      <c r="C1476" s="13" t="s">
        <v>77</v>
      </c>
      <c r="D1476" s="13" t="s">
        <v>1152</v>
      </c>
      <c r="E1476" s="14">
        <v>20</v>
      </c>
      <c r="F1476" s="14">
        <v>34</v>
      </c>
      <c r="G1476" s="9">
        <v>2</v>
      </c>
      <c r="H1476" s="9">
        <v>5</v>
      </c>
      <c r="I1476" s="13" t="s">
        <v>1127</v>
      </c>
      <c r="K1476" s="14">
        <f t="shared" si="92"/>
        <v>40</v>
      </c>
      <c r="L1476" s="14">
        <f t="shared" si="93"/>
        <v>28</v>
      </c>
      <c r="M1476" s="14">
        <f t="shared" si="94"/>
        <v>68</v>
      </c>
      <c r="N1476" s="12">
        <f t="shared" si="95"/>
        <v>0.7</v>
      </c>
      <c r="O1476" s="23">
        <f>IF(VLOOKUP(Cocina[[#This Row],[Número de Orden]],Sala[[Número de Orden]:[Orden cobrada (Sin tiempo espera)]],12,FALSE)="Si",Cocina[[#This Row],[Ganancia Neta]],-Cocina[[#This Row],[Total del Pedido]])</f>
        <v>28</v>
      </c>
    </row>
    <row r="1477" spans="1:15" x14ac:dyDescent="0.3">
      <c r="A1477" s="9">
        <v>599</v>
      </c>
      <c r="B1477" s="9">
        <v>11</v>
      </c>
      <c r="C1477" s="13" t="s">
        <v>186</v>
      </c>
      <c r="D1477" s="13" t="s">
        <v>1141</v>
      </c>
      <c r="E1477" s="14">
        <v>19</v>
      </c>
      <c r="F1477" s="14">
        <v>31</v>
      </c>
      <c r="G1477" s="9">
        <v>1</v>
      </c>
      <c r="H1477" s="9">
        <v>49</v>
      </c>
      <c r="I1477" s="13" t="s">
        <v>1127</v>
      </c>
      <c r="K1477" s="14">
        <f t="shared" si="92"/>
        <v>19</v>
      </c>
      <c r="L1477" s="14">
        <f t="shared" si="93"/>
        <v>12</v>
      </c>
      <c r="M1477" s="14">
        <f t="shared" si="94"/>
        <v>31</v>
      </c>
      <c r="N1477" s="12">
        <f t="shared" si="95"/>
        <v>0.63157894736842102</v>
      </c>
      <c r="O1477" s="23">
        <f>IF(VLOOKUP(Cocina[[#This Row],[Número de Orden]],Sala[[Número de Orden]:[Orden cobrada (Sin tiempo espera)]],12,FALSE)="Si",Cocina[[#This Row],[Ganancia Neta]],-Cocina[[#This Row],[Total del Pedido]])</f>
        <v>12</v>
      </c>
    </row>
    <row r="1478" spans="1:15" x14ac:dyDescent="0.3">
      <c r="A1478" s="9">
        <v>599</v>
      </c>
      <c r="B1478" s="9">
        <v>11</v>
      </c>
      <c r="C1478" s="13" t="s">
        <v>33</v>
      </c>
      <c r="D1478" s="13" t="s">
        <v>1149</v>
      </c>
      <c r="E1478" s="14">
        <v>21</v>
      </c>
      <c r="F1478" s="14">
        <v>35</v>
      </c>
      <c r="G1478" s="9">
        <v>2</v>
      </c>
      <c r="H1478" s="9">
        <v>54</v>
      </c>
      <c r="I1478" s="13" t="s">
        <v>1127</v>
      </c>
      <c r="K1478" s="14">
        <f t="shared" si="92"/>
        <v>42</v>
      </c>
      <c r="L1478" s="14">
        <f t="shared" si="93"/>
        <v>28</v>
      </c>
      <c r="M1478" s="14">
        <f t="shared" si="94"/>
        <v>70</v>
      </c>
      <c r="N1478" s="12">
        <f t="shared" si="95"/>
        <v>0.66666666666666663</v>
      </c>
      <c r="O1478" s="23">
        <f>IF(VLOOKUP(Cocina[[#This Row],[Número de Orden]],Sala[[Número de Orden]:[Orden cobrada (Sin tiempo espera)]],12,FALSE)="Si",Cocina[[#This Row],[Ganancia Neta]],-Cocina[[#This Row],[Total del Pedido]])</f>
        <v>28</v>
      </c>
    </row>
    <row r="1479" spans="1:15" x14ac:dyDescent="0.3">
      <c r="A1479" s="9">
        <v>600</v>
      </c>
      <c r="B1479" s="9">
        <v>14</v>
      </c>
      <c r="C1479" s="13" t="s">
        <v>57</v>
      </c>
      <c r="D1479" s="13" t="s">
        <v>1147</v>
      </c>
      <c r="E1479" s="14">
        <v>16</v>
      </c>
      <c r="F1479" s="14">
        <v>28</v>
      </c>
      <c r="G1479" s="9">
        <v>3</v>
      </c>
      <c r="H1479" s="9">
        <v>22</v>
      </c>
      <c r="I1479" s="13" t="s">
        <v>1128</v>
      </c>
      <c r="K1479" s="14">
        <f t="shared" si="92"/>
        <v>48</v>
      </c>
      <c r="L1479" s="14">
        <f t="shared" si="93"/>
        <v>36</v>
      </c>
      <c r="M1479" s="14">
        <f t="shared" si="94"/>
        <v>84</v>
      </c>
      <c r="N1479" s="12">
        <f t="shared" si="95"/>
        <v>0.75</v>
      </c>
      <c r="O1479" s="23">
        <f>IF(VLOOKUP(Cocina[[#This Row],[Número de Orden]],Sala[[Número de Orden]:[Orden cobrada (Sin tiempo espera)]],12,FALSE)="Si",Cocina[[#This Row],[Ganancia Neta]],-Cocina[[#This Row],[Total del Pedido]])</f>
        <v>-48</v>
      </c>
    </row>
    <row r="1480" spans="1:15" x14ac:dyDescent="0.3">
      <c r="A1480" s="9">
        <v>600</v>
      </c>
      <c r="B1480" s="9">
        <v>14</v>
      </c>
      <c r="C1480" s="13" t="s">
        <v>100</v>
      </c>
      <c r="D1480" s="13" t="s">
        <v>1140</v>
      </c>
      <c r="E1480" s="14">
        <v>18</v>
      </c>
      <c r="F1480" s="14">
        <v>30</v>
      </c>
      <c r="G1480" s="9">
        <v>2</v>
      </c>
      <c r="H1480" s="9">
        <v>43</v>
      </c>
      <c r="I1480" s="13" t="s">
        <v>1127</v>
      </c>
      <c r="K1480" s="14">
        <f t="shared" si="92"/>
        <v>36</v>
      </c>
      <c r="L1480" s="14">
        <f t="shared" si="93"/>
        <v>24</v>
      </c>
      <c r="M1480" s="14">
        <f t="shared" si="94"/>
        <v>60</v>
      </c>
      <c r="N1480" s="12">
        <f t="shared" si="95"/>
        <v>0.66666666666666663</v>
      </c>
      <c r="O1480" s="23">
        <f>IF(VLOOKUP(Cocina[[#This Row],[Número de Orden]],Sala[[Número de Orden]:[Orden cobrada (Sin tiempo espera)]],12,FALSE)="Si",Cocina[[#This Row],[Ganancia Neta]],-Cocina[[#This Row],[Total del Pedido]])</f>
        <v>-36</v>
      </c>
    </row>
    <row r="1481" spans="1:15" x14ac:dyDescent="0.3">
      <c r="A1481" s="9">
        <v>601</v>
      </c>
      <c r="B1481" s="9">
        <v>13</v>
      </c>
      <c r="C1481" s="13" t="s">
        <v>65</v>
      </c>
      <c r="D1481" s="13" t="s">
        <v>1143</v>
      </c>
      <c r="E1481" s="14">
        <v>25</v>
      </c>
      <c r="F1481" s="14">
        <v>40</v>
      </c>
      <c r="G1481" s="9">
        <v>2</v>
      </c>
      <c r="H1481" s="9">
        <v>11</v>
      </c>
      <c r="I1481" s="13" t="s">
        <v>1128</v>
      </c>
      <c r="K1481" s="14">
        <f t="shared" si="92"/>
        <v>50</v>
      </c>
      <c r="L1481" s="14">
        <f t="shared" si="93"/>
        <v>30</v>
      </c>
      <c r="M1481" s="14">
        <f t="shared" si="94"/>
        <v>80</v>
      </c>
      <c r="N1481" s="12">
        <f t="shared" si="95"/>
        <v>0.6</v>
      </c>
      <c r="O1481" s="23">
        <f>IF(VLOOKUP(Cocina[[#This Row],[Número de Orden]],Sala[[Número de Orden]:[Orden cobrada (Sin tiempo espera)]],12,FALSE)="Si",Cocina[[#This Row],[Ganancia Neta]],-Cocina[[#This Row],[Total del Pedido]])</f>
        <v>30</v>
      </c>
    </row>
    <row r="1482" spans="1:15" x14ac:dyDescent="0.3">
      <c r="A1482" s="9">
        <v>601</v>
      </c>
      <c r="B1482" s="9">
        <v>13</v>
      </c>
      <c r="C1482" s="13" t="s">
        <v>57</v>
      </c>
      <c r="D1482" s="13" t="s">
        <v>1147</v>
      </c>
      <c r="E1482" s="14">
        <v>16</v>
      </c>
      <c r="F1482" s="14">
        <v>28</v>
      </c>
      <c r="G1482" s="9">
        <v>3</v>
      </c>
      <c r="H1482" s="9">
        <v>28</v>
      </c>
      <c r="I1482" s="13" t="s">
        <v>1127</v>
      </c>
      <c r="K1482" s="14">
        <f t="shared" si="92"/>
        <v>48</v>
      </c>
      <c r="L1482" s="14">
        <f t="shared" si="93"/>
        <v>36</v>
      </c>
      <c r="M1482" s="14">
        <f t="shared" si="94"/>
        <v>84</v>
      </c>
      <c r="N1482" s="12">
        <f t="shared" si="95"/>
        <v>0.75</v>
      </c>
      <c r="O1482" s="23">
        <f>IF(VLOOKUP(Cocina[[#This Row],[Número de Orden]],Sala[[Número de Orden]:[Orden cobrada (Sin tiempo espera)]],12,FALSE)="Si",Cocina[[#This Row],[Ganancia Neta]],-Cocina[[#This Row],[Total del Pedido]])</f>
        <v>36</v>
      </c>
    </row>
    <row r="1483" spans="1:15" x14ac:dyDescent="0.3">
      <c r="A1483" s="9">
        <v>601</v>
      </c>
      <c r="B1483" s="9">
        <v>13</v>
      </c>
      <c r="C1483" s="13" t="s">
        <v>331</v>
      </c>
      <c r="D1483" s="13" t="s">
        <v>1154</v>
      </c>
      <c r="E1483" s="14">
        <v>14</v>
      </c>
      <c r="F1483" s="14">
        <v>23</v>
      </c>
      <c r="G1483" s="9">
        <v>1</v>
      </c>
      <c r="H1483" s="9">
        <v>44</v>
      </c>
      <c r="I1483" s="13" t="s">
        <v>1128</v>
      </c>
      <c r="K1483" s="14">
        <f t="shared" si="92"/>
        <v>14</v>
      </c>
      <c r="L1483" s="14">
        <f t="shared" si="93"/>
        <v>9</v>
      </c>
      <c r="M1483" s="14">
        <f t="shared" si="94"/>
        <v>23</v>
      </c>
      <c r="N1483" s="12">
        <f t="shared" si="95"/>
        <v>0.6428571428571429</v>
      </c>
      <c r="O1483" s="23">
        <f>IF(VLOOKUP(Cocina[[#This Row],[Número de Orden]],Sala[[Número de Orden]:[Orden cobrada (Sin tiempo espera)]],12,FALSE)="Si",Cocina[[#This Row],[Ganancia Neta]],-Cocina[[#This Row],[Total del Pedido]])</f>
        <v>9</v>
      </c>
    </row>
    <row r="1484" spans="1:15" x14ac:dyDescent="0.3">
      <c r="A1484" s="9">
        <v>601</v>
      </c>
      <c r="B1484" s="9">
        <v>13</v>
      </c>
      <c r="C1484" s="13" t="s">
        <v>33</v>
      </c>
      <c r="D1484" s="13" t="s">
        <v>1149</v>
      </c>
      <c r="E1484" s="14">
        <v>21</v>
      </c>
      <c r="F1484" s="14">
        <v>35</v>
      </c>
      <c r="G1484" s="9">
        <v>3</v>
      </c>
      <c r="H1484" s="9">
        <v>32</v>
      </c>
      <c r="I1484" s="13" t="s">
        <v>1127</v>
      </c>
      <c r="K1484" s="14">
        <f t="shared" si="92"/>
        <v>63</v>
      </c>
      <c r="L1484" s="14">
        <f t="shared" si="93"/>
        <v>42</v>
      </c>
      <c r="M1484" s="14">
        <f t="shared" si="94"/>
        <v>105</v>
      </c>
      <c r="N1484" s="12">
        <f t="shared" si="95"/>
        <v>0.66666666666666663</v>
      </c>
      <c r="O1484" s="23">
        <f>IF(VLOOKUP(Cocina[[#This Row],[Número de Orden]],Sala[[Número de Orden]:[Orden cobrada (Sin tiempo espera)]],12,FALSE)="Si",Cocina[[#This Row],[Ganancia Neta]],-Cocina[[#This Row],[Total del Pedido]])</f>
        <v>42</v>
      </c>
    </row>
    <row r="1485" spans="1:15" x14ac:dyDescent="0.3">
      <c r="A1485" s="9">
        <v>602</v>
      </c>
      <c r="B1485" s="9">
        <v>12</v>
      </c>
      <c r="C1485" s="13" t="s">
        <v>33</v>
      </c>
      <c r="D1485" s="13" t="s">
        <v>1149</v>
      </c>
      <c r="E1485" s="14">
        <v>21</v>
      </c>
      <c r="F1485" s="14">
        <v>35</v>
      </c>
      <c r="G1485" s="9">
        <v>2</v>
      </c>
      <c r="H1485" s="9">
        <v>56</v>
      </c>
      <c r="I1485" s="13" t="s">
        <v>1127</v>
      </c>
      <c r="K1485" s="14">
        <f t="shared" si="92"/>
        <v>42</v>
      </c>
      <c r="L1485" s="14">
        <f t="shared" si="93"/>
        <v>28</v>
      </c>
      <c r="M1485" s="14">
        <f t="shared" si="94"/>
        <v>70</v>
      </c>
      <c r="N1485" s="12">
        <f t="shared" si="95"/>
        <v>0.66666666666666663</v>
      </c>
      <c r="O1485" s="23">
        <f>IF(VLOOKUP(Cocina[[#This Row],[Número de Orden]],Sala[[Número de Orden]:[Orden cobrada (Sin tiempo espera)]],12,FALSE)="Si",Cocina[[#This Row],[Ganancia Neta]],-Cocina[[#This Row],[Total del Pedido]])</f>
        <v>28</v>
      </c>
    </row>
    <row r="1486" spans="1:15" x14ac:dyDescent="0.3">
      <c r="A1486" s="9">
        <v>602</v>
      </c>
      <c r="B1486" s="9">
        <v>12</v>
      </c>
      <c r="C1486" s="13" t="s">
        <v>335</v>
      </c>
      <c r="D1486" s="13" t="s">
        <v>1151</v>
      </c>
      <c r="E1486" s="14">
        <v>13</v>
      </c>
      <c r="F1486" s="14">
        <v>22</v>
      </c>
      <c r="G1486" s="9">
        <v>3</v>
      </c>
      <c r="H1486" s="9">
        <v>58</v>
      </c>
      <c r="I1486" s="13" t="s">
        <v>1127</v>
      </c>
      <c r="K1486" s="14">
        <f t="shared" si="92"/>
        <v>39</v>
      </c>
      <c r="L1486" s="14">
        <f t="shared" si="93"/>
        <v>27</v>
      </c>
      <c r="M1486" s="14">
        <f t="shared" si="94"/>
        <v>66</v>
      </c>
      <c r="N1486" s="12">
        <f t="shared" si="95"/>
        <v>0.69230769230769229</v>
      </c>
      <c r="O1486" s="23">
        <f>IF(VLOOKUP(Cocina[[#This Row],[Número de Orden]],Sala[[Número de Orden]:[Orden cobrada (Sin tiempo espera)]],12,FALSE)="Si",Cocina[[#This Row],[Ganancia Neta]],-Cocina[[#This Row],[Total del Pedido]])</f>
        <v>27</v>
      </c>
    </row>
    <row r="1487" spans="1:15" x14ac:dyDescent="0.3">
      <c r="A1487" s="9">
        <v>602</v>
      </c>
      <c r="B1487" s="9">
        <v>12</v>
      </c>
      <c r="C1487" s="13" t="s">
        <v>100</v>
      </c>
      <c r="D1487" s="13" t="s">
        <v>1140</v>
      </c>
      <c r="E1487" s="14">
        <v>18</v>
      </c>
      <c r="F1487" s="14">
        <v>30</v>
      </c>
      <c r="G1487" s="9">
        <v>3</v>
      </c>
      <c r="H1487" s="9">
        <v>12</v>
      </c>
      <c r="I1487" s="13" t="s">
        <v>1127</v>
      </c>
      <c r="K1487" s="14">
        <f t="shared" si="92"/>
        <v>54</v>
      </c>
      <c r="L1487" s="14">
        <f t="shared" si="93"/>
        <v>36</v>
      </c>
      <c r="M1487" s="14">
        <f t="shared" si="94"/>
        <v>90</v>
      </c>
      <c r="N1487" s="12">
        <f t="shared" si="95"/>
        <v>0.66666666666666663</v>
      </c>
      <c r="O1487" s="23">
        <f>IF(VLOOKUP(Cocina[[#This Row],[Número de Orden]],Sala[[Número de Orden]:[Orden cobrada (Sin tiempo espera)]],12,FALSE)="Si",Cocina[[#This Row],[Ganancia Neta]],-Cocina[[#This Row],[Total del Pedido]])</f>
        <v>36</v>
      </c>
    </row>
    <row r="1488" spans="1:15" x14ac:dyDescent="0.3">
      <c r="A1488" s="9">
        <v>602</v>
      </c>
      <c r="B1488" s="9">
        <v>12</v>
      </c>
      <c r="C1488" s="13" t="s">
        <v>65</v>
      </c>
      <c r="D1488" s="13" t="s">
        <v>1143</v>
      </c>
      <c r="E1488" s="14">
        <v>25</v>
      </c>
      <c r="F1488" s="14">
        <v>40</v>
      </c>
      <c r="G1488" s="9">
        <v>1</v>
      </c>
      <c r="H1488" s="9">
        <v>36</v>
      </c>
      <c r="I1488" s="13" t="s">
        <v>1128</v>
      </c>
      <c r="K1488" s="14">
        <f t="shared" si="92"/>
        <v>25</v>
      </c>
      <c r="L1488" s="14">
        <f t="shared" si="93"/>
        <v>15</v>
      </c>
      <c r="M1488" s="14">
        <f t="shared" si="94"/>
        <v>40</v>
      </c>
      <c r="N1488" s="12">
        <f t="shared" si="95"/>
        <v>0.6</v>
      </c>
      <c r="O1488" s="23">
        <f>IF(VLOOKUP(Cocina[[#This Row],[Número de Orden]],Sala[[Número de Orden]:[Orden cobrada (Sin tiempo espera)]],12,FALSE)="Si",Cocina[[#This Row],[Ganancia Neta]],-Cocina[[#This Row],[Total del Pedido]])</f>
        <v>15</v>
      </c>
    </row>
    <row r="1489" spans="1:15" x14ac:dyDescent="0.3">
      <c r="A1489" s="9">
        <v>603</v>
      </c>
      <c r="B1489" s="9">
        <v>19</v>
      </c>
      <c r="C1489" s="13" t="s">
        <v>186</v>
      </c>
      <c r="D1489" s="13" t="s">
        <v>1141</v>
      </c>
      <c r="E1489" s="14">
        <v>19</v>
      </c>
      <c r="F1489" s="14">
        <v>31</v>
      </c>
      <c r="G1489" s="9">
        <v>2</v>
      </c>
      <c r="H1489" s="9">
        <v>17</v>
      </c>
      <c r="I1489" s="13" t="s">
        <v>1127</v>
      </c>
      <c r="K1489" s="14">
        <f t="shared" si="92"/>
        <v>38</v>
      </c>
      <c r="L1489" s="14">
        <f t="shared" si="93"/>
        <v>24</v>
      </c>
      <c r="M1489" s="14">
        <f t="shared" si="94"/>
        <v>62</v>
      </c>
      <c r="N1489" s="12">
        <f t="shared" si="95"/>
        <v>0.63157894736842102</v>
      </c>
      <c r="O1489" s="23">
        <f>IF(VLOOKUP(Cocina[[#This Row],[Número de Orden]],Sala[[Número de Orden]:[Orden cobrada (Sin tiempo espera)]],12,FALSE)="Si",Cocina[[#This Row],[Ganancia Neta]],-Cocina[[#This Row],[Total del Pedido]])</f>
        <v>24</v>
      </c>
    </row>
    <row r="1490" spans="1:15" x14ac:dyDescent="0.3">
      <c r="A1490" s="9">
        <v>604</v>
      </c>
      <c r="B1490" s="9">
        <v>14</v>
      </c>
      <c r="C1490" s="13" t="s">
        <v>33</v>
      </c>
      <c r="D1490" s="13" t="s">
        <v>1149</v>
      </c>
      <c r="E1490" s="14">
        <v>21</v>
      </c>
      <c r="F1490" s="14">
        <v>35</v>
      </c>
      <c r="G1490" s="9">
        <v>3</v>
      </c>
      <c r="H1490" s="9">
        <v>42</v>
      </c>
      <c r="I1490" s="13" t="s">
        <v>1127</v>
      </c>
      <c r="K1490" s="14">
        <f t="shared" si="92"/>
        <v>63</v>
      </c>
      <c r="L1490" s="14">
        <f t="shared" si="93"/>
        <v>42</v>
      </c>
      <c r="M1490" s="14">
        <f t="shared" si="94"/>
        <v>105</v>
      </c>
      <c r="N1490" s="12">
        <f t="shared" si="95"/>
        <v>0.66666666666666663</v>
      </c>
      <c r="O1490" s="23">
        <f>IF(VLOOKUP(Cocina[[#This Row],[Número de Orden]],Sala[[Número de Orden]:[Orden cobrada (Sin tiempo espera)]],12,FALSE)="Si",Cocina[[#This Row],[Ganancia Neta]],-Cocina[[#This Row],[Total del Pedido]])</f>
        <v>42</v>
      </c>
    </row>
    <row r="1491" spans="1:15" x14ac:dyDescent="0.3">
      <c r="A1491" s="9">
        <v>605</v>
      </c>
      <c r="B1491" s="9">
        <v>19</v>
      </c>
      <c r="C1491" s="13" t="s">
        <v>241</v>
      </c>
      <c r="D1491" s="13" t="s">
        <v>1153</v>
      </c>
      <c r="E1491" s="14">
        <v>12</v>
      </c>
      <c r="F1491" s="14">
        <v>20</v>
      </c>
      <c r="G1491" s="9">
        <v>1</v>
      </c>
      <c r="H1491" s="9">
        <v>47</v>
      </c>
      <c r="I1491" s="13" t="s">
        <v>1127</v>
      </c>
      <c r="K1491" s="14">
        <f t="shared" si="92"/>
        <v>12</v>
      </c>
      <c r="L1491" s="14">
        <f t="shared" si="93"/>
        <v>8</v>
      </c>
      <c r="M1491" s="14">
        <f t="shared" si="94"/>
        <v>20</v>
      </c>
      <c r="N1491" s="12">
        <f t="shared" si="95"/>
        <v>0.66666666666666663</v>
      </c>
      <c r="O1491" s="23">
        <f>IF(VLOOKUP(Cocina[[#This Row],[Número de Orden]],Sala[[Número de Orden]:[Orden cobrada (Sin tiempo espera)]],12,FALSE)="Si",Cocina[[#This Row],[Ganancia Neta]],-Cocina[[#This Row],[Total del Pedido]])</f>
        <v>8</v>
      </c>
    </row>
    <row r="1492" spans="1:15" x14ac:dyDescent="0.3">
      <c r="A1492" s="9">
        <v>605</v>
      </c>
      <c r="B1492" s="9">
        <v>19</v>
      </c>
      <c r="C1492" s="13" t="s">
        <v>65</v>
      </c>
      <c r="D1492" s="13" t="s">
        <v>1143</v>
      </c>
      <c r="E1492" s="14">
        <v>25</v>
      </c>
      <c r="F1492" s="14">
        <v>40</v>
      </c>
      <c r="G1492" s="9">
        <v>1</v>
      </c>
      <c r="H1492" s="9">
        <v>24</v>
      </c>
      <c r="I1492" s="13" t="s">
        <v>1128</v>
      </c>
      <c r="K1492" s="14">
        <f t="shared" si="92"/>
        <v>25</v>
      </c>
      <c r="L1492" s="14">
        <f t="shared" si="93"/>
        <v>15</v>
      </c>
      <c r="M1492" s="14">
        <f t="shared" si="94"/>
        <v>40</v>
      </c>
      <c r="N1492" s="12">
        <f t="shared" si="95"/>
        <v>0.6</v>
      </c>
      <c r="O1492" s="23">
        <f>IF(VLOOKUP(Cocina[[#This Row],[Número de Orden]],Sala[[Número de Orden]:[Orden cobrada (Sin tiempo espera)]],12,FALSE)="Si",Cocina[[#This Row],[Ganancia Neta]],-Cocina[[#This Row],[Total del Pedido]])</f>
        <v>15</v>
      </c>
    </row>
    <row r="1493" spans="1:15" x14ac:dyDescent="0.3">
      <c r="A1493" s="9">
        <v>605</v>
      </c>
      <c r="B1493" s="9">
        <v>19</v>
      </c>
      <c r="C1493" s="13" t="s">
        <v>33</v>
      </c>
      <c r="D1493" s="13" t="s">
        <v>1149</v>
      </c>
      <c r="E1493" s="14">
        <v>21</v>
      </c>
      <c r="F1493" s="14">
        <v>35</v>
      </c>
      <c r="G1493" s="9">
        <v>2</v>
      </c>
      <c r="H1493" s="9">
        <v>55</v>
      </c>
      <c r="I1493" s="13" t="s">
        <v>1128</v>
      </c>
      <c r="K1493" s="14">
        <f t="shared" si="92"/>
        <v>42</v>
      </c>
      <c r="L1493" s="14">
        <f t="shared" si="93"/>
        <v>28</v>
      </c>
      <c r="M1493" s="14">
        <f t="shared" si="94"/>
        <v>70</v>
      </c>
      <c r="N1493" s="12">
        <f t="shared" si="95"/>
        <v>0.66666666666666663</v>
      </c>
      <c r="O1493" s="23">
        <f>IF(VLOOKUP(Cocina[[#This Row],[Número de Orden]],Sala[[Número de Orden]:[Orden cobrada (Sin tiempo espera)]],12,FALSE)="Si",Cocina[[#This Row],[Ganancia Neta]],-Cocina[[#This Row],[Total del Pedido]])</f>
        <v>28</v>
      </c>
    </row>
    <row r="1494" spans="1:15" x14ac:dyDescent="0.3">
      <c r="A1494" s="9">
        <v>605</v>
      </c>
      <c r="B1494" s="9">
        <v>19</v>
      </c>
      <c r="C1494" s="13" t="s">
        <v>100</v>
      </c>
      <c r="D1494" s="13" t="s">
        <v>1140</v>
      </c>
      <c r="E1494" s="14">
        <v>18</v>
      </c>
      <c r="F1494" s="14">
        <v>30</v>
      </c>
      <c r="G1494" s="9">
        <v>3</v>
      </c>
      <c r="H1494" s="9">
        <v>50</v>
      </c>
      <c r="I1494" s="13" t="s">
        <v>1128</v>
      </c>
      <c r="K1494" s="14">
        <f t="shared" si="92"/>
        <v>54</v>
      </c>
      <c r="L1494" s="14">
        <f t="shared" si="93"/>
        <v>36</v>
      </c>
      <c r="M1494" s="14">
        <f t="shared" si="94"/>
        <v>90</v>
      </c>
      <c r="N1494" s="12">
        <f t="shared" si="95"/>
        <v>0.66666666666666663</v>
      </c>
      <c r="O1494" s="23">
        <f>IF(VLOOKUP(Cocina[[#This Row],[Número de Orden]],Sala[[Número de Orden]:[Orden cobrada (Sin tiempo espera)]],12,FALSE)="Si",Cocina[[#This Row],[Ganancia Neta]],-Cocina[[#This Row],[Total del Pedido]])</f>
        <v>36</v>
      </c>
    </row>
    <row r="1495" spans="1:15" x14ac:dyDescent="0.3">
      <c r="A1495" s="9">
        <v>606</v>
      </c>
      <c r="B1495" s="9">
        <v>1</v>
      </c>
      <c r="C1495" s="13" t="s">
        <v>195</v>
      </c>
      <c r="D1495" s="13" t="s">
        <v>1158</v>
      </c>
      <c r="E1495" s="14">
        <v>15</v>
      </c>
      <c r="F1495" s="14">
        <v>25</v>
      </c>
      <c r="G1495" s="9">
        <v>2</v>
      </c>
      <c r="H1495" s="9">
        <v>47</v>
      </c>
      <c r="I1495" s="13" t="s">
        <v>1127</v>
      </c>
      <c r="K1495" s="14">
        <f t="shared" si="92"/>
        <v>30</v>
      </c>
      <c r="L1495" s="14">
        <f t="shared" si="93"/>
        <v>20</v>
      </c>
      <c r="M1495" s="14">
        <f t="shared" si="94"/>
        <v>50</v>
      </c>
      <c r="N1495" s="12">
        <f t="shared" si="95"/>
        <v>0.66666666666666663</v>
      </c>
      <c r="O1495" s="23">
        <f>IF(VLOOKUP(Cocina[[#This Row],[Número de Orden]],Sala[[Número de Orden]:[Orden cobrada (Sin tiempo espera)]],12,FALSE)="Si",Cocina[[#This Row],[Ganancia Neta]],-Cocina[[#This Row],[Total del Pedido]])</f>
        <v>20</v>
      </c>
    </row>
    <row r="1496" spans="1:15" x14ac:dyDescent="0.3">
      <c r="A1496" s="9">
        <v>606</v>
      </c>
      <c r="B1496" s="9">
        <v>1</v>
      </c>
      <c r="C1496" s="13" t="s">
        <v>170</v>
      </c>
      <c r="D1496" s="13" t="s">
        <v>1142</v>
      </c>
      <c r="E1496" s="14">
        <v>16</v>
      </c>
      <c r="F1496" s="14">
        <v>27</v>
      </c>
      <c r="G1496" s="9">
        <v>3</v>
      </c>
      <c r="H1496" s="9">
        <v>48</v>
      </c>
      <c r="I1496" s="13" t="s">
        <v>1128</v>
      </c>
      <c r="K1496" s="14">
        <f t="shared" si="92"/>
        <v>48</v>
      </c>
      <c r="L1496" s="14">
        <f t="shared" si="93"/>
        <v>33</v>
      </c>
      <c r="M1496" s="14">
        <f t="shared" si="94"/>
        <v>81</v>
      </c>
      <c r="N1496" s="12">
        <f t="shared" si="95"/>
        <v>0.6875</v>
      </c>
      <c r="O1496" s="23">
        <f>IF(VLOOKUP(Cocina[[#This Row],[Número de Orden]],Sala[[Número de Orden]:[Orden cobrada (Sin tiempo espera)]],12,FALSE)="Si",Cocina[[#This Row],[Ganancia Neta]],-Cocina[[#This Row],[Total del Pedido]])</f>
        <v>33</v>
      </c>
    </row>
    <row r="1497" spans="1:15" x14ac:dyDescent="0.3">
      <c r="A1497" s="9">
        <v>606</v>
      </c>
      <c r="B1497" s="9">
        <v>1</v>
      </c>
      <c r="C1497" s="13" t="s">
        <v>256</v>
      </c>
      <c r="D1497" s="13" t="s">
        <v>1157</v>
      </c>
      <c r="E1497" s="14">
        <v>15</v>
      </c>
      <c r="F1497" s="14">
        <v>26</v>
      </c>
      <c r="G1497" s="9">
        <v>2</v>
      </c>
      <c r="H1497" s="9">
        <v>50</v>
      </c>
      <c r="I1497" s="13" t="s">
        <v>1128</v>
      </c>
      <c r="K1497" s="14">
        <f t="shared" si="92"/>
        <v>30</v>
      </c>
      <c r="L1497" s="14">
        <f t="shared" si="93"/>
        <v>22</v>
      </c>
      <c r="M1497" s="14">
        <f t="shared" si="94"/>
        <v>52</v>
      </c>
      <c r="N1497" s="12">
        <f t="shared" si="95"/>
        <v>0.73333333333333328</v>
      </c>
      <c r="O1497" s="23">
        <f>IF(VLOOKUP(Cocina[[#This Row],[Número de Orden]],Sala[[Número de Orden]:[Orden cobrada (Sin tiempo espera)]],12,FALSE)="Si",Cocina[[#This Row],[Ganancia Neta]],-Cocina[[#This Row],[Total del Pedido]])</f>
        <v>22</v>
      </c>
    </row>
    <row r="1498" spans="1:15" x14ac:dyDescent="0.3">
      <c r="A1498" s="9">
        <v>607</v>
      </c>
      <c r="B1498" s="9">
        <v>10</v>
      </c>
      <c r="C1498" s="13" t="s">
        <v>65</v>
      </c>
      <c r="D1498" s="13" t="s">
        <v>1143</v>
      </c>
      <c r="E1498" s="14">
        <v>25</v>
      </c>
      <c r="F1498" s="14">
        <v>40</v>
      </c>
      <c r="G1498" s="9">
        <v>1</v>
      </c>
      <c r="H1498" s="9">
        <v>25</v>
      </c>
      <c r="I1498" s="13" t="s">
        <v>1127</v>
      </c>
      <c r="K1498" s="14">
        <f t="shared" si="92"/>
        <v>25</v>
      </c>
      <c r="L1498" s="14">
        <f t="shared" si="93"/>
        <v>15</v>
      </c>
      <c r="M1498" s="14">
        <f t="shared" si="94"/>
        <v>40</v>
      </c>
      <c r="N1498" s="12">
        <f t="shared" si="95"/>
        <v>0.6</v>
      </c>
      <c r="O1498" s="23">
        <f>IF(VLOOKUP(Cocina[[#This Row],[Número de Orden]],Sala[[Número de Orden]:[Orden cobrada (Sin tiempo espera)]],12,FALSE)="Si",Cocina[[#This Row],[Ganancia Neta]],-Cocina[[#This Row],[Total del Pedido]])</f>
        <v>15</v>
      </c>
    </row>
    <row r="1499" spans="1:15" x14ac:dyDescent="0.3">
      <c r="A1499" s="9">
        <v>607</v>
      </c>
      <c r="B1499" s="9">
        <v>10</v>
      </c>
      <c r="C1499" s="13" t="s">
        <v>57</v>
      </c>
      <c r="D1499" s="13" t="s">
        <v>1147</v>
      </c>
      <c r="E1499" s="14">
        <v>16</v>
      </c>
      <c r="F1499" s="14">
        <v>28</v>
      </c>
      <c r="G1499" s="9">
        <v>1</v>
      </c>
      <c r="H1499" s="9">
        <v>44</v>
      </c>
      <c r="I1499" s="13" t="s">
        <v>1127</v>
      </c>
      <c r="K1499" s="14">
        <f t="shared" si="92"/>
        <v>16</v>
      </c>
      <c r="L1499" s="14">
        <f t="shared" si="93"/>
        <v>12</v>
      </c>
      <c r="M1499" s="14">
        <f t="shared" si="94"/>
        <v>28</v>
      </c>
      <c r="N1499" s="12">
        <f t="shared" si="95"/>
        <v>0.75</v>
      </c>
      <c r="O1499" s="23">
        <f>IF(VLOOKUP(Cocina[[#This Row],[Número de Orden]],Sala[[Número de Orden]:[Orden cobrada (Sin tiempo espera)]],12,FALSE)="Si",Cocina[[#This Row],[Ganancia Neta]],-Cocina[[#This Row],[Total del Pedido]])</f>
        <v>12</v>
      </c>
    </row>
    <row r="1500" spans="1:15" x14ac:dyDescent="0.3">
      <c r="A1500" s="9">
        <v>608</v>
      </c>
      <c r="B1500" s="9">
        <v>7</v>
      </c>
      <c r="C1500" s="13" t="s">
        <v>51</v>
      </c>
      <c r="D1500" s="13" t="s">
        <v>1145</v>
      </c>
      <c r="E1500" s="14">
        <v>17</v>
      </c>
      <c r="F1500" s="14">
        <v>29</v>
      </c>
      <c r="G1500" s="9">
        <v>1</v>
      </c>
      <c r="H1500" s="9">
        <v>45</v>
      </c>
      <c r="I1500" s="13" t="s">
        <v>1127</v>
      </c>
      <c r="K1500" s="14">
        <f t="shared" si="92"/>
        <v>17</v>
      </c>
      <c r="L1500" s="14">
        <f t="shared" si="93"/>
        <v>12</v>
      </c>
      <c r="M1500" s="14">
        <f t="shared" si="94"/>
        <v>29</v>
      </c>
      <c r="N1500" s="12">
        <f t="shared" si="95"/>
        <v>0.70588235294117652</v>
      </c>
      <c r="O1500" s="23">
        <f>IF(VLOOKUP(Cocina[[#This Row],[Número de Orden]],Sala[[Número de Orden]:[Orden cobrada (Sin tiempo espera)]],12,FALSE)="Si",Cocina[[#This Row],[Ganancia Neta]],-Cocina[[#This Row],[Total del Pedido]])</f>
        <v>12</v>
      </c>
    </row>
    <row r="1501" spans="1:15" x14ac:dyDescent="0.3">
      <c r="A1501" s="9">
        <v>609</v>
      </c>
      <c r="B1501" s="9">
        <v>1</v>
      </c>
      <c r="C1501" s="13" t="s">
        <v>414</v>
      </c>
      <c r="D1501" s="13" t="s">
        <v>1150</v>
      </c>
      <c r="E1501" s="14">
        <v>19</v>
      </c>
      <c r="F1501" s="14">
        <v>32</v>
      </c>
      <c r="G1501" s="9">
        <v>1</v>
      </c>
      <c r="H1501" s="9">
        <v>27</v>
      </c>
      <c r="I1501" s="13" t="s">
        <v>1128</v>
      </c>
      <c r="K1501" s="14">
        <f t="shared" si="92"/>
        <v>19</v>
      </c>
      <c r="L1501" s="14">
        <f t="shared" si="93"/>
        <v>13</v>
      </c>
      <c r="M1501" s="14">
        <f t="shared" si="94"/>
        <v>32</v>
      </c>
      <c r="N1501" s="12">
        <f t="shared" si="95"/>
        <v>0.68421052631578949</v>
      </c>
      <c r="O1501" s="23">
        <f>IF(VLOOKUP(Cocina[[#This Row],[Número de Orden]],Sala[[Número de Orden]:[Orden cobrada (Sin tiempo espera)]],12,FALSE)="Si",Cocina[[#This Row],[Ganancia Neta]],-Cocina[[#This Row],[Total del Pedido]])</f>
        <v>13</v>
      </c>
    </row>
    <row r="1502" spans="1:15" x14ac:dyDescent="0.3">
      <c r="A1502" s="9">
        <v>610</v>
      </c>
      <c r="B1502" s="9">
        <v>19</v>
      </c>
      <c r="C1502" s="13" t="s">
        <v>256</v>
      </c>
      <c r="D1502" s="13" t="s">
        <v>1157</v>
      </c>
      <c r="E1502" s="14">
        <v>15</v>
      </c>
      <c r="F1502" s="14">
        <v>26</v>
      </c>
      <c r="G1502" s="9">
        <v>1</v>
      </c>
      <c r="H1502" s="9">
        <v>39</v>
      </c>
      <c r="I1502" s="13" t="s">
        <v>1128</v>
      </c>
      <c r="K1502" s="14">
        <f t="shared" si="92"/>
        <v>15</v>
      </c>
      <c r="L1502" s="14">
        <f t="shared" si="93"/>
        <v>11</v>
      </c>
      <c r="M1502" s="14">
        <f t="shared" si="94"/>
        <v>26</v>
      </c>
      <c r="N1502" s="12">
        <f t="shared" si="95"/>
        <v>0.73333333333333328</v>
      </c>
      <c r="O1502" s="23">
        <f>IF(VLOOKUP(Cocina[[#This Row],[Número de Orden]],Sala[[Número de Orden]:[Orden cobrada (Sin tiempo espera)]],12,FALSE)="Si",Cocina[[#This Row],[Ganancia Neta]],-Cocina[[#This Row],[Total del Pedido]])</f>
        <v>11</v>
      </c>
    </row>
    <row r="1503" spans="1:15" x14ac:dyDescent="0.3">
      <c r="A1503" s="9">
        <v>610</v>
      </c>
      <c r="B1503" s="9">
        <v>19</v>
      </c>
      <c r="C1503" s="13" t="s">
        <v>117</v>
      </c>
      <c r="D1503" s="13" t="s">
        <v>1156</v>
      </c>
      <c r="E1503" s="14">
        <v>10</v>
      </c>
      <c r="F1503" s="14">
        <v>18</v>
      </c>
      <c r="G1503" s="9">
        <v>1</v>
      </c>
      <c r="H1503" s="9">
        <v>8</v>
      </c>
      <c r="I1503" s="13" t="s">
        <v>1127</v>
      </c>
      <c r="K1503" s="14">
        <f t="shared" si="92"/>
        <v>10</v>
      </c>
      <c r="L1503" s="14">
        <f t="shared" si="93"/>
        <v>8</v>
      </c>
      <c r="M1503" s="14">
        <f t="shared" si="94"/>
        <v>18</v>
      </c>
      <c r="N1503" s="12">
        <f t="shared" si="95"/>
        <v>0.8</v>
      </c>
      <c r="O1503" s="23">
        <f>IF(VLOOKUP(Cocina[[#This Row],[Número de Orden]],Sala[[Número de Orden]:[Orden cobrada (Sin tiempo espera)]],12,FALSE)="Si",Cocina[[#This Row],[Ganancia Neta]],-Cocina[[#This Row],[Total del Pedido]])</f>
        <v>8</v>
      </c>
    </row>
    <row r="1504" spans="1:15" x14ac:dyDescent="0.3">
      <c r="A1504" s="9">
        <v>611</v>
      </c>
      <c r="B1504" s="9">
        <v>13</v>
      </c>
      <c r="C1504" s="13" t="s">
        <v>102</v>
      </c>
      <c r="D1504" s="13" t="s">
        <v>1155</v>
      </c>
      <c r="E1504" s="14">
        <v>13</v>
      </c>
      <c r="F1504" s="14">
        <v>21</v>
      </c>
      <c r="G1504" s="9">
        <v>2</v>
      </c>
      <c r="H1504" s="9">
        <v>53</v>
      </c>
      <c r="I1504" s="13" t="s">
        <v>1128</v>
      </c>
      <c r="K1504" s="14">
        <f t="shared" si="92"/>
        <v>26</v>
      </c>
      <c r="L1504" s="14">
        <f t="shared" si="93"/>
        <v>16</v>
      </c>
      <c r="M1504" s="14">
        <f t="shared" si="94"/>
        <v>42</v>
      </c>
      <c r="N1504" s="12">
        <f t="shared" si="95"/>
        <v>0.61538461538461542</v>
      </c>
      <c r="O1504" s="23">
        <f>IF(VLOOKUP(Cocina[[#This Row],[Número de Orden]],Sala[[Número de Orden]:[Orden cobrada (Sin tiempo espera)]],12,FALSE)="Si",Cocina[[#This Row],[Ganancia Neta]],-Cocina[[#This Row],[Total del Pedido]])</f>
        <v>16</v>
      </c>
    </row>
    <row r="1505" spans="1:15" x14ac:dyDescent="0.3">
      <c r="A1505" s="9">
        <v>611</v>
      </c>
      <c r="B1505" s="9">
        <v>13</v>
      </c>
      <c r="C1505" s="13" t="s">
        <v>106</v>
      </c>
      <c r="D1505" s="13" t="s">
        <v>1144</v>
      </c>
      <c r="E1505" s="14">
        <v>22</v>
      </c>
      <c r="F1505" s="14">
        <v>36</v>
      </c>
      <c r="G1505" s="9">
        <v>1</v>
      </c>
      <c r="H1505" s="9">
        <v>30</v>
      </c>
      <c r="I1505" s="13" t="s">
        <v>1128</v>
      </c>
      <c r="K1505" s="14">
        <f t="shared" si="92"/>
        <v>22</v>
      </c>
      <c r="L1505" s="14">
        <f t="shared" si="93"/>
        <v>14</v>
      </c>
      <c r="M1505" s="14">
        <f t="shared" si="94"/>
        <v>36</v>
      </c>
      <c r="N1505" s="12">
        <f t="shared" si="95"/>
        <v>0.63636363636363635</v>
      </c>
      <c r="O1505" s="23">
        <f>IF(VLOOKUP(Cocina[[#This Row],[Número de Orden]],Sala[[Número de Orden]:[Orden cobrada (Sin tiempo espera)]],12,FALSE)="Si",Cocina[[#This Row],[Ganancia Neta]],-Cocina[[#This Row],[Total del Pedido]])</f>
        <v>14</v>
      </c>
    </row>
    <row r="1506" spans="1:15" x14ac:dyDescent="0.3">
      <c r="A1506" s="9">
        <v>612</v>
      </c>
      <c r="B1506" s="9">
        <v>11</v>
      </c>
      <c r="C1506" s="13" t="s">
        <v>170</v>
      </c>
      <c r="D1506" s="13" t="s">
        <v>1142</v>
      </c>
      <c r="E1506" s="14">
        <v>16</v>
      </c>
      <c r="F1506" s="14">
        <v>27</v>
      </c>
      <c r="G1506" s="9">
        <v>1</v>
      </c>
      <c r="H1506" s="9">
        <v>26</v>
      </c>
      <c r="I1506" s="13" t="s">
        <v>1127</v>
      </c>
      <c r="K1506" s="14">
        <f t="shared" si="92"/>
        <v>16</v>
      </c>
      <c r="L1506" s="14">
        <f t="shared" si="93"/>
        <v>11</v>
      </c>
      <c r="M1506" s="14">
        <f t="shared" si="94"/>
        <v>27</v>
      </c>
      <c r="N1506" s="12">
        <f t="shared" si="95"/>
        <v>0.6875</v>
      </c>
      <c r="O1506" s="23">
        <f>IF(VLOOKUP(Cocina[[#This Row],[Número de Orden]],Sala[[Número de Orden]:[Orden cobrada (Sin tiempo espera)]],12,FALSE)="Si",Cocina[[#This Row],[Ganancia Neta]],-Cocina[[#This Row],[Total del Pedido]])</f>
        <v>11</v>
      </c>
    </row>
    <row r="1507" spans="1:15" x14ac:dyDescent="0.3">
      <c r="A1507" s="9">
        <v>612</v>
      </c>
      <c r="B1507" s="9">
        <v>11</v>
      </c>
      <c r="C1507" s="13" t="s">
        <v>106</v>
      </c>
      <c r="D1507" s="13" t="s">
        <v>1144</v>
      </c>
      <c r="E1507" s="14">
        <v>22</v>
      </c>
      <c r="F1507" s="14">
        <v>36</v>
      </c>
      <c r="G1507" s="9">
        <v>3</v>
      </c>
      <c r="H1507" s="9">
        <v>37</v>
      </c>
      <c r="I1507" s="13" t="s">
        <v>1127</v>
      </c>
      <c r="K1507" s="14">
        <f t="shared" si="92"/>
        <v>66</v>
      </c>
      <c r="L1507" s="14">
        <f t="shared" si="93"/>
        <v>42</v>
      </c>
      <c r="M1507" s="14">
        <f t="shared" si="94"/>
        <v>108</v>
      </c>
      <c r="N1507" s="12">
        <f t="shared" si="95"/>
        <v>0.63636363636363635</v>
      </c>
      <c r="O1507" s="23">
        <f>IF(VLOOKUP(Cocina[[#This Row],[Número de Orden]],Sala[[Número de Orden]:[Orden cobrada (Sin tiempo espera)]],12,FALSE)="Si",Cocina[[#This Row],[Ganancia Neta]],-Cocina[[#This Row],[Total del Pedido]])</f>
        <v>42</v>
      </c>
    </row>
    <row r="1508" spans="1:15" x14ac:dyDescent="0.3">
      <c r="A1508" s="9">
        <v>612</v>
      </c>
      <c r="B1508" s="9">
        <v>11</v>
      </c>
      <c r="C1508" s="13" t="s">
        <v>57</v>
      </c>
      <c r="D1508" s="13" t="s">
        <v>1147</v>
      </c>
      <c r="E1508" s="14">
        <v>16</v>
      </c>
      <c r="F1508" s="14">
        <v>28</v>
      </c>
      <c r="G1508" s="9">
        <v>2</v>
      </c>
      <c r="H1508" s="9">
        <v>15</v>
      </c>
      <c r="I1508" s="13" t="s">
        <v>1127</v>
      </c>
      <c r="K1508" s="14">
        <f t="shared" si="92"/>
        <v>32</v>
      </c>
      <c r="L1508" s="14">
        <f t="shared" si="93"/>
        <v>24</v>
      </c>
      <c r="M1508" s="14">
        <f t="shared" si="94"/>
        <v>56</v>
      </c>
      <c r="N1508" s="12">
        <f t="shared" si="95"/>
        <v>0.75</v>
      </c>
      <c r="O1508" s="23">
        <f>IF(VLOOKUP(Cocina[[#This Row],[Número de Orden]],Sala[[Número de Orden]:[Orden cobrada (Sin tiempo espera)]],12,FALSE)="Si",Cocina[[#This Row],[Ganancia Neta]],-Cocina[[#This Row],[Total del Pedido]])</f>
        <v>24</v>
      </c>
    </row>
    <row r="1509" spans="1:15" x14ac:dyDescent="0.3">
      <c r="A1509" s="9">
        <v>612</v>
      </c>
      <c r="B1509" s="9">
        <v>11</v>
      </c>
      <c r="C1509" s="13" t="s">
        <v>241</v>
      </c>
      <c r="D1509" s="13" t="s">
        <v>1153</v>
      </c>
      <c r="E1509" s="14">
        <v>12</v>
      </c>
      <c r="F1509" s="14">
        <v>20</v>
      </c>
      <c r="G1509" s="9">
        <v>2</v>
      </c>
      <c r="H1509" s="9">
        <v>51</v>
      </c>
      <c r="I1509" s="13" t="s">
        <v>1127</v>
      </c>
      <c r="K1509" s="14">
        <f t="shared" si="92"/>
        <v>24</v>
      </c>
      <c r="L1509" s="14">
        <f t="shared" si="93"/>
        <v>16</v>
      </c>
      <c r="M1509" s="14">
        <f t="shared" si="94"/>
        <v>40</v>
      </c>
      <c r="N1509" s="12">
        <f t="shared" si="95"/>
        <v>0.66666666666666663</v>
      </c>
      <c r="O1509" s="23">
        <f>IF(VLOOKUP(Cocina[[#This Row],[Número de Orden]],Sala[[Número de Orden]:[Orden cobrada (Sin tiempo espera)]],12,FALSE)="Si",Cocina[[#This Row],[Ganancia Neta]],-Cocina[[#This Row],[Total del Pedido]])</f>
        <v>16</v>
      </c>
    </row>
    <row r="1510" spans="1:15" x14ac:dyDescent="0.3">
      <c r="A1510" s="9">
        <v>613</v>
      </c>
      <c r="B1510" s="9">
        <v>1</v>
      </c>
      <c r="C1510" s="13" t="s">
        <v>180</v>
      </c>
      <c r="D1510" s="13" t="s">
        <v>1148</v>
      </c>
      <c r="E1510" s="14">
        <v>11</v>
      </c>
      <c r="F1510" s="14">
        <v>19</v>
      </c>
      <c r="G1510" s="9">
        <v>3</v>
      </c>
      <c r="H1510" s="9">
        <v>41</v>
      </c>
      <c r="I1510" s="13" t="s">
        <v>1128</v>
      </c>
      <c r="K1510" s="14">
        <f t="shared" si="92"/>
        <v>33</v>
      </c>
      <c r="L1510" s="14">
        <f t="shared" si="93"/>
        <v>24</v>
      </c>
      <c r="M1510" s="14">
        <f t="shared" si="94"/>
        <v>57</v>
      </c>
      <c r="N1510" s="12">
        <f t="shared" si="95"/>
        <v>0.72727272727272729</v>
      </c>
      <c r="O1510" s="23">
        <f>IF(VLOOKUP(Cocina[[#This Row],[Número de Orden]],Sala[[Número de Orden]:[Orden cobrada (Sin tiempo espera)]],12,FALSE)="Si",Cocina[[#This Row],[Ganancia Neta]],-Cocina[[#This Row],[Total del Pedido]])</f>
        <v>-33</v>
      </c>
    </row>
    <row r="1511" spans="1:15" x14ac:dyDescent="0.3">
      <c r="A1511" s="9">
        <v>613</v>
      </c>
      <c r="B1511" s="9">
        <v>1</v>
      </c>
      <c r="C1511" s="13" t="s">
        <v>331</v>
      </c>
      <c r="D1511" s="13" t="s">
        <v>1154</v>
      </c>
      <c r="E1511" s="14">
        <v>14</v>
      </c>
      <c r="F1511" s="14">
        <v>23</v>
      </c>
      <c r="G1511" s="9">
        <v>3</v>
      </c>
      <c r="H1511" s="9">
        <v>23</v>
      </c>
      <c r="I1511" s="13" t="s">
        <v>1128</v>
      </c>
      <c r="K1511" s="14">
        <f t="shared" si="92"/>
        <v>42</v>
      </c>
      <c r="L1511" s="14">
        <f t="shared" si="93"/>
        <v>27</v>
      </c>
      <c r="M1511" s="14">
        <f t="shared" si="94"/>
        <v>69</v>
      </c>
      <c r="N1511" s="12">
        <f t="shared" si="95"/>
        <v>0.6428571428571429</v>
      </c>
      <c r="O1511" s="23">
        <f>IF(VLOOKUP(Cocina[[#This Row],[Número de Orden]],Sala[[Número de Orden]:[Orden cobrada (Sin tiempo espera)]],12,FALSE)="Si",Cocina[[#This Row],[Ganancia Neta]],-Cocina[[#This Row],[Total del Pedido]])</f>
        <v>-42</v>
      </c>
    </row>
    <row r="1512" spans="1:15" x14ac:dyDescent="0.3">
      <c r="A1512" s="9">
        <v>613</v>
      </c>
      <c r="B1512" s="9">
        <v>1</v>
      </c>
      <c r="C1512" s="13" t="s">
        <v>117</v>
      </c>
      <c r="D1512" s="13" t="s">
        <v>1156</v>
      </c>
      <c r="E1512" s="14">
        <v>10</v>
      </c>
      <c r="F1512" s="14">
        <v>18</v>
      </c>
      <c r="G1512" s="9">
        <v>3</v>
      </c>
      <c r="H1512" s="9">
        <v>31</v>
      </c>
      <c r="I1512" s="13" t="s">
        <v>1128</v>
      </c>
      <c r="K1512" s="14">
        <f t="shared" si="92"/>
        <v>30</v>
      </c>
      <c r="L1512" s="14">
        <f t="shared" si="93"/>
        <v>24</v>
      </c>
      <c r="M1512" s="14">
        <f t="shared" si="94"/>
        <v>54</v>
      </c>
      <c r="N1512" s="12">
        <f t="shared" si="95"/>
        <v>0.8</v>
      </c>
      <c r="O1512" s="23">
        <f>IF(VLOOKUP(Cocina[[#This Row],[Número de Orden]],Sala[[Número de Orden]:[Orden cobrada (Sin tiempo espera)]],12,FALSE)="Si",Cocina[[#This Row],[Ganancia Neta]],-Cocina[[#This Row],[Total del Pedido]])</f>
        <v>-30</v>
      </c>
    </row>
    <row r="1513" spans="1:15" x14ac:dyDescent="0.3">
      <c r="A1513" s="9">
        <v>613</v>
      </c>
      <c r="B1513" s="9">
        <v>1</v>
      </c>
      <c r="C1513" s="13" t="s">
        <v>33</v>
      </c>
      <c r="D1513" s="13" t="s">
        <v>1149</v>
      </c>
      <c r="E1513" s="14">
        <v>21</v>
      </c>
      <c r="F1513" s="14">
        <v>35</v>
      </c>
      <c r="G1513" s="9">
        <v>3</v>
      </c>
      <c r="H1513" s="9">
        <v>57</v>
      </c>
      <c r="I1513" s="13" t="s">
        <v>1128</v>
      </c>
      <c r="K1513" s="14">
        <f t="shared" si="92"/>
        <v>63</v>
      </c>
      <c r="L1513" s="14">
        <f t="shared" si="93"/>
        <v>42</v>
      </c>
      <c r="M1513" s="14">
        <f t="shared" si="94"/>
        <v>105</v>
      </c>
      <c r="N1513" s="12">
        <f t="shared" si="95"/>
        <v>0.66666666666666663</v>
      </c>
      <c r="O1513" s="23">
        <f>IF(VLOOKUP(Cocina[[#This Row],[Número de Orden]],Sala[[Número de Orden]:[Orden cobrada (Sin tiempo espera)]],12,FALSE)="Si",Cocina[[#This Row],[Ganancia Neta]],-Cocina[[#This Row],[Total del Pedido]])</f>
        <v>-63</v>
      </c>
    </row>
    <row r="1514" spans="1:15" x14ac:dyDescent="0.3">
      <c r="A1514" s="9">
        <v>614</v>
      </c>
      <c r="B1514" s="9">
        <v>19</v>
      </c>
      <c r="C1514" s="13" t="s">
        <v>259</v>
      </c>
      <c r="D1514" s="13" t="s">
        <v>1139</v>
      </c>
      <c r="E1514" s="14">
        <v>14</v>
      </c>
      <c r="F1514" s="14">
        <v>24</v>
      </c>
      <c r="G1514" s="9">
        <v>3</v>
      </c>
      <c r="H1514" s="9">
        <v>50</v>
      </c>
      <c r="I1514" s="13" t="s">
        <v>1127</v>
      </c>
      <c r="K1514" s="14">
        <f t="shared" si="92"/>
        <v>42</v>
      </c>
      <c r="L1514" s="14">
        <f t="shared" si="93"/>
        <v>30</v>
      </c>
      <c r="M1514" s="14">
        <f t="shared" si="94"/>
        <v>72</v>
      </c>
      <c r="N1514" s="12">
        <f t="shared" si="95"/>
        <v>0.7142857142857143</v>
      </c>
      <c r="O1514" s="23">
        <f>IF(VLOOKUP(Cocina[[#This Row],[Número de Orden]],Sala[[Número de Orden]:[Orden cobrada (Sin tiempo espera)]],12,FALSE)="Si",Cocina[[#This Row],[Ganancia Neta]],-Cocina[[#This Row],[Total del Pedido]])</f>
        <v>30</v>
      </c>
    </row>
    <row r="1515" spans="1:15" x14ac:dyDescent="0.3">
      <c r="A1515" s="9">
        <v>615</v>
      </c>
      <c r="B1515" s="9">
        <v>7</v>
      </c>
      <c r="C1515" s="13" t="s">
        <v>186</v>
      </c>
      <c r="D1515" s="13" t="s">
        <v>1141</v>
      </c>
      <c r="E1515" s="14">
        <v>19</v>
      </c>
      <c r="F1515" s="14">
        <v>31</v>
      </c>
      <c r="G1515" s="9">
        <v>3</v>
      </c>
      <c r="H1515" s="9">
        <v>50</v>
      </c>
      <c r="I1515" s="13" t="s">
        <v>1127</v>
      </c>
      <c r="K1515" s="14">
        <f t="shared" si="92"/>
        <v>57</v>
      </c>
      <c r="L1515" s="14">
        <f t="shared" si="93"/>
        <v>36</v>
      </c>
      <c r="M1515" s="14">
        <f t="shared" si="94"/>
        <v>93</v>
      </c>
      <c r="N1515" s="12">
        <f t="shared" si="95"/>
        <v>0.63157894736842102</v>
      </c>
      <c r="O1515" s="23">
        <f>IF(VLOOKUP(Cocina[[#This Row],[Número de Orden]],Sala[[Número de Orden]:[Orden cobrada (Sin tiempo espera)]],12,FALSE)="Si",Cocina[[#This Row],[Ganancia Neta]],-Cocina[[#This Row],[Total del Pedido]])</f>
        <v>-57</v>
      </c>
    </row>
    <row r="1516" spans="1:15" x14ac:dyDescent="0.3">
      <c r="A1516" s="9">
        <v>615</v>
      </c>
      <c r="B1516" s="9">
        <v>7</v>
      </c>
      <c r="C1516" s="13" t="s">
        <v>331</v>
      </c>
      <c r="D1516" s="13" t="s">
        <v>1154</v>
      </c>
      <c r="E1516" s="14">
        <v>14</v>
      </c>
      <c r="F1516" s="14">
        <v>23</v>
      </c>
      <c r="G1516" s="9">
        <v>3</v>
      </c>
      <c r="H1516" s="9">
        <v>43</v>
      </c>
      <c r="I1516" s="13" t="s">
        <v>1127</v>
      </c>
      <c r="K1516" s="14">
        <f t="shared" si="92"/>
        <v>42</v>
      </c>
      <c r="L1516" s="14">
        <f t="shared" si="93"/>
        <v>27</v>
      </c>
      <c r="M1516" s="14">
        <f t="shared" si="94"/>
        <v>69</v>
      </c>
      <c r="N1516" s="12">
        <f t="shared" si="95"/>
        <v>0.6428571428571429</v>
      </c>
      <c r="O1516" s="23">
        <f>IF(VLOOKUP(Cocina[[#This Row],[Número de Orden]],Sala[[Número de Orden]:[Orden cobrada (Sin tiempo espera)]],12,FALSE)="Si",Cocina[[#This Row],[Ganancia Neta]],-Cocina[[#This Row],[Total del Pedido]])</f>
        <v>-42</v>
      </c>
    </row>
    <row r="1517" spans="1:15" x14ac:dyDescent="0.3">
      <c r="A1517" s="9">
        <v>615</v>
      </c>
      <c r="B1517" s="9">
        <v>7</v>
      </c>
      <c r="C1517" s="13" t="s">
        <v>195</v>
      </c>
      <c r="D1517" s="13" t="s">
        <v>1158</v>
      </c>
      <c r="E1517" s="14">
        <v>15</v>
      </c>
      <c r="F1517" s="14">
        <v>25</v>
      </c>
      <c r="G1517" s="9">
        <v>3</v>
      </c>
      <c r="H1517" s="9">
        <v>41</v>
      </c>
      <c r="I1517" s="13" t="s">
        <v>1127</v>
      </c>
      <c r="K1517" s="14">
        <f t="shared" si="92"/>
        <v>45</v>
      </c>
      <c r="L1517" s="14">
        <f t="shared" si="93"/>
        <v>30</v>
      </c>
      <c r="M1517" s="14">
        <f t="shared" si="94"/>
        <v>75</v>
      </c>
      <c r="N1517" s="12">
        <f t="shared" si="95"/>
        <v>0.66666666666666663</v>
      </c>
      <c r="O1517" s="23">
        <f>IF(VLOOKUP(Cocina[[#This Row],[Número de Orden]],Sala[[Número de Orden]:[Orden cobrada (Sin tiempo espera)]],12,FALSE)="Si",Cocina[[#This Row],[Ganancia Neta]],-Cocina[[#This Row],[Total del Pedido]])</f>
        <v>-45</v>
      </c>
    </row>
    <row r="1518" spans="1:15" x14ac:dyDescent="0.3">
      <c r="A1518" s="9">
        <v>615</v>
      </c>
      <c r="B1518" s="9">
        <v>7</v>
      </c>
      <c r="C1518" s="13" t="s">
        <v>414</v>
      </c>
      <c r="D1518" s="13" t="s">
        <v>1150</v>
      </c>
      <c r="E1518" s="14">
        <v>19</v>
      </c>
      <c r="F1518" s="14">
        <v>32</v>
      </c>
      <c r="G1518" s="9">
        <v>3</v>
      </c>
      <c r="H1518" s="9">
        <v>22</v>
      </c>
      <c r="I1518" s="13" t="s">
        <v>1128</v>
      </c>
      <c r="K1518" s="14">
        <f t="shared" si="92"/>
        <v>57</v>
      </c>
      <c r="L1518" s="14">
        <f t="shared" si="93"/>
        <v>39</v>
      </c>
      <c r="M1518" s="14">
        <f t="shared" si="94"/>
        <v>96</v>
      </c>
      <c r="N1518" s="12">
        <f t="shared" si="95"/>
        <v>0.68421052631578949</v>
      </c>
      <c r="O1518" s="23">
        <f>IF(VLOOKUP(Cocina[[#This Row],[Número de Orden]],Sala[[Número de Orden]:[Orden cobrada (Sin tiempo espera)]],12,FALSE)="Si",Cocina[[#This Row],[Ganancia Neta]],-Cocina[[#This Row],[Total del Pedido]])</f>
        <v>-57</v>
      </c>
    </row>
    <row r="1519" spans="1:15" x14ac:dyDescent="0.3">
      <c r="A1519" s="9">
        <v>616</v>
      </c>
      <c r="B1519" s="9">
        <v>4</v>
      </c>
      <c r="C1519" s="13" t="s">
        <v>259</v>
      </c>
      <c r="D1519" s="13" t="s">
        <v>1139</v>
      </c>
      <c r="E1519" s="14">
        <v>14</v>
      </c>
      <c r="F1519" s="14">
        <v>24</v>
      </c>
      <c r="G1519" s="9">
        <v>3</v>
      </c>
      <c r="H1519" s="9">
        <v>33</v>
      </c>
      <c r="I1519" s="13" t="s">
        <v>1127</v>
      </c>
      <c r="K1519" s="14">
        <f t="shared" si="92"/>
        <v>42</v>
      </c>
      <c r="L1519" s="14">
        <f t="shared" si="93"/>
        <v>30</v>
      </c>
      <c r="M1519" s="14">
        <f t="shared" si="94"/>
        <v>72</v>
      </c>
      <c r="N1519" s="12">
        <f t="shared" si="95"/>
        <v>0.7142857142857143</v>
      </c>
      <c r="O1519" s="23">
        <f>IF(VLOOKUP(Cocina[[#This Row],[Número de Orden]],Sala[[Número de Orden]:[Orden cobrada (Sin tiempo espera)]],12,FALSE)="Si",Cocina[[#This Row],[Ganancia Neta]],-Cocina[[#This Row],[Total del Pedido]])</f>
        <v>30</v>
      </c>
    </row>
    <row r="1520" spans="1:15" x14ac:dyDescent="0.3">
      <c r="A1520" s="9">
        <v>616</v>
      </c>
      <c r="B1520" s="9">
        <v>4</v>
      </c>
      <c r="C1520" s="13" t="s">
        <v>100</v>
      </c>
      <c r="D1520" s="13" t="s">
        <v>1140</v>
      </c>
      <c r="E1520" s="14">
        <v>18</v>
      </c>
      <c r="F1520" s="14">
        <v>30</v>
      </c>
      <c r="G1520" s="9">
        <v>2</v>
      </c>
      <c r="H1520" s="9">
        <v>14</v>
      </c>
      <c r="I1520" s="13" t="s">
        <v>1128</v>
      </c>
      <c r="K1520" s="14">
        <f t="shared" si="92"/>
        <v>36</v>
      </c>
      <c r="L1520" s="14">
        <f t="shared" si="93"/>
        <v>24</v>
      </c>
      <c r="M1520" s="14">
        <f t="shared" si="94"/>
        <v>60</v>
      </c>
      <c r="N1520" s="12">
        <f t="shared" si="95"/>
        <v>0.66666666666666663</v>
      </c>
      <c r="O1520" s="23">
        <f>IF(VLOOKUP(Cocina[[#This Row],[Número de Orden]],Sala[[Número de Orden]:[Orden cobrada (Sin tiempo espera)]],12,FALSE)="Si",Cocina[[#This Row],[Ganancia Neta]],-Cocina[[#This Row],[Total del Pedido]])</f>
        <v>24</v>
      </c>
    </row>
    <row r="1521" spans="1:15" x14ac:dyDescent="0.3">
      <c r="A1521" s="9">
        <v>617</v>
      </c>
      <c r="B1521" s="9">
        <v>13</v>
      </c>
      <c r="C1521" s="13" t="s">
        <v>256</v>
      </c>
      <c r="D1521" s="13" t="s">
        <v>1157</v>
      </c>
      <c r="E1521" s="14">
        <v>15</v>
      </c>
      <c r="F1521" s="14">
        <v>26</v>
      </c>
      <c r="G1521" s="9">
        <v>2</v>
      </c>
      <c r="H1521" s="9">
        <v>18</v>
      </c>
      <c r="I1521" s="13" t="s">
        <v>1128</v>
      </c>
      <c r="K1521" s="14">
        <f t="shared" si="92"/>
        <v>30</v>
      </c>
      <c r="L1521" s="14">
        <f t="shared" si="93"/>
        <v>22</v>
      </c>
      <c r="M1521" s="14">
        <f t="shared" si="94"/>
        <v>52</v>
      </c>
      <c r="N1521" s="12">
        <f t="shared" si="95"/>
        <v>0.73333333333333328</v>
      </c>
      <c r="O1521" s="23">
        <f>IF(VLOOKUP(Cocina[[#This Row],[Número de Orden]],Sala[[Número de Orden]:[Orden cobrada (Sin tiempo espera)]],12,FALSE)="Si",Cocina[[#This Row],[Ganancia Neta]],-Cocina[[#This Row],[Total del Pedido]])</f>
        <v>22</v>
      </c>
    </row>
    <row r="1522" spans="1:15" x14ac:dyDescent="0.3">
      <c r="A1522" s="9">
        <v>617</v>
      </c>
      <c r="B1522" s="9">
        <v>13</v>
      </c>
      <c r="C1522" s="13" t="s">
        <v>100</v>
      </c>
      <c r="D1522" s="13" t="s">
        <v>1140</v>
      </c>
      <c r="E1522" s="14">
        <v>18</v>
      </c>
      <c r="F1522" s="14">
        <v>30</v>
      </c>
      <c r="G1522" s="9">
        <v>3</v>
      </c>
      <c r="H1522" s="9">
        <v>33</v>
      </c>
      <c r="I1522" s="13" t="s">
        <v>1128</v>
      </c>
      <c r="K1522" s="14">
        <f t="shared" si="92"/>
        <v>54</v>
      </c>
      <c r="L1522" s="14">
        <f t="shared" si="93"/>
        <v>36</v>
      </c>
      <c r="M1522" s="14">
        <f t="shared" si="94"/>
        <v>90</v>
      </c>
      <c r="N1522" s="12">
        <f t="shared" si="95"/>
        <v>0.66666666666666663</v>
      </c>
      <c r="O1522" s="23">
        <f>IF(VLOOKUP(Cocina[[#This Row],[Número de Orden]],Sala[[Número de Orden]:[Orden cobrada (Sin tiempo espera)]],12,FALSE)="Si",Cocina[[#This Row],[Ganancia Neta]],-Cocina[[#This Row],[Total del Pedido]])</f>
        <v>36</v>
      </c>
    </row>
    <row r="1523" spans="1:15" x14ac:dyDescent="0.3">
      <c r="A1523" s="9">
        <v>618</v>
      </c>
      <c r="B1523" s="9">
        <v>3</v>
      </c>
      <c r="C1523" s="13" t="s">
        <v>414</v>
      </c>
      <c r="D1523" s="13" t="s">
        <v>1150</v>
      </c>
      <c r="E1523" s="14">
        <v>19</v>
      </c>
      <c r="F1523" s="14">
        <v>32</v>
      </c>
      <c r="G1523" s="9">
        <v>2</v>
      </c>
      <c r="H1523" s="9">
        <v>6</v>
      </c>
      <c r="I1523" s="13" t="s">
        <v>1128</v>
      </c>
      <c r="K1523" s="14">
        <f t="shared" si="92"/>
        <v>38</v>
      </c>
      <c r="L1523" s="14">
        <f t="shared" si="93"/>
        <v>26</v>
      </c>
      <c r="M1523" s="14">
        <f t="shared" si="94"/>
        <v>64</v>
      </c>
      <c r="N1523" s="12">
        <f t="shared" si="95"/>
        <v>0.68421052631578949</v>
      </c>
      <c r="O1523" s="23">
        <f>IF(VLOOKUP(Cocina[[#This Row],[Número de Orden]],Sala[[Número de Orden]:[Orden cobrada (Sin tiempo espera)]],12,FALSE)="Si",Cocina[[#This Row],[Ganancia Neta]],-Cocina[[#This Row],[Total del Pedido]])</f>
        <v>26</v>
      </c>
    </row>
    <row r="1524" spans="1:15" x14ac:dyDescent="0.3">
      <c r="A1524" s="9">
        <v>618</v>
      </c>
      <c r="B1524" s="9">
        <v>3</v>
      </c>
      <c r="C1524" s="13" t="s">
        <v>186</v>
      </c>
      <c r="D1524" s="13" t="s">
        <v>1141</v>
      </c>
      <c r="E1524" s="14">
        <v>19</v>
      </c>
      <c r="F1524" s="14">
        <v>31</v>
      </c>
      <c r="G1524" s="9">
        <v>3</v>
      </c>
      <c r="H1524" s="9">
        <v>35</v>
      </c>
      <c r="I1524" s="13" t="s">
        <v>1127</v>
      </c>
      <c r="K1524" s="14">
        <f t="shared" si="92"/>
        <v>57</v>
      </c>
      <c r="L1524" s="14">
        <f t="shared" si="93"/>
        <v>36</v>
      </c>
      <c r="M1524" s="14">
        <f t="shared" si="94"/>
        <v>93</v>
      </c>
      <c r="N1524" s="12">
        <f t="shared" si="95"/>
        <v>0.63157894736842102</v>
      </c>
      <c r="O1524" s="23">
        <f>IF(VLOOKUP(Cocina[[#This Row],[Número de Orden]],Sala[[Número de Orden]:[Orden cobrada (Sin tiempo espera)]],12,FALSE)="Si",Cocina[[#This Row],[Ganancia Neta]],-Cocina[[#This Row],[Total del Pedido]])</f>
        <v>36</v>
      </c>
    </row>
    <row r="1525" spans="1:15" x14ac:dyDescent="0.3">
      <c r="A1525" s="9">
        <v>618</v>
      </c>
      <c r="B1525" s="9">
        <v>3</v>
      </c>
      <c r="C1525" s="13" t="s">
        <v>117</v>
      </c>
      <c r="D1525" s="13" t="s">
        <v>1156</v>
      </c>
      <c r="E1525" s="14">
        <v>10</v>
      </c>
      <c r="F1525" s="14">
        <v>18</v>
      </c>
      <c r="G1525" s="9">
        <v>3</v>
      </c>
      <c r="H1525" s="9">
        <v>24</v>
      </c>
      <c r="I1525" s="13" t="s">
        <v>1127</v>
      </c>
      <c r="K1525" s="14">
        <f t="shared" si="92"/>
        <v>30</v>
      </c>
      <c r="L1525" s="14">
        <f t="shared" si="93"/>
        <v>24</v>
      </c>
      <c r="M1525" s="14">
        <f t="shared" si="94"/>
        <v>54</v>
      </c>
      <c r="N1525" s="12">
        <f t="shared" si="95"/>
        <v>0.8</v>
      </c>
      <c r="O1525" s="23">
        <f>IF(VLOOKUP(Cocina[[#This Row],[Número de Orden]],Sala[[Número de Orden]:[Orden cobrada (Sin tiempo espera)]],12,FALSE)="Si",Cocina[[#This Row],[Ganancia Neta]],-Cocina[[#This Row],[Total del Pedido]])</f>
        <v>24</v>
      </c>
    </row>
    <row r="1526" spans="1:15" x14ac:dyDescent="0.3">
      <c r="A1526" s="9">
        <v>618</v>
      </c>
      <c r="B1526" s="9">
        <v>3</v>
      </c>
      <c r="C1526" s="13" t="s">
        <v>106</v>
      </c>
      <c r="D1526" s="13" t="s">
        <v>1144</v>
      </c>
      <c r="E1526" s="14">
        <v>22</v>
      </c>
      <c r="F1526" s="14">
        <v>36</v>
      </c>
      <c r="G1526" s="9">
        <v>3</v>
      </c>
      <c r="H1526" s="9">
        <v>53</v>
      </c>
      <c r="I1526" s="13" t="s">
        <v>1127</v>
      </c>
      <c r="K1526" s="14">
        <f t="shared" si="92"/>
        <v>66</v>
      </c>
      <c r="L1526" s="14">
        <f t="shared" si="93"/>
        <v>42</v>
      </c>
      <c r="M1526" s="14">
        <f t="shared" si="94"/>
        <v>108</v>
      </c>
      <c r="N1526" s="12">
        <f t="shared" si="95"/>
        <v>0.63636363636363635</v>
      </c>
      <c r="O1526" s="23">
        <f>IF(VLOOKUP(Cocina[[#This Row],[Número de Orden]],Sala[[Número de Orden]:[Orden cobrada (Sin tiempo espera)]],12,FALSE)="Si",Cocina[[#This Row],[Ganancia Neta]],-Cocina[[#This Row],[Total del Pedido]])</f>
        <v>42</v>
      </c>
    </row>
    <row r="1527" spans="1:15" x14ac:dyDescent="0.3">
      <c r="A1527" s="9">
        <v>619</v>
      </c>
      <c r="B1527" s="9">
        <v>6</v>
      </c>
      <c r="C1527" s="13" t="s">
        <v>170</v>
      </c>
      <c r="D1527" s="13" t="s">
        <v>1142</v>
      </c>
      <c r="E1527" s="14">
        <v>16</v>
      </c>
      <c r="F1527" s="14">
        <v>27</v>
      </c>
      <c r="G1527" s="9">
        <v>2</v>
      </c>
      <c r="H1527" s="9">
        <v>40</v>
      </c>
      <c r="I1527" s="13" t="s">
        <v>1127</v>
      </c>
      <c r="K1527" s="14">
        <f t="shared" si="92"/>
        <v>32</v>
      </c>
      <c r="L1527" s="14">
        <f t="shared" si="93"/>
        <v>22</v>
      </c>
      <c r="M1527" s="14">
        <f t="shared" si="94"/>
        <v>54</v>
      </c>
      <c r="N1527" s="12">
        <f t="shared" si="95"/>
        <v>0.6875</v>
      </c>
      <c r="O1527" s="23">
        <f>IF(VLOOKUP(Cocina[[#This Row],[Número de Orden]],Sala[[Número de Orden]:[Orden cobrada (Sin tiempo espera)]],12,FALSE)="Si",Cocina[[#This Row],[Ganancia Neta]],-Cocina[[#This Row],[Total del Pedido]])</f>
        <v>22</v>
      </c>
    </row>
    <row r="1528" spans="1:15" x14ac:dyDescent="0.3">
      <c r="A1528" s="9">
        <v>619</v>
      </c>
      <c r="B1528" s="9">
        <v>6</v>
      </c>
      <c r="C1528" s="13" t="s">
        <v>256</v>
      </c>
      <c r="D1528" s="13" t="s">
        <v>1157</v>
      </c>
      <c r="E1528" s="14">
        <v>15</v>
      </c>
      <c r="F1528" s="14">
        <v>26</v>
      </c>
      <c r="G1528" s="9">
        <v>3</v>
      </c>
      <c r="H1528" s="9">
        <v>56</v>
      </c>
      <c r="I1528" s="13" t="s">
        <v>1128</v>
      </c>
      <c r="K1528" s="14">
        <f t="shared" si="92"/>
        <v>45</v>
      </c>
      <c r="L1528" s="14">
        <f t="shared" si="93"/>
        <v>33</v>
      </c>
      <c r="M1528" s="14">
        <f t="shared" si="94"/>
        <v>78</v>
      </c>
      <c r="N1528" s="12">
        <f t="shared" si="95"/>
        <v>0.73333333333333328</v>
      </c>
      <c r="O1528" s="23">
        <f>IF(VLOOKUP(Cocina[[#This Row],[Número de Orden]],Sala[[Número de Orden]:[Orden cobrada (Sin tiempo espera)]],12,FALSE)="Si",Cocina[[#This Row],[Ganancia Neta]],-Cocina[[#This Row],[Total del Pedido]])</f>
        <v>33</v>
      </c>
    </row>
    <row r="1529" spans="1:15" x14ac:dyDescent="0.3">
      <c r="A1529" s="9">
        <v>620</v>
      </c>
      <c r="B1529" s="9">
        <v>16</v>
      </c>
      <c r="C1529" s="13" t="s">
        <v>180</v>
      </c>
      <c r="D1529" s="13" t="s">
        <v>1148</v>
      </c>
      <c r="E1529" s="14">
        <v>11</v>
      </c>
      <c r="F1529" s="14">
        <v>19</v>
      </c>
      <c r="G1529" s="9">
        <v>3</v>
      </c>
      <c r="H1529" s="9">
        <v>40</v>
      </c>
      <c r="I1529" s="13" t="s">
        <v>1128</v>
      </c>
      <c r="K1529" s="14">
        <f t="shared" si="92"/>
        <v>33</v>
      </c>
      <c r="L1529" s="14">
        <f t="shared" si="93"/>
        <v>24</v>
      </c>
      <c r="M1529" s="14">
        <f t="shared" si="94"/>
        <v>57</v>
      </c>
      <c r="N1529" s="12">
        <f t="shared" si="95"/>
        <v>0.72727272727272729</v>
      </c>
      <c r="O1529" s="23">
        <f>IF(VLOOKUP(Cocina[[#This Row],[Número de Orden]],Sala[[Número de Orden]:[Orden cobrada (Sin tiempo espera)]],12,FALSE)="Si",Cocina[[#This Row],[Ganancia Neta]],-Cocina[[#This Row],[Total del Pedido]])</f>
        <v>24</v>
      </c>
    </row>
    <row r="1530" spans="1:15" x14ac:dyDescent="0.3">
      <c r="A1530" s="9">
        <v>621</v>
      </c>
      <c r="B1530" s="9">
        <v>5</v>
      </c>
      <c r="C1530" s="13" t="s">
        <v>33</v>
      </c>
      <c r="D1530" s="13" t="s">
        <v>1149</v>
      </c>
      <c r="E1530" s="14">
        <v>21</v>
      </c>
      <c r="F1530" s="14">
        <v>35</v>
      </c>
      <c r="G1530" s="9">
        <v>3</v>
      </c>
      <c r="H1530" s="9">
        <v>8</v>
      </c>
      <c r="I1530" s="13" t="s">
        <v>1128</v>
      </c>
      <c r="K1530" s="14">
        <f t="shared" si="92"/>
        <v>63</v>
      </c>
      <c r="L1530" s="14">
        <f t="shared" si="93"/>
        <v>42</v>
      </c>
      <c r="M1530" s="14">
        <f t="shared" si="94"/>
        <v>105</v>
      </c>
      <c r="N1530" s="12">
        <f t="shared" si="95"/>
        <v>0.66666666666666663</v>
      </c>
      <c r="O1530" s="23">
        <f>IF(VLOOKUP(Cocina[[#This Row],[Número de Orden]],Sala[[Número de Orden]:[Orden cobrada (Sin tiempo espera)]],12,FALSE)="Si",Cocina[[#This Row],[Ganancia Neta]],-Cocina[[#This Row],[Total del Pedido]])</f>
        <v>42</v>
      </c>
    </row>
    <row r="1531" spans="1:15" x14ac:dyDescent="0.3">
      <c r="A1531" s="9">
        <v>622</v>
      </c>
      <c r="B1531" s="9">
        <v>7</v>
      </c>
      <c r="C1531" s="13" t="s">
        <v>186</v>
      </c>
      <c r="D1531" s="13" t="s">
        <v>1141</v>
      </c>
      <c r="E1531" s="14">
        <v>19</v>
      </c>
      <c r="F1531" s="14">
        <v>31</v>
      </c>
      <c r="G1531" s="9">
        <v>3</v>
      </c>
      <c r="H1531" s="9">
        <v>53</v>
      </c>
      <c r="I1531" s="13" t="s">
        <v>1127</v>
      </c>
      <c r="K1531" s="14">
        <f t="shared" si="92"/>
        <v>57</v>
      </c>
      <c r="L1531" s="14">
        <f t="shared" si="93"/>
        <v>36</v>
      </c>
      <c r="M1531" s="14">
        <f t="shared" si="94"/>
        <v>93</v>
      </c>
      <c r="N1531" s="12">
        <f t="shared" si="95"/>
        <v>0.63157894736842102</v>
      </c>
      <c r="O1531" s="23">
        <f>IF(VLOOKUP(Cocina[[#This Row],[Número de Orden]],Sala[[Número de Orden]:[Orden cobrada (Sin tiempo espera)]],12,FALSE)="Si",Cocina[[#This Row],[Ganancia Neta]],-Cocina[[#This Row],[Total del Pedido]])</f>
        <v>36</v>
      </c>
    </row>
    <row r="1532" spans="1:15" x14ac:dyDescent="0.3">
      <c r="A1532" s="9">
        <v>622</v>
      </c>
      <c r="B1532" s="9">
        <v>7</v>
      </c>
      <c r="C1532" s="13" t="s">
        <v>57</v>
      </c>
      <c r="D1532" s="13" t="s">
        <v>1147</v>
      </c>
      <c r="E1532" s="14">
        <v>16</v>
      </c>
      <c r="F1532" s="14">
        <v>28</v>
      </c>
      <c r="G1532" s="9">
        <v>1</v>
      </c>
      <c r="H1532" s="9">
        <v>25</v>
      </c>
      <c r="I1532" s="13" t="s">
        <v>1127</v>
      </c>
      <c r="K1532" s="14">
        <f t="shared" si="92"/>
        <v>16</v>
      </c>
      <c r="L1532" s="14">
        <f t="shared" si="93"/>
        <v>12</v>
      </c>
      <c r="M1532" s="14">
        <f t="shared" si="94"/>
        <v>28</v>
      </c>
      <c r="N1532" s="12">
        <f t="shared" si="95"/>
        <v>0.75</v>
      </c>
      <c r="O1532" s="23">
        <f>IF(VLOOKUP(Cocina[[#This Row],[Número de Orden]],Sala[[Número de Orden]:[Orden cobrada (Sin tiempo espera)]],12,FALSE)="Si",Cocina[[#This Row],[Ganancia Neta]],-Cocina[[#This Row],[Total del Pedido]])</f>
        <v>12</v>
      </c>
    </row>
    <row r="1533" spans="1:15" x14ac:dyDescent="0.3">
      <c r="A1533" s="9">
        <v>623</v>
      </c>
      <c r="B1533" s="9">
        <v>13</v>
      </c>
      <c r="C1533" s="13" t="s">
        <v>335</v>
      </c>
      <c r="D1533" s="13" t="s">
        <v>1151</v>
      </c>
      <c r="E1533" s="14">
        <v>13</v>
      </c>
      <c r="F1533" s="14">
        <v>22</v>
      </c>
      <c r="G1533" s="9">
        <v>2</v>
      </c>
      <c r="H1533" s="9">
        <v>23</v>
      </c>
      <c r="I1533" s="13" t="s">
        <v>1127</v>
      </c>
      <c r="K1533" s="14">
        <f t="shared" si="92"/>
        <v>26</v>
      </c>
      <c r="L1533" s="14">
        <f t="shared" si="93"/>
        <v>18</v>
      </c>
      <c r="M1533" s="14">
        <f t="shared" si="94"/>
        <v>44</v>
      </c>
      <c r="N1533" s="12">
        <f t="shared" si="95"/>
        <v>0.69230769230769229</v>
      </c>
      <c r="O1533" s="23">
        <f>IF(VLOOKUP(Cocina[[#This Row],[Número de Orden]],Sala[[Número de Orden]:[Orden cobrada (Sin tiempo espera)]],12,FALSE)="Si",Cocina[[#This Row],[Ganancia Neta]],-Cocina[[#This Row],[Total del Pedido]])</f>
        <v>18</v>
      </c>
    </row>
    <row r="1534" spans="1:15" x14ac:dyDescent="0.3">
      <c r="A1534" s="9">
        <v>623</v>
      </c>
      <c r="B1534" s="9">
        <v>13</v>
      </c>
      <c r="C1534" s="13" t="s">
        <v>33</v>
      </c>
      <c r="D1534" s="13" t="s">
        <v>1149</v>
      </c>
      <c r="E1534" s="14">
        <v>21</v>
      </c>
      <c r="F1534" s="14">
        <v>35</v>
      </c>
      <c r="G1534" s="9">
        <v>2</v>
      </c>
      <c r="H1534" s="9">
        <v>59</v>
      </c>
      <c r="I1534" s="13" t="s">
        <v>1127</v>
      </c>
      <c r="K1534" s="14">
        <f t="shared" si="92"/>
        <v>42</v>
      </c>
      <c r="L1534" s="14">
        <f t="shared" si="93"/>
        <v>28</v>
      </c>
      <c r="M1534" s="14">
        <f t="shared" si="94"/>
        <v>70</v>
      </c>
      <c r="N1534" s="12">
        <f t="shared" si="95"/>
        <v>0.66666666666666663</v>
      </c>
      <c r="O1534" s="23">
        <f>IF(VLOOKUP(Cocina[[#This Row],[Número de Orden]],Sala[[Número de Orden]:[Orden cobrada (Sin tiempo espera)]],12,FALSE)="Si",Cocina[[#This Row],[Ganancia Neta]],-Cocina[[#This Row],[Total del Pedido]])</f>
        <v>28</v>
      </c>
    </row>
    <row r="1535" spans="1:15" x14ac:dyDescent="0.3">
      <c r="A1535" s="9">
        <v>623</v>
      </c>
      <c r="B1535" s="9">
        <v>13</v>
      </c>
      <c r="C1535" s="13" t="s">
        <v>195</v>
      </c>
      <c r="D1535" s="13" t="s">
        <v>1158</v>
      </c>
      <c r="E1535" s="14">
        <v>15</v>
      </c>
      <c r="F1535" s="14">
        <v>25</v>
      </c>
      <c r="G1535" s="9">
        <v>1</v>
      </c>
      <c r="H1535" s="9">
        <v>20</v>
      </c>
      <c r="I1535" s="13" t="s">
        <v>1127</v>
      </c>
      <c r="K1535" s="14">
        <f t="shared" si="92"/>
        <v>15</v>
      </c>
      <c r="L1535" s="14">
        <f t="shared" si="93"/>
        <v>10</v>
      </c>
      <c r="M1535" s="14">
        <f t="shared" si="94"/>
        <v>25</v>
      </c>
      <c r="N1535" s="12">
        <f t="shared" si="95"/>
        <v>0.66666666666666663</v>
      </c>
      <c r="O1535" s="23">
        <f>IF(VLOOKUP(Cocina[[#This Row],[Número de Orden]],Sala[[Número de Orden]:[Orden cobrada (Sin tiempo espera)]],12,FALSE)="Si",Cocina[[#This Row],[Ganancia Neta]],-Cocina[[#This Row],[Total del Pedido]])</f>
        <v>10</v>
      </c>
    </row>
    <row r="1536" spans="1:15" x14ac:dyDescent="0.3">
      <c r="A1536" s="9">
        <v>623</v>
      </c>
      <c r="B1536" s="9">
        <v>13</v>
      </c>
      <c r="C1536" s="13" t="s">
        <v>414</v>
      </c>
      <c r="D1536" s="13" t="s">
        <v>1150</v>
      </c>
      <c r="E1536" s="14">
        <v>19</v>
      </c>
      <c r="F1536" s="14">
        <v>32</v>
      </c>
      <c r="G1536" s="9">
        <v>3</v>
      </c>
      <c r="H1536" s="9">
        <v>43</v>
      </c>
      <c r="I1536" s="13" t="s">
        <v>1128</v>
      </c>
      <c r="K1536" s="14">
        <f t="shared" si="92"/>
        <v>57</v>
      </c>
      <c r="L1536" s="14">
        <f t="shared" si="93"/>
        <v>39</v>
      </c>
      <c r="M1536" s="14">
        <f t="shared" si="94"/>
        <v>96</v>
      </c>
      <c r="N1536" s="12">
        <f t="shared" si="95"/>
        <v>0.68421052631578949</v>
      </c>
      <c r="O1536" s="23">
        <f>IF(VLOOKUP(Cocina[[#This Row],[Número de Orden]],Sala[[Número de Orden]:[Orden cobrada (Sin tiempo espera)]],12,FALSE)="Si",Cocina[[#This Row],[Ganancia Neta]],-Cocina[[#This Row],[Total del Pedido]])</f>
        <v>39</v>
      </c>
    </row>
    <row r="1537" spans="1:15" x14ac:dyDescent="0.3">
      <c r="A1537" s="9">
        <v>624</v>
      </c>
      <c r="B1537" s="9">
        <v>1</v>
      </c>
      <c r="C1537" s="13" t="s">
        <v>106</v>
      </c>
      <c r="D1537" s="13" t="s">
        <v>1144</v>
      </c>
      <c r="E1537" s="14">
        <v>22</v>
      </c>
      <c r="F1537" s="14">
        <v>36</v>
      </c>
      <c r="G1537" s="9">
        <v>1</v>
      </c>
      <c r="H1537" s="9">
        <v>19</v>
      </c>
      <c r="I1537" s="13" t="s">
        <v>1128</v>
      </c>
      <c r="K1537" s="14">
        <f t="shared" si="92"/>
        <v>22</v>
      </c>
      <c r="L1537" s="14">
        <f t="shared" si="93"/>
        <v>14</v>
      </c>
      <c r="M1537" s="14">
        <f t="shared" si="94"/>
        <v>36</v>
      </c>
      <c r="N1537" s="12">
        <f t="shared" si="95"/>
        <v>0.63636363636363635</v>
      </c>
      <c r="O1537" s="23">
        <f>IF(VLOOKUP(Cocina[[#This Row],[Número de Orden]],Sala[[Número de Orden]:[Orden cobrada (Sin tiempo espera)]],12,FALSE)="Si",Cocina[[#This Row],[Ganancia Neta]],-Cocina[[#This Row],[Total del Pedido]])</f>
        <v>14</v>
      </c>
    </row>
    <row r="1538" spans="1:15" x14ac:dyDescent="0.3">
      <c r="A1538" s="9">
        <v>624</v>
      </c>
      <c r="B1538" s="9">
        <v>1</v>
      </c>
      <c r="C1538" s="13" t="s">
        <v>259</v>
      </c>
      <c r="D1538" s="13" t="s">
        <v>1139</v>
      </c>
      <c r="E1538" s="14">
        <v>14</v>
      </c>
      <c r="F1538" s="14">
        <v>24</v>
      </c>
      <c r="G1538" s="9">
        <v>1</v>
      </c>
      <c r="H1538" s="9">
        <v>45</v>
      </c>
      <c r="I1538" s="13" t="s">
        <v>1127</v>
      </c>
      <c r="K1538" s="14">
        <f t="shared" si="92"/>
        <v>14</v>
      </c>
      <c r="L1538" s="14">
        <f t="shared" si="93"/>
        <v>10</v>
      </c>
      <c r="M1538" s="14">
        <f t="shared" si="94"/>
        <v>24</v>
      </c>
      <c r="N1538" s="12">
        <f t="shared" si="95"/>
        <v>0.7142857142857143</v>
      </c>
      <c r="O1538" s="23">
        <f>IF(VLOOKUP(Cocina[[#This Row],[Número de Orden]],Sala[[Número de Orden]:[Orden cobrada (Sin tiempo espera)]],12,FALSE)="Si",Cocina[[#This Row],[Ganancia Neta]],-Cocina[[#This Row],[Total del Pedido]])</f>
        <v>10</v>
      </c>
    </row>
    <row r="1539" spans="1:15" x14ac:dyDescent="0.3">
      <c r="A1539" s="9">
        <v>624</v>
      </c>
      <c r="B1539" s="9">
        <v>1</v>
      </c>
      <c r="C1539" s="13" t="s">
        <v>102</v>
      </c>
      <c r="D1539" s="13" t="s">
        <v>1155</v>
      </c>
      <c r="E1539" s="14">
        <v>13</v>
      </c>
      <c r="F1539" s="14">
        <v>21</v>
      </c>
      <c r="G1539" s="9">
        <v>2</v>
      </c>
      <c r="H1539" s="9">
        <v>15</v>
      </c>
      <c r="I1539" s="13" t="s">
        <v>1128</v>
      </c>
      <c r="K1539" s="14">
        <f t="shared" ref="K1539:K1602" si="96">E1539*G1539</f>
        <v>26</v>
      </c>
      <c r="L1539" s="14">
        <f t="shared" ref="L1539:L1602" si="97">(F1539-E1539)*G1539</f>
        <v>16</v>
      </c>
      <c r="M1539" s="14">
        <f t="shared" ref="M1539:M1602" si="98">F1539*G1539</f>
        <v>42</v>
      </c>
      <c r="N1539" s="12">
        <f t="shared" ref="N1539:N1602" si="99">(M1539-K1539)/K1539</f>
        <v>0.61538461538461542</v>
      </c>
      <c r="O1539" s="23">
        <f>IF(VLOOKUP(Cocina[[#This Row],[Número de Orden]],Sala[[Número de Orden]:[Orden cobrada (Sin tiempo espera)]],12,FALSE)="Si",Cocina[[#This Row],[Ganancia Neta]],-Cocina[[#This Row],[Total del Pedido]])</f>
        <v>16</v>
      </c>
    </row>
    <row r="1540" spans="1:15" x14ac:dyDescent="0.3">
      <c r="A1540" s="9">
        <v>625</v>
      </c>
      <c r="B1540" s="9">
        <v>5</v>
      </c>
      <c r="C1540" s="13" t="s">
        <v>117</v>
      </c>
      <c r="D1540" s="13" t="s">
        <v>1156</v>
      </c>
      <c r="E1540" s="14">
        <v>10</v>
      </c>
      <c r="F1540" s="14">
        <v>18</v>
      </c>
      <c r="G1540" s="9">
        <v>2</v>
      </c>
      <c r="H1540" s="9">
        <v>12</v>
      </c>
      <c r="I1540" s="13" t="s">
        <v>1127</v>
      </c>
      <c r="K1540" s="14">
        <f t="shared" si="96"/>
        <v>20</v>
      </c>
      <c r="L1540" s="14">
        <f t="shared" si="97"/>
        <v>16</v>
      </c>
      <c r="M1540" s="14">
        <f t="shared" si="98"/>
        <v>36</v>
      </c>
      <c r="N1540" s="12">
        <f t="shared" si="99"/>
        <v>0.8</v>
      </c>
      <c r="O1540" s="23">
        <f>IF(VLOOKUP(Cocina[[#This Row],[Número de Orden]],Sala[[Número de Orden]:[Orden cobrada (Sin tiempo espera)]],12,FALSE)="Si",Cocina[[#This Row],[Ganancia Neta]],-Cocina[[#This Row],[Total del Pedido]])</f>
        <v>16</v>
      </c>
    </row>
    <row r="1541" spans="1:15" x14ac:dyDescent="0.3">
      <c r="A1541" s="9">
        <v>625</v>
      </c>
      <c r="B1541" s="9">
        <v>5</v>
      </c>
      <c r="C1541" s="13" t="s">
        <v>65</v>
      </c>
      <c r="D1541" s="13" t="s">
        <v>1143</v>
      </c>
      <c r="E1541" s="14">
        <v>25</v>
      </c>
      <c r="F1541" s="14">
        <v>40</v>
      </c>
      <c r="G1541" s="9">
        <v>1</v>
      </c>
      <c r="H1541" s="9">
        <v>46</v>
      </c>
      <c r="I1541" s="13" t="s">
        <v>1128</v>
      </c>
      <c r="K1541" s="14">
        <f t="shared" si="96"/>
        <v>25</v>
      </c>
      <c r="L1541" s="14">
        <f t="shared" si="97"/>
        <v>15</v>
      </c>
      <c r="M1541" s="14">
        <f t="shared" si="98"/>
        <v>40</v>
      </c>
      <c r="N1541" s="12">
        <f t="shared" si="99"/>
        <v>0.6</v>
      </c>
      <c r="O1541" s="23">
        <f>IF(VLOOKUP(Cocina[[#This Row],[Número de Orden]],Sala[[Número de Orden]:[Orden cobrada (Sin tiempo espera)]],12,FALSE)="Si",Cocina[[#This Row],[Ganancia Neta]],-Cocina[[#This Row],[Total del Pedido]])</f>
        <v>15</v>
      </c>
    </row>
    <row r="1542" spans="1:15" x14ac:dyDescent="0.3">
      <c r="A1542" s="9">
        <v>625</v>
      </c>
      <c r="B1542" s="9">
        <v>5</v>
      </c>
      <c r="C1542" s="13" t="s">
        <v>102</v>
      </c>
      <c r="D1542" s="13" t="s">
        <v>1155</v>
      </c>
      <c r="E1542" s="14">
        <v>13</v>
      </c>
      <c r="F1542" s="14">
        <v>21</v>
      </c>
      <c r="G1542" s="9">
        <v>3</v>
      </c>
      <c r="H1542" s="9">
        <v>39</v>
      </c>
      <c r="I1542" s="13" t="s">
        <v>1127</v>
      </c>
      <c r="K1542" s="14">
        <f t="shared" si="96"/>
        <v>39</v>
      </c>
      <c r="L1542" s="14">
        <f t="shared" si="97"/>
        <v>24</v>
      </c>
      <c r="M1542" s="14">
        <f t="shared" si="98"/>
        <v>63</v>
      </c>
      <c r="N1542" s="12">
        <f t="shared" si="99"/>
        <v>0.61538461538461542</v>
      </c>
      <c r="O1542" s="23">
        <f>IF(VLOOKUP(Cocina[[#This Row],[Número de Orden]],Sala[[Número de Orden]:[Orden cobrada (Sin tiempo espera)]],12,FALSE)="Si",Cocina[[#This Row],[Ganancia Neta]],-Cocina[[#This Row],[Total del Pedido]])</f>
        <v>24</v>
      </c>
    </row>
    <row r="1543" spans="1:15" x14ac:dyDescent="0.3">
      <c r="A1543" s="9">
        <v>626</v>
      </c>
      <c r="B1543" s="9">
        <v>14</v>
      </c>
      <c r="C1543" s="13" t="s">
        <v>100</v>
      </c>
      <c r="D1543" s="13" t="s">
        <v>1140</v>
      </c>
      <c r="E1543" s="14">
        <v>18</v>
      </c>
      <c r="F1543" s="14">
        <v>30</v>
      </c>
      <c r="G1543" s="9">
        <v>2</v>
      </c>
      <c r="H1543" s="9">
        <v>11</v>
      </c>
      <c r="I1543" s="13" t="s">
        <v>1127</v>
      </c>
      <c r="K1543" s="14">
        <f t="shared" si="96"/>
        <v>36</v>
      </c>
      <c r="L1543" s="14">
        <f t="shared" si="97"/>
        <v>24</v>
      </c>
      <c r="M1543" s="14">
        <f t="shared" si="98"/>
        <v>60</v>
      </c>
      <c r="N1543" s="12">
        <f t="shared" si="99"/>
        <v>0.66666666666666663</v>
      </c>
      <c r="O1543" s="23">
        <f>IF(VLOOKUP(Cocina[[#This Row],[Número de Orden]],Sala[[Número de Orden]:[Orden cobrada (Sin tiempo espera)]],12,FALSE)="Si",Cocina[[#This Row],[Ganancia Neta]],-Cocina[[#This Row],[Total del Pedido]])</f>
        <v>24</v>
      </c>
    </row>
    <row r="1544" spans="1:15" x14ac:dyDescent="0.3">
      <c r="A1544" s="9">
        <v>626</v>
      </c>
      <c r="B1544" s="9">
        <v>14</v>
      </c>
      <c r="C1544" s="13" t="s">
        <v>259</v>
      </c>
      <c r="D1544" s="13" t="s">
        <v>1139</v>
      </c>
      <c r="E1544" s="14">
        <v>14</v>
      </c>
      <c r="F1544" s="14">
        <v>24</v>
      </c>
      <c r="G1544" s="9">
        <v>2</v>
      </c>
      <c r="H1544" s="9">
        <v>36</v>
      </c>
      <c r="I1544" s="13" t="s">
        <v>1128</v>
      </c>
      <c r="K1544" s="14">
        <f t="shared" si="96"/>
        <v>28</v>
      </c>
      <c r="L1544" s="14">
        <f t="shared" si="97"/>
        <v>20</v>
      </c>
      <c r="M1544" s="14">
        <f t="shared" si="98"/>
        <v>48</v>
      </c>
      <c r="N1544" s="12">
        <f t="shared" si="99"/>
        <v>0.7142857142857143</v>
      </c>
      <c r="O1544" s="23">
        <f>IF(VLOOKUP(Cocina[[#This Row],[Número de Orden]],Sala[[Número de Orden]:[Orden cobrada (Sin tiempo espera)]],12,FALSE)="Si",Cocina[[#This Row],[Ganancia Neta]],-Cocina[[#This Row],[Total del Pedido]])</f>
        <v>20</v>
      </c>
    </row>
    <row r="1545" spans="1:15" x14ac:dyDescent="0.3">
      <c r="A1545" s="9">
        <v>626</v>
      </c>
      <c r="B1545" s="9">
        <v>14</v>
      </c>
      <c r="C1545" s="13" t="s">
        <v>51</v>
      </c>
      <c r="D1545" s="13" t="s">
        <v>1145</v>
      </c>
      <c r="E1545" s="14">
        <v>17</v>
      </c>
      <c r="F1545" s="14">
        <v>29</v>
      </c>
      <c r="G1545" s="9">
        <v>1</v>
      </c>
      <c r="H1545" s="9">
        <v>11</v>
      </c>
      <c r="I1545" s="13" t="s">
        <v>1128</v>
      </c>
      <c r="K1545" s="14">
        <f t="shared" si="96"/>
        <v>17</v>
      </c>
      <c r="L1545" s="14">
        <f t="shared" si="97"/>
        <v>12</v>
      </c>
      <c r="M1545" s="14">
        <f t="shared" si="98"/>
        <v>29</v>
      </c>
      <c r="N1545" s="12">
        <f t="shared" si="99"/>
        <v>0.70588235294117652</v>
      </c>
      <c r="O1545" s="23">
        <f>IF(VLOOKUP(Cocina[[#This Row],[Número de Orden]],Sala[[Número de Orden]:[Orden cobrada (Sin tiempo espera)]],12,FALSE)="Si",Cocina[[#This Row],[Ganancia Neta]],-Cocina[[#This Row],[Total del Pedido]])</f>
        <v>12</v>
      </c>
    </row>
    <row r="1546" spans="1:15" x14ac:dyDescent="0.3">
      <c r="A1546" s="9">
        <v>627</v>
      </c>
      <c r="B1546" s="9">
        <v>4</v>
      </c>
      <c r="C1546" s="13" t="s">
        <v>102</v>
      </c>
      <c r="D1546" s="13" t="s">
        <v>1155</v>
      </c>
      <c r="E1546" s="14">
        <v>13</v>
      </c>
      <c r="F1546" s="14">
        <v>21</v>
      </c>
      <c r="G1546" s="9">
        <v>1</v>
      </c>
      <c r="H1546" s="9">
        <v>37</v>
      </c>
      <c r="I1546" s="13" t="s">
        <v>1127</v>
      </c>
      <c r="K1546" s="14">
        <f t="shared" si="96"/>
        <v>13</v>
      </c>
      <c r="L1546" s="14">
        <f t="shared" si="97"/>
        <v>8</v>
      </c>
      <c r="M1546" s="14">
        <f t="shared" si="98"/>
        <v>21</v>
      </c>
      <c r="N1546" s="12">
        <f t="shared" si="99"/>
        <v>0.61538461538461542</v>
      </c>
      <c r="O1546" s="23">
        <f>IF(VLOOKUP(Cocina[[#This Row],[Número de Orden]],Sala[[Número de Orden]:[Orden cobrada (Sin tiempo espera)]],12,FALSE)="Si",Cocina[[#This Row],[Ganancia Neta]],-Cocina[[#This Row],[Total del Pedido]])</f>
        <v>8</v>
      </c>
    </row>
    <row r="1547" spans="1:15" x14ac:dyDescent="0.3">
      <c r="A1547" s="9">
        <v>628</v>
      </c>
      <c r="B1547" s="9">
        <v>2</v>
      </c>
      <c r="C1547" s="13" t="s">
        <v>259</v>
      </c>
      <c r="D1547" s="13" t="s">
        <v>1139</v>
      </c>
      <c r="E1547" s="14">
        <v>14</v>
      </c>
      <c r="F1547" s="14">
        <v>24</v>
      </c>
      <c r="G1547" s="9">
        <v>2</v>
      </c>
      <c r="H1547" s="9">
        <v>10</v>
      </c>
      <c r="I1547" s="13" t="s">
        <v>1127</v>
      </c>
      <c r="K1547" s="14">
        <f t="shared" si="96"/>
        <v>28</v>
      </c>
      <c r="L1547" s="14">
        <f t="shared" si="97"/>
        <v>20</v>
      </c>
      <c r="M1547" s="14">
        <f t="shared" si="98"/>
        <v>48</v>
      </c>
      <c r="N1547" s="12">
        <f t="shared" si="99"/>
        <v>0.7142857142857143</v>
      </c>
      <c r="O1547" s="23">
        <f>IF(VLOOKUP(Cocina[[#This Row],[Número de Orden]],Sala[[Número de Orden]:[Orden cobrada (Sin tiempo espera)]],12,FALSE)="Si",Cocina[[#This Row],[Ganancia Neta]],-Cocina[[#This Row],[Total del Pedido]])</f>
        <v>20</v>
      </c>
    </row>
    <row r="1548" spans="1:15" x14ac:dyDescent="0.3">
      <c r="A1548" s="9">
        <v>628</v>
      </c>
      <c r="B1548" s="9">
        <v>2</v>
      </c>
      <c r="C1548" s="13" t="s">
        <v>65</v>
      </c>
      <c r="D1548" s="13" t="s">
        <v>1143</v>
      </c>
      <c r="E1548" s="14">
        <v>25</v>
      </c>
      <c r="F1548" s="14">
        <v>40</v>
      </c>
      <c r="G1548" s="9">
        <v>3</v>
      </c>
      <c r="H1548" s="9">
        <v>33</v>
      </c>
      <c r="I1548" s="13" t="s">
        <v>1128</v>
      </c>
      <c r="K1548" s="14">
        <f t="shared" si="96"/>
        <v>75</v>
      </c>
      <c r="L1548" s="14">
        <f t="shared" si="97"/>
        <v>45</v>
      </c>
      <c r="M1548" s="14">
        <f t="shared" si="98"/>
        <v>120</v>
      </c>
      <c r="N1548" s="12">
        <f t="shared" si="99"/>
        <v>0.6</v>
      </c>
      <c r="O1548" s="23">
        <f>IF(VLOOKUP(Cocina[[#This Row],[Número de Orden]],Sala[[Número de Orden]:[Orden cobrada (Sin tiempo espera)]],12,FALSE)="Si",Cocina[[#This Row],[Ganancia Neta]],-Cocina[[#This Row],[Total del Pedido]])</f>
        <v>45</v>
      </c>
    </row>
    <row r="1549" spans="1:15" x14ac:dyDescent="0.3">
      <c r="A1549" s="9">
        <v>629</v>
      </c>
      <c r="B1549" s="9">
        <v>17</v>
      </c>
      <c r="C1549" s="13" t="s">
        <v>77</v>
      </c>
      <c r="D1549" s="13" t="s">
        <v>1152</v>
      </c>
      <c r="E1549" s="14">
        <v>20</v>
      </c>
      <c r="F1549" s="14">
        <v>34</v>
      </c>
      <c r="G1549" s="9">
        <v>1</v>
      </c>
      <c r="H1549" s="9">
        <v>22</v>
      </c>
      <c r="I1549" s="13" t="s">
        <v>1128</v>
      </c>
      <c r="K1549" s="14">
        <f t="shared" si="96"/>
        <v>20</v>
      </c>
      <c r="L1549" s="14">
        <f t="shared" si="97"/>
        <v>14</v>
      </c>
      <c r="M1549" s="14">
        <f t="shared" si="98"/>
        <v>34</v>
      </c>
      <c r="N1549" s="12">
        <f t="shared" si="99"/>
        <v>0.7</v>
      </c>
      <c r="O1549" s="23">
        <f>IF(VLOOKUP(Cocina[[#This Row],[Número de Orden]],Sala[[Número de Orden]:[Orden cobrada (Sin tiempo espera)]],12,FALSE)="Si",Cocina[[#This Row],[Ganancia Neta]],-Cocina[[#This Row],[Total del Pedido]])</f>
        <v>14</v>
      </c>
    </row>
    <row r="1550" spans="1:15" x14ac:dyDescent="0.3">
      <c r="A1550" s="9">
        <v>629</v>
      </c>
      <c r="B1550" s="9">
        <v>17</v>
      </c>
      <c r="C1550" s="13" t="s">
        <v>241</v>
      </c>
      <c r="D1550" s="13" t="s">
        <v>1153</v>
      </c>
      <c r="E1550" s="14">
        <v>12</v>
      </c>
      <c r="F1550" s="14">
        <v>20</v>
      </c>
      <c r="G1550" s="9">
        <v>3</v>
      </c>
      <c r="H1550" s="9">
        <v>19</v>
      </c>
      <c r="I1550" s="13" t="s">
        <v>1127</v>
      </c>
      <c r="K1550" s="14">
        <f t="shared" si="96"/>
        <v>36</v>
      </c>
      <c r="L1550" s="14">
        <f t="shared" si="97"/>
        <v>24</v>
      </c>
      <c r="M1550" s="14">
        <f t="shared" si="98"/>
        <v>60</v>
      </c>
      <c r="N1550" s="12">
        <f t="shared" si="99"/>
        <v>0.66666666666666663</v>
      </c>
      <c r="O1550" s="23">
        <f>IF(VLOOKUP(Cocina[[#This Row],[Número de Orden]],Sala[[Número de Orden]:[Orden cobrada (Sin tiempo espera)]],12,FALSE)="Si",Cocina[[#This Row],[Ganancia Neta]],-Cocina[[#This Row],[Total del Pedido]])</f>
        <v>24</v>
      </c>
    </row>
    <row r="1551" spans="1:15" x14ac:dyDescent="0.3">
      <c r="A1551" s="9">
        <v>629</v>
      </c>
      <c r="B1551" s="9">
        <v>17</v>
      </c>
      <c r="C1551" s="13" t="s">
        <v>117</v>
      </c>
      <c r="D1551" s="13" t="s">
        <v>1156</v>
      </c>
      <c r="E1551" s="14">
        <v>10</v>
      </c>
      <c r="F1551" s="14">
        <v>18</v>
      </c>
      <c r="G1551" s="9">
        <v>2</v>
      </c>
      <c r="H1551" s="9">
        <v>43</v>
      </c>
      <c r="I1551" s="13" t="s">
        <v>1128</v>
      </c>
      <c r="K1551" s="14">
        <f t="shared" si="96"/>
        <v>20</v>
      </c>
      <c r="L1551" s="14">
        <f t="shared" si="97"/>
        <v>16</v>
      </c>
      <c r="M1551" s="14">
        <f t="shared" si="98"/>
        <v>36</v>
      </c>
      <c r="N1551" s="12">
        <f t="shared" si="99"/>
        <v>0.8</v>
      </c>
      <c r="O1551" s="23">
        <f>IF(VLOOKUP(Cocina[[#This Row],[Número de Orden]],Sala[[Número de Orden]:[Orden cobrada (Sin tiempo espera)]],12,FALSE)="Si",Cocina[[#This Row],[Ganancia Neta]],-Cocina[[#This Row],[Total del Pedido]])</f>
        <v>16</v>
      </c>
    </row>
    <row r="1552" spans="1:15" x14ac:dyDescent="0.3">
      <c r="A1552" s="9">
        <v>630</v>
      </c>
      <c r="B1552" s="9">
        <v>2</v>
      </c>
      <c r="C1552" s="13" t="s">
        <v>186</v>
      </c>
      <c r="D1552" s="13" t="s">
        <v>1141</v>
      </c>
      <c r="E1552" s="14">
        <v>19</v>
      </c>
      <c r="F1552" s="14">
        <v>31</v>
      </c>
      <c r="G1552" s="9">
        <v>2</v>
      </c>
      <c r="H1552" s="9">
        <v>19</v>
      </c>
      <c r="I1552" s="13" t="s">
        <v>1127</v>
      </c>
      <c r="K1552" s="14">
        <f t="shared" si="96"/>
        <v>38</v>
      </c>
      <c r="L1552" s="14">
        <f t="shared" si="97"/>
        <v>24</v>
      </c>
      <c r="M1552" s="14">
        <f t="shared" si="98"/>
        <v>62</v>
      </c>
      <c r="N1552" s="12">
        <f t="shared" si="99"/>
        <v>0.63157894736842102</v>
      </c>
      <c r="O1552" s="23">
        <f>IF(VLOOKUP(Cocina[[#This Row],[Número de Orden]],Sala[[Número de Orden]:[Orden cobrada (Sin tiempo espera)]],12,FALSE)="Si",Cocina[[#This Row],[Ganancia Neta]],-Cocina[[#This Row],[Total del Pedido]])</f>
        <v>24</v>
      </c>
    </row>
    <row r="1553" spans="1:15" x14ac:dyDescent="0.3">
      <c r="A1553" s="9">
        <v>630</v>
      </c>
      <c r="B1553" s="9">
        <v>2</v>
      </c>
      <c r="C1553" s="13" t="s">
        <v>65</v>
      </c>
      <c r="D1553" s="13" t="s">
        <v>1143</v>
      </c>
      <c r="E1553" s="14">
        <v>25</v>
      </c>
      <c r="F1553" s="14">
        <v>40</v>
      </c>
      <c r="G1553" s="9">
        <v>3</v>
      </c>
      <c r="H1553" s="9">
        <v>56</v>
      </c>
      <c r="I1553" s="13" t="s">
        <v>1127</v>
      </c>
      <c r="K1553" s="14">
        <f t="shared" si="96"/>
        <v>75</v>
      </c>
      <c r="L1553" s="14">
        <f t="shared" si="97"/>
        <v>45</v>
      </c>
      <c r="M1553" s="14">
        <f t="shared" si="98"/>
        <v>120</v>
      </c>
      <c r="N1553" s="12">
        <f t="shared" si="99"/>
        <v>0.6</v>
      </c>
      <c r="O1553" s="23">
        <f>IF(VLOOKUP(Cocina[[#This Row],[Número de Orden]],Sala[[Número de Orden]:[Orden cobrada (Sin tiempo espera)]],12,FALSE)="Si",Cocina[[#This Row],[Ganancia Neta]],-Cocina[[#This Row],[Total del Pedido]])</f>
        <v>45</v>
      </c>
    </row>
    <row r="1554" spans="1:15" x14ac:dyDescent="0.3">
      <c r="A1554" s="9">
        <v>631</v>
      </c>
      <c r="B1554" s="9">
        <v>6</v>
      </c>
      <c r="C1554" s="13" t="s">
        <v>335</v>
      </c>
      <c r="D1554" s="13" t="s">
        <v>1151</v>
      </c>
      <c r="E1554" s="14">
        <v>13</v>
      </c>
      <c r="F1554" s="14">
        <v>22</v>
      </c>
      <c r="G1554" s="9">
        <v>3</v>
      </c>
      <c r="H1554" s="9">
        <v>46</v>
      </c>
      <c r="I1554" s="13" t="s">
        <v>1127</v>
      </c>
      <c r="K1554" s="14">
        <f t="shared" si="96"/>
        <v>39</v>
      </c>
      <c r="L1554" s="14">
        <f t="shared" si="97"/>
        <v>27</v>
      </c>
      <c r="M1554" s="14">
        <f t="shared" si="98"/>
        <v>66</v>
      </c>
      <c r="N1554" s="12">
        <f t="shared" si="99"/>
        <v>0.69230769230769229</v>
      </c>
      <c r="O1554" s="23">
        <f>IF(VLOOKUP(Cocina[[#This Row],[Número de Orden]],Sala[[Número de Orden]:[Orden cobrada (Sin tiempo espera)]],12,FALSE)="Si",Cocina[[#This Row],[Ganancia Neta]],-Cocina[[#This Row],[Total del Pedido]])</f>
        <v>27</v>
      </c>
    </row>
    <row r="1555" spans="1:15" x14ac:dyDescent="0.3">
      <c r="A1555" s="9">
        <v>632</v>
      </c>
      <c r="B1555" s="9">
        <v>16</v>
      </c>
      <c r="C1555" s="13" t="s">
        <v>414</v>
      </c>
      <c r="D1555" s="13" t="s">
        <v>1150</v>
      </c>
      <c r="E1555" s="14">
        <v>19</v>
      </c>
      <c r="F1555" s="14">
        <v>32</v>
      </c>
      <c r="G1555" s="9">
        <v>3</v>
      </c>
      <c r="H1555" s="9">
        <v>41</v>
      </c>
      <c r="I1555" s="13" t="s">
        <v>1128</v>
      </c>
      <c r="K1555" s="14">
        <f t="shared" si="96"/>
        <v>57</v>
      </c>
      <c r="L1555" s="14">
        <f t="shared" si="97"/>
        <v>39</v>
      </c>
      <c r="M1555" s="14">
        <f t="shared" si="98"/>
        <v>96</v>
      </c>
      <c r="N1555" s="12">
        <f t="shared" si="99"/>
        <v>0.68421052631578949</v>
      </c>
      <c r="O1555" s="23">
        <f>IF(VLOOKUP(Cocina[[#This Row],[Número de Orden]],Sala[[Número de Orden]:[Orden cobrada (Sin tiempo espera)]],12,FALSE)="Si",Cocina[[#This Row],[Ganancia Neta]],-Cocina[[#This Row],[Total del Pedido]])</f>
        <v>39</v>
      </c>
    </row>
    <row r="1556" spans="1:15" x14ac:dyDescent="0.3">
      <c r="A1556" s="9">
        <v>632</v>
      </c>
      <c r="B1556" s="9">
        <v>16</v>
      </c>
      <c r="C1556" s="13" t="s">
        <v>439</v>
      </c>
      <c r="D1556" s="13" t="s">
        <v>1146</v>
      </c>
      <c r="E1556" s="14">
        <v>20</v>
      </c>
      <c r="F1556" s="14">
        <v>33</v>
      </c>
      <c r="G1556" s="9">
        <v>1</v>
      </c>
      <c r="H1556" s="9">
        <v>47</v>
      </c>
      <c r="I1556" s="13" t="s">
        <v>1127</v>
      </c>
      <c r="K1556" s="14">
        <f t="shared" si="96"/>
        <v>20</v>
      </c>
      <c r="L1556" s="14">
        <f t="shared" si="97"/>
        <v>13</v>
      </c>
      <c r="M1556" s="14">
        <f t="shared" si="98"/>
        <v>33</v>
      </c>
      <c r="N1556" s="12">
        <f t="shared" si="99"/>
        <v>0.65</v>
      </c>
      <c r="O1556" s="23">
        <f>IF(VLOOKUP(Cocina[[#This Row],[Número de Orden]],Sala[[Número de Orden]:[Orden cobrada (Sin tiempo espera)]],12,FALSE)="Si",Cocina[[#This Row],[Ganancia Neta]],-Cocina[[#This Row],[Total del Pedido]])</f>
        <v>13</v>
      </c>
    </row>
    <row r="1557" spans="1:15" x14ac:dyDescent="0.3">
      <c r="A1557" s="9">
        <v>633</v>
      </c>
      <c r="B1557" s="9">
        <v>16</v>
      </c>
      <c r="C1557" s="13" t="s">
        <v>100</v>
      </c>
      <c r="D1557" s="13" t="s">
        <v>1140</v>
      </c>
      <c r="E1557" s="14">
        <v>18</v>
      </c>
      <c r="F1557" s="14">
        <v>30</v>
      </c>
      <c r="G1557" s="9">
        <v>3</v>
      </c>
      <c r="H1557" s="9">
        <v>10</v>
      </c>
      <c r="I1557" s="13" t="s">
        <v>1127</v>
      </c>
      <c r="K1557" s="14">
        <f t="shared" si="96"/>
        <v>54</v>
      </c>
      <c r="L1557" s="14">
        <f t="shared" si="97"/>
        <v>36</v>
      </c>
      <c r="M1557" s="14">
        <f t="shared" si="98"/>
        <v>90</v>
      </c>
      <c r="N1557" s="12">
        <f t="shared" si="99"/>
        <v>0.66666666666666663</v>
      </c>
      <c r="O1557" s="23">
        <f>IF(VLOOKUP(Cocina[[#This Row],[Número de Orden]],Sala[[Número de Orden]:[Orden cobrada (Sin tiempo espera)]],12,FALSE)="Si",Cocina[[#This Row],[Ganancia Neta]],-Cocina[[#This Row],[Total del Pedido]])</f>
        <v>-54</v>
      </c>
    </row>
    <row r="1558" spans="1:15" x14ac:dyDescent="0.3">
      <c r="A1558" s="9">
        <v>633</v>
      </c>
      <c r="B1558" s="9">
        <v>16</v>
      </c>
      <c r="C1558" s="13" t="s">
        <v>259</v>
      </c>
      <c r="D1558" s="13" t="s">
        <v>1139</v>
      </c>
      <c r="E1558" s="14">
        <v>14</v>
      </c>
      <c r="F1558" s="14">
        <v>24</v>
      </c>
      <c r="G1558" s="9">
        <v>2</v>
      </c>
      <c r="H1558" s="9">
        <v>51</v>
      </c>
      <c r="I1558" s="13" t="s">
        <v>1128</v>
      </c>
      <c r="K1558" s="14">
        <f t="shared" si="96"/>
        <v>28</v>
      </c>
      <c r="L1558" s="14">
        <f t="shared" si="97"/>
        <v>20</v>
      </c>
      <c r="M1558" s="14">
        <f t="shared" si="98"/>
        <v>48</v>
      </c>
      <c r="N1558" s="12">
        <f t="shared" si="99"/>
        <v>0.7142857142857143</v>
      </c>
      <c r="O1558" s="23">
        <f>IF(VLOOKUP(Cocina[[#This Row],[Número de Orden]],Sala[[Número de Orden]:[Orden cobrada (Sin tiempo espera)]],12,FALSE)="Si",Cocina[[#This Row],[Ganancia Neta]],-Cocina[[#This Row],[Total del Pedido]])</f>
        <v>-28</v>
      </c>
    </row>
    <row r="1559" spans="1:15" x14ac:dyDescent="0.3">
      <c r="A1559" s="9">
        <v>633</v>
      </c>
      <c r="B1559" s="9">
        <v>16</v>
      </c>
      <c r="C1559" s="13" t="s">
        <v>335</v>
      </c>
      <c r="D1559" s="13" t="s">
        <v>1151</v>
      </c>
      <c r="E1559" s="14">
        <v>13</v>
      </c>
      <c r="F1559" s="14">
        <v>22</v>
      </c>
      <c r="G1559" s="9">
        <v>2</v>
      </c>
      <c r="H1559" s="9">
        <v>34</v>
      </c>
      <c r="I1559" s="13" t="s">
        <v>1127</v>
      </c>
      <c r="K1559" s="14">
        <f t="shared" si="96"/>
        <v>26</v>
      </c>
      <c r="L1559" s="14">
        <f t="shared" si="97"/>
        <v>18</v>
      </c>
      <c r="M1559" s="14">
        <f t="shared" si="98"/>
        <v>44</v>
      </c>
      <c r="N1559" s="12">
        <f t="shared" si="99"/>
        <v>0.69230769230769229</v>
      </c>
      <c r="O1559" s="23">
        <f>IF(VLOOKUP(Cocina[[#This Row],[Número de Orden]],Sala[[Número de Orden]:[Orden cobrada (Sin tiempo espera)]],12,FALSE)="Si",Cocina[[#This Row],[Ganancia Neta]],-Cocina[[#This Row],[Total del Pedido]])</f>
        <v>-26</v>
      </c>
    </row>
    <row r="1560" spans="1:15" x14ac:dyDescent="0.3">
      <c r="A1560" s="9">
        <v>633</v>
      </c>
      <c r="B1560" s="9">
        <v>16</v>
      </c>
      <c r="C1560" s="13" t="s">
        <v>117</v>
      </c>
      <c r="D1560" s="13" t="s">
        <v>1156</v>
      </c>
      <c r="E1560" s="14">
        <v>10</v>
      </c>
      <c r="F1560" s="14">
        <v>18</v>
      </c>
      <c r="G1560" s="9">
        <v>3</v>
      </c>
      <c r="H1560" s="9">
        <v>54</v>
      </c>
      <c r="I1560" s="13" t="s">
        <v>1128</v>
      </c>
      <c r="K1560" s="14">
        <f t="shared" si="96"/>
        <v>30</v>
      </c>
      <c r="L1560" s="14">
        <f t="shared" si="97"/>
        <v>24</v>
      </c>
      <c r="M1560" s="14">
        <f t="shared" si="98"/>
        <v>54</v>
      </c>
      <c r="N1560" s="12">
        <f t="shared" si="99"/>
        <v>0.8</v>
      </c>
      <c r="O1560" s="23">
        <f>IF(VLOOKUP(Cocina[[#This Row],[Número de Orden]],Sala[[Número de Orden]:[Orden cobrada (Sin tiempo espera)]],12,FALSE)="Si",Cocina[[#This Row],[Ganancia Neta]],-Cocina[[#This Row],[Total del Pedido]])</f>
        <v>-30</v>
      </c>
    </row>
    <row r="1561" spans="1:15" x14ac:dyDescent="0.3">
      <c r="A1561" s="9">
        <v>634</v>
      </c>
      <c r="B1561" s="9">
        <v>2</v>
      </c>
      <c r="C1561" s="13" t="s">
        <v>335</v>
      </c>
      <c r="D1561" s="13" t="s">
        <v>1151</v>
      </c>
      <c r="E1561" s="14">
        <v>13</v>
      </c>
      <c r="F1561" s="14">
        <v>22</v>
      </c>
      <c r="G1561" s="9">
        <v>2</v>
      </c>
      <c r="H1561" s="9">
        <v>25</v>
      </c>
      <c r="I1561" s="13" t="s">
        <v>1127</v>
      </c>
      <c r="K1561" s="14">
        <f t="shared" si="96"/>
        <v>26</v>
      </c>
      <c r="L1561" s="14">
        <f t="shared" si="97"/>
        <v>18</v>
      </c>
      <c r="M1561" s="14">
        <f t="shared" si="98"/>
        <v>44</v>
      </c>
      <c r="N1561" s="12">
        <f t="shared" si="99"/>
        <v>0.69230769230769229</v>
      </c>
      <c r="O1561" s="23">
        <f>IF(VLOOKUP(Cocina[[#This Row],[Número de Orden]],Sala[[Número de Orden]:[Orden cobrada (Sin tiempo espera)]],12,FALSE)="Si",Cocina[[#This Row],[Ganancia Neta]],-Cocina[[#This Row],[Total del Pedido]])</f>
        <v>18</v>
      </c>
    </row>
    <row r="1562" spans="1:15" x14ac:dyDescent="0.3">
      <c r="A1562" s="9">
        <v>634</v>
      </c>
      <c r="B1562" s="9">
        <v>2</v>
      </c>
      <c r="C1562" s="13" t="s">
        <v>65</v>
      </c>
      <c r="D1562" s="13" t="s">
        <v>1143</v>
      </c>
      <c r="E1562" s="14">
        <v>25</v>
      </c>
      <c r="F1562" s="14">
        <v>40</v>
      </c>
      <c r="G1562" s="9">
        <v>3</v>
      </c>
      <c r="H1562" s="9">
        <v>38</v>
      </c>
      <c r="I1562" s="13" t="s">
        <v>1128</v>
      </c>
      <c r="K1562" s="14">
        <f t="shared" si="96"/>
        <v>75</v>
      </c>
      <c r="L1562" s="14">
        <f t="shared" si="97"/>
        <v>45</v>
      </c>
      <c r="M1562" s="14">
        <f t="shared" si="98"/>
        <v>120</v>
      </c>
      <c r="N1562" s="12">
        <f t="shared" si="99"/>
        <v>0.6</v>
      </c>
      <c r="O1562" s="23">
        <f>IF(VLOOKUP(Cocina[[#This Row],[Número de Orden]],Sala[[Número de Orden]:[Orden cobrada (Sin tiempo espera)]],12,FALSE)="Si",Cocina[[#This Row],[Ganancia Neta]],-Cocina[[#This Row],[Total del Pedido]])</f>
        <v>45</v>
      </c>
    </row>
    <row r="1563" spans="1:15" x14ac:dyDescent="0.3">
      <c r="A1563" s="9">
        <v>634</v>
      </c>
      <c r="B1563" s="9">
        <v>2</v>
      </c>
      <c r="C1563" s="13" t="s">
        <v>195</v>
      </c>
      <c r="D1563" s="13" t="s">
        <v>1158</v>
      </c>
      <c r="E1563" s="14">
        <v>15</v>
      </c>
      <c r="F1563" s="14">
        <v>25</v>
      </c>
      <c r="G1563" s="9">
        <v>3</v>
      </c>
      <c r="H1563" s="9">
        <v>43</v>
      </c>
      <c r="I1563" s="13" t="s">
        <v>1128</v>
      </c>
      <c r="K1563" s="14">
        <f t="shared" si="96"/>
        <v>45</v>
      </c>
      <c r="L1563" s="14">
        <f t="shared" si="97"/>
        <v>30</v>
      </c>
      <c r="M1563" s="14">
        <f t="shared" si="98"/>
        <v>75</v>
      </c>
      <c r="N1563" s="12">
        <f t="shared" si="99"/>
        <v>0.66666666666666663</v>
      </c>
      <c r="O1563" s="23">
        <f>IF(VLOOKUP(Cocina[[#This Row],[Número de Orden]],Sala[[Número de Orden]:[Orden cobrada (Sin tiempo espera)]],12,FALSE)="Si",Cocina[[#This Row],[Ganancia Neta]],-Cocina[[#This Row],[Total del Pedido]])</f>
        <v>30</v>
      </c>
    </row>
    <row r="1564" spans="1:15" x14ac:dyDescent="0.3">
      <c r="A1564" s="9">
        <v>634</v>
      </c>
      <c r="B1564" s="9">
        <v>2</v>
      </c>
      <c r="C1564" s="13" t="s">
        <v>33</v>
      </c>
      <c r="D1564" s="13" t="s">
        <v>1149</v>
      </c>
      <c r="E1564" s="14">
        <v>21</v>
      </c>
      <c r="F1564" s="14">
        <v>35</v>
      </c>
      <c r="G1564" s="9">
        <v>3</v>
      </c>
      <c r="H1564" s="9">
        <v>51</v>
      </c>
      <c r="I1564" s="13" t="s">
        <v>1127</v>
      </c>
      <c r="K1564" s="14">
        <f t="shared" si="96"/>
        <v>63</v>
      </c>
      <c r="L1564" s="14">
        <f t="shared" si="97"/>
        <v>42</v>
      </c>
      <c r="M1564" s="14">
        <f t="shared" si="98"/>
        <v>105</v>
      </c>
      <c r="N1564" s="12">
        <f t="shared" si="99"/>
        <v>0.66666666666666663</v>
      </c>
      <c r="O1564" s="23">
        <f>IF(VLOOKUP(Cocina[[#This Row],[Número de Orden]],Sala[[Número de Orden]:[Orden cobrada (Sin tiempo espera)]],12,FALSE)="Si",Cocina[[#This Row],[Ganancia Neta]],-Cocina[[#This Row],[Total del Pedido]])</f>
        <v>42</v>
      </c>
    </row>
    <row r="1565" spans="1:15" x14ac:dyDescent="0.3">
      <c r="A1565" s="9">
        <v>635</v>
      </c>
      <c r="B1565" s="9">
        <v>5</v>
      </c>
      <c r="C1565" s="13" t="s">
        <v>51</v>
      </c>
      <c r="D1565" s="13" t="s">
        <v>1145</v>
      </c>
      <c r="E1565" s="14">
        <v>17</v>
      </c>
      <c r="F1565" s="14">
        <v>29</v>
      </c>
      <c r="G1565" s="9">
        <v>2</v>
      </c>
      <c r="H1565" s="9">
        <v>25</v>
      </c>
      <c r="I1565" s="13" t="s">
        <v>1128</v>
      </c>
      <c r="K1565" s="14">
        <f t="shared" si="96"/>
        <v>34</v>
      </c>
      <c r="L1565" s="14">
        <f t="shared" si="97"/>
        <v>24</v>
      </c>
      <c r="M1565" s="14">
        <f t="shared" si="98"/>
        <v>58</v>
      </c>
      <c r="N1565" s="12">
        <f t="shared" si="99"/>
        <v>0.70588235294117652</v>
      </c>
      <c r="O1565" s="23">
        <f>IF(VLOOKUP(Cocina[[#This Row],[Número de Orden]],Sala[[Número de Orden]:[Orden cobrada (Sin tiempo espera)]],12,FALSE)="Si",Cocina[[#This Row],[Ganancia Neta]],-Cocina[[#This Row],[Total del Pedido]])</f>
        <v>24</v>
      </c>
    </row>
    <row r="1566" spans="1:15" x14ac:dyDescent="0.3">
      <c r="A1566" s="9">
        <v>636</v>
      </c>
      <c r="B1566" s="9">
        <v>14</v>
      </c>
      <c r="C1566" s="13" t="s">
        <v>259</v>
      </c>
      <c r="D1566" s="13" t="s">
        <v>1139</v>
      </c>
      <c r="E1566" s="14">
        <v>14</v>
      </c>
      <c r="F1566" s="14">
        <v>24</v>
      </c>
      <c r="G1566" s="9">
        <v>2</v>
      </c>
      <c r="H1566" s="9">
        <v>45</v>
      </c>
      <c r="I1566" s="13" t="s">
        <v>1127</v>
      </c>
      <c r="K1566" s="14">
        <f t="shared" si="96"/>
        <v>28</v>
      </c>
      <c r="L1566" s="14">
        <f t="shared" si="97"/>
        <v>20</v>
      </c>
      <c r="M1566" s="14">
        <f t="shared" si="98"/>
        <v>48</v>
      </c>
      <c r="N1566" s="12">
        <f t="shared" si="99"/>
        <v>0.7142857142857143</v>
      </c>
      <c r="O1566" s="23">
        <f>IF(VLOOKUP(Cocina[[#This Row],[Número de Orden]],Sala[[Número de Orden]:[Orden cobrada (Sin tiempo espera)]],12,FALSE)="Si",Cocina[[#This Row],[Ganancia Neta]],-Cocina[[#This Row],[Total del Pedido]])</f>
        <v>-28</v>
      </c>
    </row>
    <row r="1567" spans="1:15" x14ac:dyDescent="0.3">
      <c r="A1567" s="9">
        <v>636</v>
      </c>
      <c r="B1567" s="9">
        <v>14</v>
      </c>
      <c r="C1567" s="13" t="s">
        <v>180</v>
      </c>
      <c r="D1567" s="13" t="s">
        <v>1148</v>
      </c>
      <c r="E1567" s="14">
        <v>11</v>
      </c>
      <c r="F1567" s="14">
        <v>19</v>
      </c>
      <c r="G1567" s="9">
        <v>3</v>
      </c>
      <c r="H1567" s="9">
        <v>54</v>
      </c>
      <c r="I1567" s="13" t="s">
        <v>1128</v>
      </c>
      <c r="K1567" s="14">
        <f t="shared" si="96"/>
        <v>33</v>
      </c>
      <c r="L1567" s="14">
        <f t="shared" si="97"/>
        <v>24</v>
      </c>
      <c r="M1567" s="14">
        <f t="shared" si="98"/>
        <v>57</v>
      </c>
      <c r="N1567" s="12">
        <f t="shared" si="99"/>
        <v>0.72727272727272729</v>
      </c>
      <c r="O1567" s="23">
        <f>IF(VLOOKUP(Cocina[[#This Row],[Número de Orden]],Sala[[Número de Orden]:[Orden cobrada (Sin tiempo espera)]],12,FALSE)="Si",Cocina[[#This Row],[Ganancia Neta]],-Cocina[[#This Row],[Total del Pedido]])</f>
        <v>-33</v>
      </c>
    </row>
    <row r="1568" spans="1:15" x14ac:dyDescent="0.3">
      <c r="A1568" s="9">
        <v>636</v>
      </c>
      <c r="B1568" s="9">
        <v>14</v>
      </c>
      <c r="C1568" s="13" t="s">
        <v>102</v>
      </c>
      <c r="D1568" s="13" t="s">
        <v>1155</v>
      </c>
      <c r="E1568" s="14">
        <v>13</v>
      </c>
      <c r="F1568" s="14">
        <v>21</v>
      </c>
      <c r="G1568" s="9">
        <v>1</v>
      </c>
      <c r="H1568" s="9">
        <v>52</v>
      </c>
      <c r="I1568" s="13" t="s">
        <v>1128</v>
      </c>
      <c r="K1568" s="14">
        <f t="shared" si="96"/>
        <v>13</v>
      </c>
      <c r="L1568" s="14">
        <f t="shared" si="97"/>
        <v>8</v>
      </c>
      <c r="M1568" s="14">
        <f t="shared" si="98"/>
        <v>21</v>
      </c>
      <c r="N1568" s="12">
        <f t="shared" si="99"/>
        <v>0.61538461538461542</v>
      </c>
      <c r="O1568" s="23">
        <f>IF(VLOOKUP(Cocina[[#This Row],[Número de Orden]],Sala[[Número de Orden]:[Orden cobrada (Sin tiempo espera)]],12,FALSE)="Si",Cocina[[#This Row],[Ganancia Neta]],-Cocina[[#This Row],[Total del Pedido]])</f>
        <v>-13</v>
      </c>
    </row>
    <row r="1569" spans="1:15" x14ac:dyDescent="0.3">
      <c r="A1569" s="9">
        <v>637</v>
      </c>
      <c r="B1569" s="9">
        <v>6</v>
      </c>
      <c r="C1569" s="13" t="s">
        <v>439</v>
      </c>
      <c r="D1569" s="13" t="s">
        <v>1146</v>
      </c>
      <c r="E1569" s="14">
        <v>20</v>
      </c>
      <c r="F1569" s="14">
        <v>33</v>
      </c>
      <c r="G1569" s="9">
        <v>1</v>
      </c>
      <c r="H1569" s="9">
        <v>23</v>
      </c>
      <c r="I1569" s="13" t="s">
        <v>1128</v>
      </c>
      <c r="K1569" s="14">
        <f t="shared" si="96"/>
        <v>20</v>
      </c>
      <c r="L1569" s="14">
        <f t="shared" si="97"/>
        <v>13</v>
      </c>
      <c r="M1569" s="14">
        <f t="shared" si="98"/>
        <v>33</v>
      </c>
      <c r="N1569" s="12">
        <f t="shared" si="99"/>
        <v>0.65</v>
      </c>
      <c r="O1569" s="23">
        <f>IF(VLOOKUP(Cocina[[#This Row],[Número de Orden]],Sala[[Número de Orden]:[Orden cobrada (Sin tiempo espera)]],12,FALSE)="Si",Cocina[[#This Row],[Ganancia Neta]],-Cocina[[#This Row],[Total del Pedido]])</f>
        <v>13</v>
      </c>
    </row>
    <row r="1570" spans="1:15" x14ac:dyDescent="0.3">
      <c r="A1570" s="9">
        <v>637</v>
      </c>
      <c r="B1570" s="9">
        <v>6</v>
      </c>
      <c r="C1570" s="13" t="s">
        <v>77</v>
      </c>
      <c r="D1570" s="13" t="s">
        <v>1152</v>
      </c>
      <c r="E1570" s="14">
        <v>20</v>
      </c>
      <c r="F1570" s="14">
        <v>34</v>
      </c>
      <c r="G1570" s="9">
        <v>1</v>
      </c>
      <c r="H1570" s="9">
        <v>6</v>
      </c>
      <c r="I1570" s="13" t="s">
        <v>1128</v>
      </c>
      <c r="K1570" s="14">
        <f t="shared" si="96"/>
        <v>20</v>
      </c>
      <c r="L1570" s="14">
        <f t="shared" si="97"/>
        <v>14</v>
      </c>
      <c r="M1570" s="14">
        <f t="shared" si="98"/>
        <v>34</v>
      </c>
      <c r="N1570" s="12">
        <f t="shared" si="99"/>
        <v>0.7</v>
      </c>
      <c r="O1570" s="23">
        <f>IF(VLOOKUP(Cocina[[#This Row],[Número de Orden]],Sala[[Número de Orden]:[Orden cobrada (Sin tiempo espera)]],12,FALSE)="Si",Cocina[[#This Row],[Ganancia Neta]],-Cocina[[#This Row],[Total del Pedido]])</f>
        <v>14</v>
      </c>
    </row>
    <row r="1571" spans="1:15" x14ac:dyDescent="0.3">
      <c r="A1571" s="9">
        <v>637</v>
      </c>
      <c r="B1571" s="9">
        <v>6</v>
      </c>
      <c r="C1571" s="13" t="s">
        <v>195</v>
      </c>
      <c r="D1571" s="13" t="s">
        <v>1158</v>
      </c>
      <c r="E1571" s="14">
        <v>15</v>
      </c>
      <c r="F1571" s="14">
        <v>25</v>
      </c>
      <c r="G1571" s="9">
        <v>2</v>
      </c>
      <c r="H1571" s="9">
        <v>32</v>
      </c>
      <c r="I1571" s="13" t="s">
        <v>1127</v>
      </c>
      <c r="K1571" s="14">
        <f t="shared" si="96"/>
        <v>30</v>
      </c>
      <c r="L1571" s="14">
        <f t="shared" si="97"/>
        <v>20</v>
      </c>
      <c r="M1571" s="14">
        <f t="shared" si="98"/>
        <v>50</v>
      </c>
      <c r="N1571" s="12">
        <f t="shared" si="99"/>
        <v>0.66666666666666663</v>
      </c>
      <c r="O1571" s="23">
        <f>IF(VLOOKUP(Cocina[[#This Row],[Número de Orden]],Sala[[Número de Orden]:[Orden cobrada (Sin tiempo espera)]],12,FALSE)="Si",Cocina[[#This Row],[Ganancia Neta]],-Cocina[[#This Row],[Total del Pedido]])</f>
        <v>20</v>
      </c>
    </row>
    <row r="1572" spans="1:15" x14ac:dyDescent="0.3">
      <c r="A1572" s="9">
        <v>638</v>
      </c>
      <c r="B1572" s="9">
        <v>16</v>
      </c>
      <c r="C1572" s="13" t="s">
        <v>100</v>
      </c>
      <c r="D1572" s="13" t="s">
        <v>1140</v>
      </c>
      <c r="E1572" s="14">
        <v>18</v>
      </c>
      <c r="F1572" s="14">
        <v>30</v>
      </c>
      <c r="G1572" s="9">
        <v>3</v>
      </c>
      <c r="H1572" s="9">
        <v>44</v>
      </c>
      <c r="I1572" s="13" t="s">
        <v>1127</v>
      </c>
      <c r="K1572" s="14">
        <f t="shared" si="96"/>
        <v>54</v>
      </c>
      <c r="L1572" s="14">
        <f t="shared" si="97"/>
        <v>36</v>
      </c>
      <c r="M1572" s="14">
        <f t="shared" si="98"/>
        <v>90</v>
      </c>
      <c r="N1572" s="12">
        <f t="shared" si="99"/>
        <v>0.66666666666666663</v>
      </c>
      <c r="O1572" s="23">
        <f>IF(VLOOKUP(Cocina[[#This Row],[Número de Orden]],Sala[[Número de Orden]:[Orden cobrada (Sin tiempo espera)]],12,FALSE)="Si",Cocina[[#This Row],[Ganancia Neta]],-Cocina[[#This Row],[Total del Pedido]])</f>
        <v>36</v>
      </c>
    </row>
    <row r="1573" spans="1:15" x14ac:dyDescent="0.3">
      <c r="A1573" s="9">
        <v>639</v>
      </c>
      <c r="B1573" s="9">
        <v>8</v>
      </c>
      <c r="C1573" s="13" t="s">
        <v>256</v>
      </c>
      <c r="D1573" s="13" t="s">
        <v>1157</v>
      </c>
      <c r="E1573" s="14">
        <v>15</v>
      </c>
      <c r="F1573" s="14">
        <v>26</v>
      </c>
      <c r="G1573" s="9">
        <v>2</v>
      </c>
      <c r="H1573" s="9">
        <v>52</v>
      </c>
      <c r="I1573" s="13" t="s">
        <v>1127</v>
      </c>
      <c r="K1573" s="14">
        <f t="shared" si="96"/>
        <v>30</v>
      </c>
      <c r="L1573" s="14">
        <f t="shared" si="97"/>
        <v>22</v>
      </c>
      <c r="M1573" s="14">
        <f t="shared" si="98"/>
        <v>52</v>
      </c>
      <c r="N1573" s="12">
        <f t="shared" si="99"/>
        <v>0.73333333333333328</v>
      </c>
      <c r="O1573" s="23">
        <f>IF(VLOOKUP(Cocina[[#This Row],[Número de Orden]],Sala[[Número de Orden]:[Orden cobrada (Sin tiempo espera)]],12,FALSE)="Si",Cocina[[#This Row],[Ganancia Neta]],-Cocina[[#This Row],[Total del Pedido]])</f>
        <v>22</v>
      </c>
    </row>
    <row r="1574" spans="1:15" x14ac:dyDescent="0.3">
      <c r="A1574" s="9">
        <v>639</v>
      </c>
      <c r="B1574" s="9">
        <v>8</v>
      </c>
      <c r="C1574" s="13" t="s">
        <v>186</v>
      </c>
      <c r="D1574" s="13" t="s">
        <v>1141</v>
      </c>
      <c r="E1574" s="14">
        <v>19</v>
      </c>
      <c r="F1574" s="14">
        <v>31</v>
      </c>
      <c r="G1574" s="9">
        <v>2</v>
      </c>
      <c r="H1574" s="9">
        <v>29</v>
      </c>
      <c r="I1574" s="13" t="s">
        <v>1127</v>
      </c>
      <c r="K1574" s="14">
        <f t="shared" si="96"/>
        <v>38</v>
      </c>
      <c r="L1574" s="14">
        <f t="shared" si="97"/>
        <v>24</v>
      </c>
      <c r="M1574" s="14">
        <f t="shared" si="98"/>
        <v>62</v>
      </c>
      <c r="N1574" s="12">
        <f t="shared" si="99"/>
        <v>0.63157894736842102</v>
      </c>
      <c r="O1574" s="23">
        <f>IF(VLOOKUP(Cocina[[#This Row],[Número de Orden]],Sala[[Número de Orden]:[Orden cobrada (Sin tiempo espera)]],12,FALSE)="Si",Cocina[[#This Row],[Ganancia Neta]],-Cocina[[#This Row],[Total del Pedido]])</f>
        <v>24</v>
      </c>
    </row>
    <row r="1575" spans="1:15" x14ac:dyDescent="0.3">
      <c r="A1575" s="9">
        <v>639</v>
      </c>
      <c r="B1575" s="9">
        <v>8</v>
      </c>
      <c r="C1575" s="13" t="s">
        <v>180</v>
      </c>
      <c r="D1575" s="13" t="s">
        <v>1148</v>
      </c>
      <c r="E1575" s="14">
        <v>11</v>
      </c>
      <c r="F1575" s="14">
        <v>19</v>
      </c>
      <c r="G1575" s="9">
        <v>2</v>
      </c>
      <c r="H1575" s="9">
        <v>55</v>
      </c>
      <c r="I1575" s="13" t="s">
        <v>1127</v>
      </c>
      <c r="K1575" s="14">
        <f t="shared" si="96"/>
        <v>22</v>
      </c>
      <c r="L1575" s="14">
        <f t="shared" si="97"/>
        <v>16</v>
      </c>
      <c r="M1575" s="14">
        <f t="shared" si="98"/>
        <v>38</v>
      </c>
      <c r="N1575" s="12">
        <f t="shared" si="99"/>
        <v>0.72727272727272729</v>
      </c>
      <c r="O1575" s="23">
        <f>IF(VLOOKUP(Cocina[[#This Row],[Número de Orden]],Sala[[Número de Orden]:[Orden cobrada (Sin tiempo espera)]],12,FALSE)="Si",Cocina[[#This Row],[Ganancia Neta]],-Cocina[[#This Row],[Total del Pedido]])</f>
        <v>16</v>
      </c>
    </row>
    <row r="1576" spans="1:15" x14ac:dyDescent="0.3">
      <c r="A1576" s="9">
        <v>640</v>
      </c>
      <c r="B1576" s="9">
        <v>14</v>
      </c>
      <c r="C1576" s="13" t="s">
        <v>256</v>
      </c>
      <c r="D1576" s="13" t="s">
        <v>1157</v>
      </c>
      <c r="E1576" s="14">
        <v>15</v>
      </c>
      <c r="F1576" s="14">
        <v>26</v>
      </c>
      <c r="G1576" s="9">
        <v>3</v>
      </c>
      <c r="H1576" s="9">
        <v>7</v>
      </c>
      <c r="I1576" s="13" t="s">
        <v>1128</v>
      </c>
      <c r="K1576" s="14">
        <f t="shared" si="96"/>
        <v>45</v>
      </c>
      <c r="L1576" s="14">
        <f t="shared" si="97"/>
        <v>33</v>
      </c>
      <c r="M1576" s="14">
        <f t="shared" si="98"/>
        <v>78</v>
      </c>
      <c r="N1576" s="12">
        <f t="shared" si="99"/>
        <v>0.73333333333333328</v>
      </c>
      <c r="O1576" s="23">
        <f>IF(VLOOKUP(Cocina[[#This Row],[Número de Orden]],Sala[[Número de Orden]:[Orden cobrada (Sin tiempo espera)]],12,FALSE)="Si",Cocina[[#This Row],[Ganancia Neta]],-Cocina[[#This Row],[Total del Pedido]])</f>
        <v>-45</v>
      </c>
    </row>
    <row r="1577" spans="1:15" x14ac:dyDescent="0.3">
      <c r="A1577" s="9">
        <v>640</v>
      </c>
      <c r="B1577" s="9">
        <v>14</v>
      </c>
      <c r="C1577" s="13" t="s">
        <v>102</v>
      </c>
      <c r="D1577" s="13" t="s">
        <v>1155</v>
      </c>
      <c r="E1577" s="14">
        <v>13</v>
      </c>
      <c r="F1577" s="14">
        <v>21</v>
      </c>
      <c r="G1577" s="9">
        <v>2</v>
      </c>
      <c r="H1577" s="9">
        <v>12</v>
      </c>
      <c r="I1577" s="13" t="s">
        <v>1127</v>
      </c>
      <c r="K1577" s="14">
        <f t="shared" si="96"/>
        <v>26</v>
      </c>
      <c r="L1577" s="14">
        <f t="shared" si="97"/>
        <v>16</v>
      </c>
      <c r="M1577" s="14">
        <f t="shared" si="98"/>
        <v>42</v>
      </c>
      <c r="N1577" s="12">
        <f t="shared" si="99"/>
        <v>0.61538461538461542</v>
      </c>
      <c r="O1577" s="23">
        <f>IF(VLOOKUP(Cocina[[#This Row],[Número de Orden]],Sala[[Número de Orden]:[Orden cobrada (Sin tiempo espera)]],12,FALSE)="Si",Cocina[[#This Row],[Ganancia Neta]],-Cocina[[#This Row],[Total del Pedido]])</f>
        <v>-26</v>
      </c>
    </row>
    <row r="1578" spans="1:15" x14ac:dyDescent="0.3">
      <c r="A1578" s="9">
        <v>640</v>
      </c>
      <c r="B1578" s="9">
        <v>14</v>
      </c>
      <c r="C1578" s="13" t="s">
        <v>439</v>
      </c>
      <c r="D1578" s="13" t="s">
        <v>1146</v>
      </c>
      <c r="E1578" s="14">
        <v>20</v>
      </c>
      <c r="F1578" s="14">
        <v>33</v>
      </c>
      <c r="G1578" s="9">
        <v>3</v>
      </c>
      <c r="H1578" s="9">
        <v>56</v>
      </c>
      <c r="I1578" s="13" t="s">
        <v>1128</v>
      </c>
      <c r="K1578" s="14">
        <f t="shared" si="96"/>
        <v>60</v>
      </c>
      <c r="L1578" s="14">
        <f t="shared" si="97"/>
        <v>39</v>
      </c>
      <c r="M1578" s="14">
        <f t="shared" si="98"/>
        <v>99</v>
      </c>
      <c r="N1578" s="12">
        <f t="shared" si="99"/>
        <v>0.65</v>
      </c>
      <c r="O1578" s="23">
        <f>IF(VLOOKUP(Cocina[[#This Row],[Número de Orden]],Sala[[Número de Orden]:[Orden cobrada (Sin tiempo espera)]],12,FALSE)="Si",Cocina[[#This Row],[Ganancia Neta]],-Cocina[[#This Row],[Total del Pedido]])</f>
        <v>-60</v>
      </c>
    </row>
    <row r="1579" spans="1:15" x14ac:dyDescent="0.3">
      <c r="A1579" s="9">
        <v>641</v>
      </c>
      <c r="B1579" s="9">
        <v>2</v>
      </c>
      <c r="C1579" s="13" t="s">
        <v>51</v>
      </c>
      <c r="D1579" s="13" t="s">
        <v>1145</v>
      </c>
      <c r="E1579" s="14">
        <v>17</v>
      </c>
      <c r="F1579" s="14">
        <v>29</v>
      </c>
      <c r="G1579" s="9">
        <v>3</v>
      </c>
      <c r="H1579" s="9">
        <v>17</v>
      </c>
      <c r="I1579" s="13" t="s">
        <v>1127</v>
      </c>
      <c r="K1579" s="14">
        <f t="shared" si="96"/>
        <v>51</v>
      </c>
      <c r="L1579" s="14">
        <f t="shared" si="97"/>
        <v>36</v>
      </c>
      <c r="M1579" s="14">
        <f t="shared" si="98"/>
        <v>87</v>
      </c>
      <c r="N1579" s="12">
        <f t="shared" si="99"/>
        <v>0.70588235294117652</v>
      </c>
      <c r="O1579" s="23">
        <f>IF(VLOOKUP(Cocina[[#This Row],[Número de Orden]],Sala[[Número de Orden]:[Orden cobrada (Sin tiempo espera)]],12,FALSE)="Si",Cocina[[#This Row],[Ganancia Neta]],-Cocina[[#This Row],[Total del Pedido]])</f>
        <v>36</v>
      </c>
    </row>
    <row r="1580" spans="1:15" x14ac:dyDescent="0.3">
      <c r="A1580" s="9">
        <v>641</v>
      </c>
      <c r="B1580" s="9">
        <v>2</v>
      </c>
      <c r="C1580" s="13" t="s">
        <v>195</v>
      </c>
      <c r="D1580" s="13" t="s">
        <v>1158</v>
      </c>
      <c r="E1580" s="14">
        <v>15</v>
      </c>
      <c r="F1580" s="14">
        <v>25</v>
      </c>
      <c r="G1580" s="9">
        <v>3</v>
      </c>
      <c r="H1580" s="9">
        <v>28</v>
      </c>
      <c r="I1580" s="13" t="s">
        <v>1128</v>
      </c>
      <c r="K1580" s="14">
        <f t="shared" si="96"/>
        <v>45</v>
      </c>
      <c r="L1580" s="14">
        <f t="shared" si="97"/>
        <v>30</v>
      </c>
      <c r="M1580" s="14">
        <f t="shared" si="98"/>
        <v>75</v>
      </c>
      <c r="N1580" s="12">
        <f t="shared" si="99"/>
        <v>0.66666666666666663</v>
      </c>
      <c r="O1580" s="23">
        <f>IF(VLOOKUP(Cocina[[#This Row],[Número de Orden]],Sala[[Número de Orden]:[Orden cobrada (Sin tiempo espera)]],12,FALSE)="Si",Cocina[[#This Row],[Ganancia Neta]],-Cocina[[#This Row],[Total del Pedido]])</f>
        <v>30</v>
      </c>
    </row>
    <row r="1581" spans="1:15" x14ac:dyDescent="0.3">
      <c r="A1581" s="9">
        <v>641</v>
      </c>
      <c r="B1581" s="9">
        <v>2</v>
      </c>
      <c r="C1581" s="13" t="s">
        <v>331</v>
      </c>
      <c r="D1581" s="13" t="s">
        <v>1154</v>
      </c>
      <c r="E1581" s="14">
        <v>14</v>
      </c>
      <c r="F1581" s="14">
        <v>23</v>
      </c>
      <c r="G1581" s="9">
        <v>2</v>
      </c>
      <c r="H1581" s="9">
        <v>29</v>
      </c>
      <c r="I1581" s="13" t="s">
        <v>1127</v>
      </c>
      <c r="K1581" s="14">
        <f t="shared" si="96"/>
        <v>28</v>
      </c>
      <c r="L1581" s="14">
        <f t="shared" si="97"/>
        <v>18</v>
      </c>
      <c r="M1581" s="14">
        <f t="shared" si="98"/>
        <v>46</v>
      </c>
      <c r="N1581" s="12">
        <f t="shared" si="99"/>
        <v>0.6428571428571429</v>
      </c>
      <c r="O1581" s="23">
        <f>IF(VLOOKUP(Cocina[[#This Row],[Número de Orden]],Sala[[Número de Orden]:[Orden cobrada (Sin tiempo espera)]],12,FALSE)="Si",Cocina[[#This Row],[Ganancia Neta]],-Cocina[[#This Row],[Total del Pedido]])</f>
        <v>18</v>
      </c>
    </row>
    <row r="1582" spans="1:15" x14ac:dyDescent="0.3">
      <c r="A1582" s="9">
        <v>642</v>
      </c>
      <c r="B1582" s="9">
        <v>15</v>
      </c>
      <c r="C1582" s="13" t="s">
        <v>102</v>
      </c>
      <c r="D1582" s="13" t="s">
        <v>1155</v>
      </c>
      <c r="E1582" s="14">
        <v>13</v>
      </c>
      <c r="F1582" s="14">
        <v>21</v>
      </c>
      <c r="G1582" s="9">
        <v>3</v>
      </c>
      <c r="H1582" s="9">
        <v>6</v>
      </c>
      <c r="I1582" s="13" t="s">
        <v>1128</v>
      </c>
      <c r="K1582" s="14">
        <f t="shared" si="96"/>
        <v>39</v>
      </c>
      <c r="L1582" s="14">
        <f t="shared" si="97"/>
        <v>24</v>
      </c>
      <c r="M1582" s="14">
        <f t="shared" si="98"/>
        <v>63</v>
      </c>
      <c r="N1582" s="12">
        <f t="shared" si="99"/>
        <v>0.61538461538461542</v>
      </c>
      <c r="O1582" s="23">
        <f>IF(VLOOKUP(Cocina[[#This Row],[Número de Orden]],Sala[[Número de Orden]:[Orden cobrada (Sin tiempo espera)]],12,FALSE)="Si",Cocina[[#This Row],[Ganancia Neta]],-Cocina[[#This Row],[Total del Pedido]])</f>
        <v>24</v>
      </c>
    </row>
    <row r="1583" spans="1:15" x14ac:dyDescent="0.3">
      <c r="A1583" s="9">
        <v>642</v>
      </c>
      <c r="B1583" s="9">
        <v>15</v>
      </c>
      <c r="C1583" s="13" t="s">
        <v>256</v>
      </c>
      <c r="D1583" s="13" t="s">
        <v>1157</v>
      </c>
      <c r="E1583" s="14">
        <v>15</v>
      </c>
      <c r="F1583" s="14">
        <v>26</v>
      </c>
      <c r="G1583" s="9">
        <v>1</v>
      </c>
      <c r="H1583" s="9">
        <v>57</v>
      </c>
      <c r="I1583" s="13" t="s">
        <v>1128</v>
      </c>
      <c r="K1583" s="14">
        <f t="shared" si="96"/>
        <v>15</v>
      </c>
      <c r="L1583" s="14">
        <f t="shared" si="97"/>
        <v>11</v>
      </c>
      <c r="M1583" s="14">
        <f t="shared" si="98"/>
        <v>26</v>
      </c>
      <c r="N1583" s="12">
        <f t="shared" si="99"/>
        <v>0.73333333333333328</v>
      </c>
      <c r="O1583" s="23">
        <f>IF(VLOOKUP(Cocina[[#This Row],[Número de Orden]],Sala[[Número de Orden]:[Orden cobrada (Sin tiempo espera)]],12,FALSE)="Si",Cocina[[#This Row],[Ganancia Neta]],-Cocina[[#This Row],[Total del Pedido]])</f>
        <v>11</v>
      </c>
    </row>
    <row r="1584" spans="1:15" x14ac:dyDescent="0.3">
      <c r="A1584" s="9">
        <v>642</v>
      </c>
      <c r="B1584" s="9">
        <v>15</v>
      </c>
      <c r="C1584" s="13" t="s">
        <v>51</v>
      </c>
      <c r="D1584" s="13" t="s">
        <v>1145</v>
      </c>
      <c r="E1584" s="14">
        <v>17</v>
      </c>
      <c r="F1584" s="14">
        <v>29</v>
      </c>
      <c r="G1584" s="9">
        <v>3</v>
      </c>
      <c r="H1584" s="9">
        <v>18</v>
      </c>
      <c r="I1584" s="13" t="s">
        <v>1128</v>
      </c>
      <c r="K1584" s="14">
        <f t="shared" si="96"/>
        <v>51</v>
      </c>
      <c r="L1584" s="14">
        <f t="shared" si="97"/>
        <v>36</v>
      </c>
      <c r="M1584" s="14">
        <f t="shared" si="98"/>
        <v>87</v>
      </c>
      <c r="N1584" s="12">
        <f t="shared" si="99"/>
        <v>0.70588235294117652</v>
      </c>
      <c r="O1584" s="23">
        <f>IF(VLOOKUP(Cocina[[#This Row],[Número de Orden]],Sala[[Número de Orden]:[Orden cobrada (Sin tiempo espera)]],12,FALSE)="Si",Cocina[[#This Row],[Ganancia Neta]],-Cocina[[#This Row],[Total del Pedido]])</f>
        <v>36</v>
      </c>
    </row>
    <row r="1585" spans="1:15" x14ac:dyDescent="0.3">
      <c r="A1585" s="9">
        <v>643</v>
      </c>
      <c r="B1585" s="9">
        <v>17</v>
      </c>
      <c r="C1585" s="13" t="s">
        <v>439</v>
      </c>
      <c r="D1585" s="13" t="s">
        <v>1146</v>
      </c>
      <c r="E1585" s="14">
        <v>20</v>
      </c>
      <c r="F1585" s="14">
        <v>33</v>
      </c>
      <c r="G1585" s="9">
        <v>1</v>
      </c>
      <c r="H1585" s="9">
        <v>18</v>
      </c>
      <c r="I1585" s="13" t="s">
        <v>1127</v>
      </c>
      <c r="K1585" s="14">
        <f t="shared" si="96"/>
        <v>20</v>
      </c>
      <c r="L1585" s="14">
        <f t="shared" si="97"/>
        <v>13</v>
      </c>
      <c r="M1585" s="14">
        <f t="shared" si="98"/>
        <v>33</v>
      </c>
      <c r="N1585" s="12">
        <f t="shared" si="99"/>
        <v>0.65</v>
      </c>
      <c r="O1585" s="23">
        <f>IF(VLOOKUP(Cocina[[#This Row],[Número de Orden]],Sala[[Número de Orden]:[Orden cobrada (Sin tiempo espera)]],12,FALSE)="Si",Cocina[[#This Row],[Ganancia Neta]],-Cocina[[#This Row],[Total del Pedido]])</f>
        <v>13</v>
      </c>
    </row>
    <row r="1586" spans="1:15" x14ac:dyDescent="0.3">
      <c r="A1586" s="9">
        <v>644</v>
      </c>
      <c r="B1586" s="9">
        <v>9</v>
      </c>
      <c r="C1586" s="13" t="s">
        <v>186</v>
      </c>
      <c r="D1586" s="13" t="s">
        <v>1141</v>
      </c>
      <c r="E1586" s="14">
        <v>19</v>
      </c>
      <c r="F1586" s="14">
        <v>31</v>
      </c>
      <c r="G1586" s="9">
        <v>3</v>
      </c>
      <c r="H1586" s="9">
        <v>51</v>
      </c>
      <c r="I1586" s="13" t="s">
        <v>1127</v>
      </c>
      <c r="K1586" s="14">
        <f t="shared" si="96"/>
        <v>57</v>
      </c>
      <c r="L1586" s="14">
        <f t="shared" si="97"/>
        <v>36</v>
      </c>
      <c r="M1586" s="14">
        <f t="shared" si="98"/>
        <v>93</v>
      </c>
      <c r="N1586" s="12">
        <f t="shared" si="99"/>
        <v>0.63157894736842102</v>
      </c>
      <c r="O1586" s="23">
        <f>IF(VLOOKUP(Cocina[[#This Row],[Número de Orden]],Sala[[Número de Orden]:[Orden cobrada (Sin tiempo espera)]],12,FALSE)="Si",Cocina[[#This Row],[Ganancia Neta]],-Cocina[[#This Row],[Total del Pedido]])</f>
        <v>36</v>
      </c>
    </row>
    <row r="1587" spans="1:15" x14ac:dyDescent="0.3">
      <c r="A1587" s="9">
        <v>645</v>
      </c>
      <c r="B1587" s="9">
        <v>6</v>
      </c>
      <c r="C1587" s="13" t="s">
        <v>439</v>
      </c>
      <c r="D1587" s="13" t="s">
        <v>1146</v>
      </c>
      <c r="E1587" s="14">
        <v>20</v>
      </c>
      <c r="F1587" s="14">
        <v>33</v>
      </c>
      <c r="G1587" s="9">
        <v>3</v>
      </c>
      <c r="H1587" s="9">
        <v>43</v>
      </c>
      <c r="I1587" s="13" t="s">
        <v>1128</v>
      </c>
      <c r="K1587" s="14">
        <f t="shared" si="96"/>
        <v>60</v>
      </c>
      <c r="L1587" s="14">
        <f t="shared" si="97"/>
        <v>39</v>
      </c>
      <c r="M1587" s="14">
        <f t="shared" si="98"/>
        <v>99</v>
      </c>
      <c r="N1587" s="12">
        <f t="shared" si="99"/>
        <v>0.65</v>
      </c>
      <c r="O1587" s="23">
        <f>IF(VLOOKUP(Cocina[[#This Row],[Número de Orden]],Sala[[Número de Orden]:[Orden cobrada (Sin tiempo espera)]],12,FALSE)="Si",Cocina[[#This Row],[Ganancia Neta]],-Cocina[[#This Row],[Total del Pedido]])</f>
        <v>39</v>
      </c>
    </row>
    <row r="1588" spans="1:15" x14ac:dyDescent="0.3">
      <c r="A1588" s="9">
        <v>645</v>
      </c>
      <c r="B1588" s="9">
        <v>6</v>
      </c>
      <c r="C1588" s="13" t="s">
        <v>170</v>
      </c>
      <c r="D1588" s="13" t="s">
        <v>1142</v>
      </c>
      <c r="E1588" s="14">
        <v>16</v>
      </c>
      <c r="F1588" s="14">
        <v>27</v>
      </c>
      <c r="G1588" s="9">
        <v>3</v>
      </c>
      <c r="H1588" s="9">
        <v>54</v>
      </c>
      <c r="I1588" s="13" t="s">
        <v>1127</v>
      </c>
      <c r="K1588" s="14">
        <f t="shared" si="96"/>
        <v>48</v>
      </c>
      <c r="L1588" s="14">
        <f t="shared" si="97"/>
        <v>33</v>
      </c>
      <c r="M1588" s="14">
        <f t="shared" si="98"/>
        <v>81</v>
      </c>
      <c r="N1588" s="12">
        <f t="shared" si="99"/>
        <v>0.6875</v>
      </c>
      <c r="O1588" s="23">
        <f>IF(VLOOKUP(Cocina[[#This Row],[Número de Orden]],Sala[[Número de Orden]:[Orden cobrada (Sin tiempo espera)]],12,FALSE)="Si",Cocina[[#This Row],[Ganancia Neta]],-Cocina[[#This Row],[Total del Pedido]])</f>
        <v>33</v>
      </c>
    </row>
    <row r="1589" spans="1:15" x14ac:dyDescent="0.3">
      <c r="A1589" s="9">
        <v>646</v>
      </c>
      <c r="B1589" s="9">
        <v>12</v>
      </c>
      <c r="C1589" s="13" t="s">
        <v>33</v>
      </c>
      <c r="D1589" s="13" t="s">
        <v>1149</v>
      </c>
      <c r="E1589" s="14">
        <v>21</v>
      </c>
      <c r="F1589" s="14">
        <v>35</v>
      </c>
      <c r="G1589" s="9">
        <v>2</v>
      </c>
      <c r="H1589" s="9">
        <v>36</v>
      </c>
      <c r="I1589" s="13" t="s">
        <v>1127</v>
      </c>
      <c r="K1589" s="14">
        <f t="shared" si="96"/>
        <v>42</v>
      </c>
      <c r="L1589" s="14">
        <f t="shared" si="97"/>
        <v>28</v>
      </c>
      <c r="M1589" s="14">
        <f t="shared" si="98"/>
        <v>70</v>
      </c>
      <c r="N1589" s="12">
        <f t="shared" si="99"/>
        <v>0.66666666666666663</v>
      </c>
      <c r="O1589" s="23">
        <f>IF(VLOOKUP(Cocina[[#This Row],[Número de Orden]],Sala[[Número de Orden]:[Orden cobrada (Sin tiempo espera)]],12,FALSE)="Si",Cocina[[#This Row],[Ganancia Neta]],-Cocina[[#This Row],[Total del Pedido]])</f>
        <v>28</v>
      </c>
    </row>
    <row r="1590" spans="1:15" x14ac:dyDescent="0.3">
      <c r="A1590" s="9">
        <v>647</v>
      </c>
      <c r="B1590" s="9">
        <v>12</v>
      </c>
      <c r="C1590" s="13" t="s">
        <v>117</v>
      </c>
      <c r="D1590" s="13" t="s">
        <v>1156</v>
      </c>
      <c r="E1590" s="14">
        <v>10</v>
      </c>
      <c r="F1590" s="14">
        <v>18</v>
      </c>
      <c r="G1590" s="9">
        <v>2</v>
      </c>
      <c r="H1590" s="9">
        <v>13</v>
      </c>
      <c r="I1590" s="13" t="s">
        <v>1128</v>
      </c>
      <c r="K1590" s="14">
        <f t="shared" si="96"/>
        <v>20</v>
      </c>
      <c r="L1590" s="14">
        <f t="shared" si="97"/>
        <v>16</v>
      </c>
      <c r="M1590" s="14">
        <f t="shared" si="98"/>
        <v>36</v>
      </c>
      <c r="N1590" s="12">
        <f t="shared" si="99"/>
        <v>0.8</v>
      </c>
      <c r="O1590" s="23">
        <f>IF(VLOOKUP(Cocina[[#This Row],[Número de Orden]],Sala[[Número de Orden]:[Orden cobrada (Sin tiempo espera)]],12,FALSE)="Si",Cocina[[#This Row],[Ganancia Neta]],-Cocina[[#This Row],[Total del Pedido]])</f>
        <v>16</v>
      </c>
    </row>
    <row r="1591" spans="1:15" x14ac:dyDescent="0.3">
      <c r="A1591" s="9">
        <v>647</v>
      </c>
      <c r="B1591" s="9">
        <v>12</v>
      </c>
      <c r="C1591" s="13" t="s">
        <v>186</v>
      </c>
      <c r="D1591" s="13" t="s">
        <v>1141</v>
      </c>
      <c r="E1591" s="14">
        <v>19</v>
      </c>
      <c r="F1591" s="14">
        <v>31</v>
      </c>
      <c r="G1591" s="9">
        <v>2</v>
      </c>
      <c r="H1591" s="9">
        <v>26</v>
      </c>
      <c r="I1591" s="13" t="s">
        <v>1128</v>
      </c>
      <c r="K1591" s="14">
        <f t="shared" si="96"/>
        <v>38</v>
      </c>
      <c r="L1591" s="14">
        <f t="shared" si="97"/>
        <v>24</v>
      </c>
      <c r="M1591" s="14">
        <f t="shared" si="98"/>
        <v>62</v>
      </c>
      <c r="N1591" s="12">
        <f t="shared" si="99"/>
        <v>0.63157894736842102</v>
      </c>
      <c r="O1591" s="23">
        <f>IF(VLOOKUP(Cocina[[#This Row],[Número de Orden]],Sala[[Número de Orden]:[Orden cobrada (Sin tiempo espera)]],12,FALSE)="Si",Cocina[[#This Row],[Ganancia Neta]],-Cocina[[#This Row],[Total del Pedido]])</f>
        <v>24</v>
      </c>
    </row>
    <row r="1592" spans="1:15" x14ac:dyDescent="0.3">
      <c r="A1592" s="9">
        <v>648</v>
      </c>
      <c r="B1592" s="9">
        <v>9</v>
      </c>
      <c r="C1592" s="13" t="s">
        <v>57</v>
      </c>
      <c r="D1592" s="13" t="s">
        <v>1147</v>
      </c>
      <c r="E1592" s="14">
        <v>16</v>
      </c>
      <c r="F1592" s="14">
        <v>28</v>
      </c>
      <c r="G1592" s="9">
        <v>2</v>
      </c>
      <c r="H1592" s="9">
        <v>47</v>
      </c>
      <c r="I1592" s="13" t="s">
        <v>1127</v>
      </c>
      <c r="K1592" s="14">
        <f t="shared" si="96"/>
        <v>32</v>
      </c>
      <c r="L1592" s="14">
        <f t="shared" si="97"/>
        <v>24</v>
      </c>
      <c r="M1592" s="14">
        <f t="shared" si="98"/>
        <v>56</v>
      </c>
      <c r="N1592" s="12">
        <f t="shared" si="99"/>
        <v>0.75</v>
      </c>
      <c r="O1592" s="23">
        <f>IF(VLOOKUP(Cocina[[#This Row],[Número de Orden]],Sala[[Número de Orden]:[Orden cobrada (Sin tiempo espera)]],12,FALSE)="Si",Cocina[[#This Row],[Ganancia Neta]],-Cocina[[#This Row],[Total del Pedido]])</f>
        <v>24</v>
      </c>
    </row>
    <row r="1593" spans="1:15" x14ac:dyDescent="0.3">
      <c r="A1593" s="9">
        <v>649</v>
      </c>
      <c r="B1593" s="9">
        <v>9</v>
      </c>
      <c r="C1593" s="13" t="s">
        <v>51</v>
      </c>
      <c r="D1593" s="13" t="s">
        <v>1145</v>
      </c>
      <c r="E1593" s="14">
        <v>17</v>
      </c>
      <c r="F1593" s="14">
        <v>29</v>
      </c>
      <c r="G1593" s="9">
        <v>3</v>
      </c>
      <c r="H1593" s="9">
        <v>22</v>
      </c>
      <c r="I1593" s="13" t="s">
        <v>1128</v>
      </c>
      <c r="K1593" s="14">
        <f t="shared" si="96"/>
        <v>51</v>
      </c>
      <c r="L1593" s="14">
        <f t="shared" si="97"/>
        <v>36</v>
      </c>
      <c r="M1593" s="14">
        <f t="shared" si="98"/>
        <v>87</v>
      </c>
      <c r="N1593" s="12">
        <f t="shared" si="99"/>
        <v>0.70588235294117652</v>
      </c>
      <c r="O1593" s="23">
        <f>IF(VLOOKUP(Cocina[[#This Row],[Número de Orden]],Sala[[Número de Orden]:[Orden cobrada (Sin tiempo espera)]],12,FALSE)="Si",Cocina[[#This Row],[Ganancia Neta]],-Cocina[[#This Row],[Total del Pedido]])</f>
        <v>36</v>
      </c>
    </row>
    <row r="1594" spans="1:15" x14ac:dyDescent="0.3">
      <c r="A1594" s="9">
        <v>649</v>
      </c>
      <c r="B1594" s="9">
        <v>9</v>
      </c>
      <c r="C1594" s="13" t="s">
        <v>57</v>
      </c>
      <c r="D1594" s="13" t="s">
        <v>1147</v>
      </c>
      <c r="E1594" s="14">
        <v>16</v>
      </c>
      <c r="F1594" s="14">
        <v>28</v>
      </c>
      <c r="G1594" s="9">
        <v>3</v>
      </c>
      <c r="H1594" s="9">
        <v>40</v>
      </c>
      <c r="I1594" s="13" t="s">
        <v>1127</v>
      </c>
      <c r="K1594" s="14">
        <f t="shared" si="96"/>
        <v>48</v>
      </c>
      <c r="L1594" s="14">
        <f t="shared" si="97"/>
        <v>36</v>
      </c>
      <c r="M1594" s="14">
        <f t="shared" si="98"/>
        <v>84</v>
      </c>
      <c r="N1594" s="12">
        <f t="shared" si="99"/>
        <v>0.75</v>
      </c>
      <c r="O1594" s="23">
        <f>IF(VLOOKUP(Cocina[[#This Row],[Número de Orden]],Sala[[Número de Orden]:[Orden cobrada (Sin tiempo espera)]],12,FALSE)="Si",Cocina[[#This Row],[Ganancia Neta]],-Cocina[[#This Row],[Total del Pedido]])</f>
        <v>36</v>
      </c>
    </row>
    <row r="1595" spans="1:15" x14ac:dyDescent="0.3">
      <c r="A1595" s="9">
        <v>649</v>
      </c>
      <c r="B1595" s="9">
        <v>9</v>
      </c>
      <c r="C1595" s="13" t="s">
        <v>195</v>
      </c>
      <c r="D1595" s="13" t="s">
        <v>1158</v>
      </c>
      <c r="E1595" s="14">
        <v>15</v>
      </c>
      <c r="F1595" s="14">
        <v>25</v>
      </c>
      <c r="G1595" s="9">
        <v>1</v>
      </c>
      <c r="H1595" s="9">
        <v>32</v>
      </c>
      <c r="I1595" s="13" t="s">
        <v>1128</v>
      </c>
      <c r="K1595" s="14">
        <f t="shared" si="96"/>
        <v>15</v>
      </c>
      <c r="L1595" s="14">
        <f t="shared" si="97"/>
        <v>10</v>
      </c>
      <c r="M1595" s="14">
        <f t="shared" si="98"/>
        <v>25</v>
      </c>
      <c r="N1595" s="12">
        <f t="shared" si="99"/>
        <v>0.66666666666666663</v>
      </c>
      <c r="O1595" s="23">
        <f>IF(VLOOKUP(Cocina[[#This Row],[Número de Orden]],Sala[[Número de Orden]:[Orden cobrada (Sin tiempo espera)]],12,FALSE)="Si",Cocina[[#This Row],[Ganancia Neta]],-Cocina[[#This Row],[Total del Pedido]])</f>
        <v>10</v>
      </c>
    </row>
    <row r="1596" spans="1:15" x14ac:dyDescent="0.3">
      <c r="A1596" s="9">
        <v>649</v>
      </c>
      <c r="B1596" s="9">
        <v>9</v>
      </c>
      <c r="C1596" s="13" t="s">
        <v>241</v>
      </c>
      <c r="D1596" s="13" t="s">
        <v>1153</v>
      </c>
      <c r="E1596" s="14">
        <v>12</v>
      </c>
      <c r="F1596" s="14">
        <v>20</v>
      </c>
      <c r="G1596" s="9">
        <v>3</v>
      </c>
      <c r="H1596" s="9">
        <v>15</v>
      </c>
      <c r="I1596" s="13" t="s">
        <v>1127</v>
      </c>
      <c r="K1596" s="14">
        <f t="shared" si="96"/>
        <v>36</v>
      </c>
      <c r="L1596" s="14">
        <f t="shared" si="97"/>
        <v>24</v>
      </c>
      <c r="M1596" s="14">
        <f t="shared" si="98"/>
        <v>60</v>
      </c>
      <c r="N1596" s="12">
        <f t="shared" si="99"/>
        <v>0.66666666666666663</v>
      </c>
      <c r="O1596" s="23">
        <f>IF(VLOOKUP(Cocina[[#This Row],[Número de Orden]],Sala[[Número de Orden]:[Orden cobrada (Sin tiempo espera)]],12,FALSE)="Si",Cocina[[#This Row],[Ganancia Neta]],-Cocina[[#This Row],[Total del Pedido]])</f>
        <v>24</v>
      </c>
    </row>
    <row r="1597" spans="1:15" x14ac:dyDescent="0.3">
      <c r="A1597" s="9">
        <v>650</v>
      </c>
      <c r="B1597" s="9">
        <v>11</v>
      </c>
      <c r="C1597" s="13" t="s">
        <v>102</v>
      </c>
      <c r="D1597" s="13" t="s">
        <v>1155</v>
      </c>
      <c r="E1597" s="14">
        <v>13</v>
      </c>
      <c r="F1597" s="14">
        <v>21</v>
      </c>
      <c r="G1597" s="9">
        <v>2</v>
      </c>
      <c r="H1597" s="9">
        <v>18</v>
      </c>
      <c r="I1597" s="13" t="s">
        <v>1128</v>
      </c>
      <c r="K1597" s="14">
        <f t="shared" si="96"/>
        <v>26</v>
      </c>
      <c r="L1597" s="14">
        <f t="shared" si="97"/>
        <v>16</v>
      </c>
      <c r="M1597" s="14">
        <f t="shared" si="98"/>
        <v>42</v>
      </c>
      <c r="N1597" s="12">
        <f t="shared" si="99"/>
        <v>0.61538461538461542</v>
      </c>
      <c r="O1597" s="23">
        <f>IF(VLOOKUP(Cocina[[#This Row],[Número de Orden]],Sala[[Número de Orden]:[Orden cobrada (Sin tiempo espera)]],12,FALSE)="Si",Cocina[[#This Row],[Ganancia Neta]],-Cocina[[#This Row],[Total del Pedido]])</f>
        <v>16</v>
      </c>
    </row>
    <row r="1598" spans="1:15" x14ac:dyDescent="0.3">
      <c r="A1598" s="9">
        <v>650</v>
      </c>
      <c r="B1598" s="9">
        <v>11</v>
      </c>
      <c r="C1598" s="13" t="s">
        <v>51</v>
      </c>
      <c r="D1598" s="13" t="s">
        <v>1145</v>
      </c>
      <c r="E1598" s="14">
        <v>17</v>
      </c>
      <c r="F1598" s="14">
        <v>29</v>
      </c>
      <c r="G1598" s="9">
        <v>2</v>
      </c>
      <c r="H1598" s="9">
        <v>35</v>
      </c>
      <c r="I1598" s="13" t="s">
        <v>1128</v>
      </c>
      <c r="K1598" s="14">
        <f t="shared" si="96"/>
        <v>34</v>
      </c>
      <c r="L1598" s="14">
        <f t="shared" si="97"/>
        <v>24</v>
      </c>
      <c r="M1598" s="14">
        <f t="shared" si="98"/>
        <v>58</v>
      </c>
      <c r="N1598" s="12">
        <f t="shared" si="99"/>
        <v>0.70588235294117652</v>
      </c>
      <c r="O1598" s="23">
        <f>IF(VLOOKUP(Cocina[[#This Row],[Número de Orden]],Sala[[Número de Orden]:[Orden cobrada (Sin tiempo espera)]],12,FALSE)="Si",Cocina[[#This Row],[Ganancia Neta]],-Cocina[[#This Row],[Total del Pedido]])</f>
        <v>24</v>
      </c>
    </row>
    <row r="1599" spans="1:15" x14ac:dyDescent="0.3">
      <c r="A1599" s="9">
        <v>650</v>
      </c>
      <c r="B1599" s="9">
        <v>11</v>
      </c>
      <c r="C1599" s="13" t="s">
        <v>414</v>
      </c>
      <c r="D1599" s="13" t="s">
        <v>1150</v>
      </c>
      <c r="E1599" s="14">
        <v>19</v>
      </c>
      <c r="F1599" s="14">
        <v>32</v>
      </c>
      <c r="G1599" s="9">
        <v>1</v>
      </c>
      <c r="H1599" s="9">
        <v>12</v>
      </c>
      <c r="I1599" s="13" t="s">
        <v>1128</v>
      </c>
      <c r="K1599" s="14">
        <f t="shared" si="96"/>
        <v>19</v>
      </c>
      <c r="L1599" s="14">
        <f t="shared" si="97"/>
        <v>13</v>
      </c>
      <c r="M1599" s="14">
        <f t="shared" si="98"/>
        <v>32</v>
      </c>
      <c r="N1599" s="12">
        <f t="shared" si="99"/>
        <v>0.68421052631578949</v>
      </c>
      <c r="O1599" s="23">
        <f>IF(VLOOKUP(Cocina[[#This Row],[Número de Orden]],Sala[[Número de Orden]:[Orden cobrada (Sin tiempo espera)]],12,FALSE)="Si",Cocina[[#This Row],[Ganancia Neta]],-Cocina[[#This Row],[Total del Pedido]])</f>
        <v>13</v>
      </c>
    </row>
    <row r="1600" spans="1:15" x14ac:dyDescent="0.3">
      <c r="A1600" s="9">
        <v>650</v>
      </c>
      <c r="B1600" s="9">
        <v>11</v>
      </c>
      <c r="C1600" s="13" t="s">
        <v>33</v>
      </c>
      <c r="D1600" s="13" t="s">
        <v>1149</v>
      </c>
      <c r="E1600" s="14">
        <v>21</v>
      </c>
      <c r="F1600" s="14">
        <v>35</v>
      </c>
      <c r="G1600" s="9">
        <v>3</v>
      </c>
      <c r="H1600" s="9">
        <v>11</v>
      </c>
      <c r="I1600" s="13" t="s">
        <v>1127</v>
      </c>
      <c r="K1600" s="14">
        <f t="shared" si="96"/>
        <v>63</v>
      </c>
      <c r="L1600" s="14">
        <f t="shared" si="97"/>
        <v>42</v>
      </c>
      <c r="M1600" s="14">
        <f t="shared" si="98"/>
        <v>105</v>
      </c>
      <c r="N1600" s="12">
        <f t="shared" si="99"/>
        <v>0.66666666666666663</v>
      </c>
      <c r="O1600" s="23">
        <f>IF(VLOOKUP(Cocina[[#This Row],[Número de Orden]],Sala[[Número de Orden]:[Orden cobrada (Sin tiempo espera)]],12,FALSE)="Si",Cocina[[#This Row],[Ganancia Neta]],-Cocina[[#This Row],[Total del Pedido]])</f>
        <v>42</v>
      </c>
    </row>
    <row r="1601" spans="1:15" x14ac:dyDescent="0.3">
      <c r="A1601" s="9">
        <v>651</v>
      </c>
      <c r="B1601" s="9">
        <v>16</v>
      </c>
      <c r="C1601" s="13" t="s">
        <v>65</v>
      </c>
      <c r="D1601" s="13" t="s">
        <v>1143</v>
      </c>
      <c r="E1601" s="14">
        <v>25</v>
      </c>
      <c r="F1601" s="14">
        <v>40</v>
      </c>
      <c r="G1601" s="9">
        <v>2</v>
      </c>
      <c r="H1601" s="9">
        <v>50</v>
      </c>
      <c r="I1601" s="13" t="s">
        <v>1127</v>
      </c>
      <c r="K1601" s="14">
        <f t="shared" si="96"/>
        <v>50</v>
      </c>
      <c r="L1601" s="14">
        <f t="shared" si="97"/>
        <v>30</v>
      </c>
      <c r="M1601" s="14">
        <f t="shared" si="98"/>
        <v>80</v>
      </c>
      <c r="N1601" s="12">
        <f t="shared" si="99"/>
        <v>0.6</v>
      </c>
      <c r="O1601" s="23">
        <f>IF(VLOOKUP(Cocina[[#This Row],[Número de Orden]],Sala[[Número de Orden]:[Orden cobrada (Sin tiempo espera)]],12,FALSE)="Si",Cocina[[#This Row],[Ganancia Neta]],-Cocina[[#This Row],[Total del Pedido]])</f>
        <v>30</v>
      </c>
    </row>
    <row r="1602" spans="1:15" x14ac:dyDescent="0.3">
      <c r="A1602" s="9">
        <v>651</v>
      </c>
      <c r="B1602" s="9">
        <v>16</v>
      </c>
      <c r="C1602" s="13" t="s">
        <v>102</v>
      </c>
      <c r="D1602" s="13" t="s">
        <v>1155</v>
      </c>
      <c r="E1602" s="14">
        <v>13</v>
      </c>
      <c r="F1602" s="14">
        <v>21</v>
      </c>
      <c r="G1602" s="9">
        <v>3</v>
      </c>
      <c r="H1602" s="9">
        <v>9</v>
      </c>
      <c r="I1602" s="13" t="s">
        <v>1127</v>
      </c>
      <c r="K1602" s="14">
        <f t="shared" si="96"/>
        <v>39</v>
      </c>
      <c r="L1602" s="14">
        <f t="shared" si="97"/>
        <v>24</v>
      </c>
      <c r="M1602" s="14">
        <f t="shared" si="98"/>
        <v>63</v>
      </c>
      <c r="N1602" s="12">
        <f t="shared" si="99"/>
        <v>0.61538461538461542</v>
      </c>
      <c r="O1602" s="23">
        <f>IF(VLOOKUP(Cocina[[#This Row],[Número de Orden]],Sala[[Número de Orden]:[Orden cobrada (Sin tiempo espera)]],12,FALSE)="Si",Cocina[[#This Row],[Ganancia Neta]],-Cocina[[#This Row],[Total del Pedido]])</f>
        <v>24</v>
      </c>
    </row>
    <row r="1603" spans="1:15" x14ac:dyDescent="0.3">
      <c r="A1603" s="9">
        <v>651</v>
      </c>
      <c r="B1603" s="9">
        <v>16</v>
      </c>
      <c r="C1603" s="13" t="s">
        <v>439</v>
      </c>
      <c r="D1603" s="13" t="s">
        <v>1146</v>
      </c>
      <c r="E1603" s="14">
        <v>20</v>
      </c>
      <c r="F1603" s="14">
        <v>33</v>
      </c>
      <c r="G1603" s="9">
        <v>2</v>
      </c>
      <c r="H1603" s="9">
        <v>29</v>
      </c>
      <c r="I1603" s="13" t="s">
        <v>1127</v>
      </c>
      <c r="K1603" s="14">
        <f t="shared" ref="K1603:K1666" si="100">E1603*G1603</f>
        <v>40</v>
      </c>
      <c r="L1603" s="14">
        <f t="shared" ref="L1603:L1666" si="101">(F1603-E1603)*G1603</f>
        <v>26</v>
      </c>
      <c r="M1603" s="14">
        <f t="shared" ref="M1603:M1666" si="102">F1603*G1603</f>
        <v>66</v>
      </c>
      <c r="N1603" s="12">
        <f t="shared" ref="N1603:N1666" si="103">(M1603-K1603)/K1603</f>
        <v>0.65</v>
      </c>
      <c r="O1603" s="23">
        <f>IF(VLOOKUP(Cocina[[#This Row],[Número de Orden]],Sala[[Número de Orden]:[Orden cobrada (Sin tiempo espera)]],12,FALSE)="Si",Cocina[[#This Row],[Ganancia Neta]],-Cocina[[#This Row],[Total del Pedido]])</f>
        <v>26</v>
      </c>
    </row>
    <row r="1604" spans="1:15" x14ac:dyDescent="0.3">
      <c r="A1604" s="9">
        <v>652</v>
      </c>
      <c r="B1604" s="9">
        <v>14</v>
      </c>
      <c r="C1604" s="13" t="s">
        <v>186</v>
      </c>
      <c r="D1604" s="13" t="s">
        <v>1141</v>
      </c>
      <c r="E1604" s="14">
        <v>19</v>
      </c>
      <c r="F1604" s="14">
        <v>31</v>
      </c>
      <c r="G1604" s="9">
        <v>2</v>
      </c>
      <c r="H1604" s="9">
        <v>12</v>
      </c>
      <c r="I1604" s="13" t="s">
        <v>1127</v>
      </c>
      <c r="K1604" s="14">
        <f t="shared" si="100"/>
        <v>38</v>
      </c>
      <c r="L1604" s="14">
        <f t="shared" si="101"/>
        <v>24</v>
      </c>
      <c r="M1604" s="14">
        <f t="shared" si="102"/>
        <v>62</v>
      </c>
      <c r="N1604" s="12">
        <f t="shared" si="103"/>
        <v>0.63157894736842102</v>
      </c>
      <c r="O1604" s="23">
        <f>IF(VLOOKUP(Cocina[[#This Row],[Número de Orden]],Sala[[Número de Orden]:[Orden cobrada (Sin tiempo espera)]],12,FALSE)="Si",Cocina[[#This Row],[Ganancia Neta]],-Cocina[[#This Row],[Total del Pedido]])</f>
        <v>24</v>
      </c>
    </row>
    <row r="1605" spans="1:15" x14ac:dyDescent="0.3">
      <c r="A1605" s="9">
        <v>652</v>
      </c>
      <c r="B1605" s="9">
        <v>14</v>
      </c>
      <c r="C1605" s="13" t="s">
        <v>106</v>
      </c>
      <c r="D1605" s="13" t="s">
        <v>1144</v>
      </c>
      <c r="E1605" s="14">
        <v>22</v>
      </c>
      <c r="F1605" s="14">
        <v>36</v>
      </c>
      <c r="G1605" s="9">
        <v>3</v>
      </c>
      <c r="H1605" s="9">
        <v>38</v>
      </c>
      <c r="I1605" s="13" t="s">
        <v>1128</v>
      </c>
      <c r="K1605" s="14">
        <f t="shared" si="100"/>
        <v>66</v>
      </c>
      <c r="L1605" s="14">
        <f t="shared" si="101"/>
        <v>42</v>
      </c>
      <c r="M1605" s="14">
        <f t="shared" si="102"/>
        <v>108</v>
      </c>
      <c r="N1605" s="12">
        <f t="shared" si="103"/>
        <v>0.63636363636363635</v>
      </c>
      <c r="O1605" s="23">
        <f>IF(VLOOKUP(Cocina[[#This Row],[Número de Orden]],Sala[[Número de Orden]:[Orden cobrada (Sin tiempo espera)]],12,FALSE)="Si",Cocina[[#This Row],[Ganancia Neta]],-Cocina[[#This Row],[Total del Pedido]])</f>
        <v>42</v>
      </c>
    </row>
    <row r="1606" spans="1:15" x14ac:dyDescent="0.3">
      <c r="A1606" s="9">
        <v>653</v>
      </c>
      <c r="B1606" s="9">
        <v>13</v>
      </c>
      <c r="C1606" s="13" t="s">
        <v>57</v>
      </c>
      <c r="D1606" s="13" t="s">
        <v>1147</v>
      </c>
      <c r="E1606" s="14">
        <v>16</v>
      </c>
      <c r="F1606" s="14">
        <v>28</v>
      </c>
      <c r="G1606" s="9">
        <v>3</v>
      </c>
      <c r="H1606" s="9">
        <v>51</v>
      </c>
      <c r="I1606" s="13" t="s">
        <v>1128</v>
      </c>
      <c r="K1606" s="14">
        <f t="shared" si="100"/>
        <v>48</v>
      </c>
      <c r="L1606" s="14">
        <f t="shared" si="101"/>
        <v>36</v>
      </c>
      <c r="M1606" s="14">
        <f t="shared" si="102"/>
        <v>84</v>
      </c>
      <c r="N1606" s="12">
        <f t="shared" si="103"/>
        <v>0.75</v>
      </c>
      <c r="O1606" s="23">
        <f>IF(VLOOKUP(Cocina[[#This Row],[Número de Orden]],Sala[[Número de Orden]:[Orden cobrada (Sin tiempo espera)]],12,FALSE)="Si",Cocina[[#This Row],[Ganancia Neta]],-Cocina[[#This Row],[Total del Pedido]])</f>
        <v>-48</v>
      </c>
    </row>
    <row r="1607" spans="1:15" x14ac:dyDescent="0.3">
      <c r="A1607" s="9">
        <v>653</v>
      </c>
      <c r="B1607" s="9">
        <v>13</v>
      </c>
      <c r="C1607" s="13" t="s">
        <v>100</v>
      </c>
      <c r="D1607" s="13" t="s">
        <v>1140</v>
      </c>
      <c r="E1607" s="14">
        <v>18</v>
      </c>
      <c r="F1607" s="14">
        <v>30</v>
      </c>
      <c r="G1607" s="9">
        <v>3</v>
      </c>
      <c r="H1607" s="9">
        <v>46</v>
      </c>
      <c r="I1607" s="13" t="s">
        <v>1127</v>
      </c>
      <c r="K1607" s="14">
        <f t="shared" si="100"/>
        <v>54</v>
      </c>
      <c r="L1607" s="14">
        <f t="shared" si="101"/>
        <v>36</v>
      </c>
      <c r="M1607" s="14">
        <f t="shared" si="102"/>
        <v>90</v>
      </c>
      <c r="N1607" s="12">
        <f t="shared" si="103"/>
        <v>0.66666666666666663</v>
      </c>
      <c r="O1607" s="23">
        <f>IF(VLOOKUP(Cocina[[#This Row],[Número de Orden]],Sala[[Número de Orden]:[Orden cobrada (Sin tiempo espera)]],12,FALSE)="Si",Cocina[[#This Row],[Ganancia Neta]],-Cocina[[#This Row],[Total del Pedido]])</f>
        <v>-54</v>
      </c>
    </row>
    <row r="1608" spans="1:15" x14ac:dyDescent="0.3">
      <c r="A1608" s="9">
        <v>653</v>
      </c>
      <c r="B1608" s="9">
        <v>13</v>
      </c>
      <c r="C1608" s="13" t="s">
        <v>33</v>
      </c>
      <c r="D1608" s="13" t="s">
        <v>1149</v>
      </c>
      <c r="E1608" s="14">
        <v>21</v>
      </c>
      <c r="F1608" s="14">
        <v>35</v>
      </c>
      <c r="G1608" s="9">
        <v>2</v>
      </c>
      <c r="H1608" s="9">
        <v>53</v>
      </c>
      <c r="I1608" s="13" t="s">
        <v>1127</v>
      </c>
      <c r="K1608" s="14">
        <f t="shared" si="100"/>
        <v>42</v>
      </c>
      <c r="L1608" s="14">
        <f t="shared" si="101"/>
        <v>28</v>
      </c>
      <c r="M1608" s="14">
        <f t="shared" si="102"/>
        <v>70</v>
      </c>
      <c r="N1608" s="12">
        <f t="shared" si="103"/>
        <v>0.66666666666666663</v>
      </c>
      <c r="O1608" s="23">
        <f>IF(VLOOKUP(Cocina[[#This Row],[Número de Orden]],Sala[[Número de Orden]:[Orden cobrada (Sin tiempo espera)]],12,FALSE)="Si",Cocina[[#This Row],[Ganancia Neta]],-Cocina[[#This Row],[Total del Pedido]])</f>
        <v>-42</v>
      </c>
    </row>
    <row r="1609" spans="1:15" x14ac:dyDescent="0.3">
      <c r="A1609" s="9">
        <v>654</v>
      </c>
      <c r="B1609" s="9">
        <v>12</v>
      </c>
      <c r="C1609" s="13" t="s">
        <v>335</v>
      </c>
      <c r="D1609" s="13" t="s">
        <v>1151</v>
      </c>
      <c r="E1609" s="14">
        <v>13</v>
      </c>
      <c r="F1609" s="14">
        <v>22</v>
      </c>
      <c r="G1609" s="9">
        <v>1</v>
      </c>
      <c r="H1609" s="9">
        <v>31</v>
      </c>
      <c r="I1609" s="13" t="s">
        <v>1127</v>
      </c>
      <c r="K1609" s="14">
        <f t="shared" si="100"/>
        <v>13</v>
      </c>
      <c r="L1609" s="14">
        <f t="shared" si="101"/>
        <v>9</v>
      </c>
      <c r="M1609" s="14">
        <f t="shared" si="102"/>
        <v>22</v>
      </c>
      <c r="N1609" s="12">
        <f t="shared" si="103"/>
        <v>0.69230769230769229</v>
      </c>
      <c r="O1609" s="23">
        <f>IF(VLOOKUP(Cocina[[#This Row],[Número de Orden]],Sala[[Número de Orden]:[Orden cobrada (Sin tiempo espera)]],12,FALSE)="Si",Cocina[[#This Row],[Ganancia Neta]],-Cocina[[#This Row],[Total del Pedido]])</f>
        <v>9</v>
      </c>
    </row>
    <row r="1610" spans="1:15" x14ac:dyDescent="0.3">
      <c r="A1610" s="9">
        <v>654</v>
      </c>
      <c r="B1610" s="9">
        <v>12</v>
      </c>
      <c r="C1610" s="13" t="s">
        <v>241</v>
      </c>
      <c r="D1610" s="13" t="s">
        <v>1153</v>
      </c>
      <c r="E1610" s="14">
        <v>12</v>
      </c>
      <c r="F1610" s="14">
        <v>20</v>
      </c>
      <c r="G1610" s="9">
        <v>1</v>
      </c>
      <c r="H1610" s="9">
        <v>13</v>
      </c>
      <c r="I1610" s="13" t="s">
        <v>1127</v>
      </c>
      <c r="K1610" s="14">
        <f t="shared" si="100"/>
        <v>12</v>
      </c>
      <c r="L1610" s="14">
        <f t="shared" si="101"/>
        <v>8</v>
      </c>
      <c r="M1610" s="14">
        <f t="shared" si="102"/>
        <v>20</v>
      </c>
      <c r="N1610" s="12">
        <f t="shared" si="103"/>
        <v>0.66666666666666663</v>
      </c>
      <c r="O1610" s="23">
        <f>IF(VLOOKUP(Cocina[[#This Row],[Número de Orden]],Sala[[Número de Orden]:[Orden cobrada (Sin tiempo espera)]],12,FALSE)="Si",Cocina[[#This Row],[Ganancia Neta]],-Cocina[[#This Row],[Total del Pedido]])</f>
        <v>8</v>
      </c>
    </row>
    <row r="1611" spans="1:15" x14ac:dyDescent="0.3">
      <c r="A1611" s="9">
        <v>655</v>
      </c>
      <c r="B1611" s="9">
        <v>5</v>
      </c>
      <c r="C1611" s="13" t="s">
        <v>186</v>
      </c>
      <c r="D1611" s="13" t="s">
        <v>1141</v>
      </c>
      <c r="E1611" s="14">
        <v>19</v>
      </c>
      <c r="F1611" s="14">
        <v>31</v>
      </c>
      <c r="G1611" s="9">
        <v>3</v>
      </c>
      <c r="H1611" s="9">
        <v>36</v>
      </c>
      <c r="I1611" s="13" t="s">
        <v>1128</v>
      </c>
      <c r="K1611" s="14">
        <f t="shared" si="100"/>
        <v>57</v>
      </c>
      <c r="L1611" s="14">
        <f t="shared" si="101"/>
        <v>36</v>
      </c>
      <c r="M1611" s="14">
        <f t="shared" si="102"/>
        <v>93</v>
      </c>
      <c r="N1611" s="12">
        <f t="shared" si="103"/>
        <v>0.63157894736842102</v>
      </c>
      <c r="O1611" s="23">
        <f>IF(VLOOKUP(Cocina[[#This Row],[Número de Orden]],Sala[[Número de Orden]:[Orden cobrada (Sin tiempo espera)]],12,FALSE)="Si",Cocina[[#This Row],[Ganancia Neta]],-Cocina[[#This Row],[Total del Pedido]])</f>
        <v>36</v>
      </c>
    </row>
    <row r="1612" spans="1:15" x14ac:dyDescent="0.3">
      <c r="A1612" s="9">
        <v>656</v>
      </c>
      <c r="B1612" s="9">
        <v>19</v>
      </c>
      <c r="C1612" s="13" t="s">
        <v>331</v>
      </c>
      <c r="D1612" s="13" t="s">
        <v>1154</v>
      </c>
      <c r="E1612" s="14">
        <v>14</v>
      </c>
      <c r="F1612" s="14">
        <v>23</v>
      </c>
      <c r="G1612" s="9">
        <v>1</v>
      </c>
      <c r="H1612" s="9">
        <v>13</v>
      </c>
      <c r="I1612" s="13" t="s">
        <v>1127</v>
      </c>
      <c r="K1612" s="14">
        <f t="shared" si="100"/>
        <v>14</v>
      </c>
      <c r="L1612" s="14">
        <f t="shared" si="101"/>
        <v>9</v>
      </c>
      <c r="M1612" s="14">
        <f t="shared" si="102"/>
        <v>23</v>
      </c>
      <c r="N1612" s="12">
        <f t="shared" si="103"/>
        <v>0.6428571428571429</v>
      </c>
      <c r="O1612" s="23">
        <f>IF(VLOOKUP(Cocina[[#This Row],[Número de Orden]],Sala[[Número de Orden]:[Orden cobrada (Sin tiempo espera)]],12,FALSE)="Si",Cocina[[#This Row],[Ganancia Neta]],-Cocina[[#This Row],[Total del Pedido]])</f>
        <v>9</v>
      </c>
    </row>
    <row r="1613" spans="1:15" x14ac:dyDescent="0.3">
      <c r="A1613" s="9">
        <v>656</v>
      </c>
      <c r="B1613" s="9">
        <v>19</v>
      </c>
      <c r="C1613" s="13" t="s">
        <v>241</v>
      </c>
      <c r="D1613" s="13" t="s">
        <v>1153</v>
      </c>
      <c r="E1613" s="14">
        <v>12</v>
      </c>
      <c r="F1613" s="14">
        <v>20</v>
      </c>
      <c r="G1613" s="9">
        <v>3</v>
      </c>
      <c r="H1613" s="9">
        <v>44</v>
      </c>
      <c r="I1613" s="13" t="s">
        <v>1128</v>
      </c>
      <c r="K1613" s="14">
        <f t="shared" si="100"/>
        <v>36</v>
      </c>
      <c r="L1613" s="14">
        <f t="shared" si="101"/>
        <v>24</v>
      </c>
      <c r="M1613" s="14">
        <f t="shared" si="102"/>
        <v>60</v>
      </c>
      <c r="N1613" s="12">
        <f t="shared" si="103"/>
        <v>0.66666666666666663</v>
      </c>
      <c r="O1613" s="23">
        <f>IF(VLOOKUP(Cocina[[#This Row],[Número de Orden]],Sala[[Número de Orden]:[Orden cobrada (Sin tiempo espera)]],12,FALSE)="Si",Cocina[[#This Row],[Ganancia Neta]],-Cocina[[#This Row],[Total del Pedido]])</f>
        <v>24</v>
      </c>
    </row>
    <row r="1614" spans="1:15" x14ac:dyDescent="0.3">
      <c r="A1614" s="9">
        <v>656</v>
      </c>
      <c r="B1614" s="9">
        <v>19</v>
      </c>
      <c r="C1614" s="13" t="s">
        <v>180</v>
      </c>
      <c r="D1614" s="13" t="s">
        <v>1148</v>
      </c>
      <c r="E1614" s="14">
        <v>11</v>
      </c>
      <c r="F1614" s="14">
        <v>19</v>
      </c>
      <c r="G1614" s="9">
        <v>2</v>
      </c>
      <c r="H1614" s="9">
        <v>39</v>
      </c>
      <c r="I1614" s="13" t="s">
        <v>1128</v>
      </c>
      <c r="K1614" s="14">
        <f t="shared" si="100"/>
        <v>22</v>
      </c>
      <c r="L1614" s="14">
        <f t="shared" si="101"/>
        <v>16</v>
      </c>
      <c r="M1614" s="14">
        <f t="shared" si="102"/>
        <v>38</v>
      </c>
      <c r="N1614" s="12">
        <f t="shared" si="103"/>
        <v>0.72727272727272729</v>
      </c>
      <c r="O1614" s="23">
        <f>IF(VLOOKUP(Cocina[[#This Row],[Número de Orden]],Sala[[Número de Orden]:[Orden cobrada (Sin tiempo espera)]],12,FALSE)="Si",Cocina[[#This Row],[Ganancia Neta]],-Cocina[[#This Row],[Total del Pedido]])</f>
        <v>16</v>
      </c>
    </row>
    <row r="1615" spans="1:15" x14ac:dyDescent="0.3">
      <c r="A1615" s="9">
        <v>656</v>
      </c>
      <c r="B1615" s="9">
        <v>19</v>
      </c>
      <c r="C1615" s="13" t="s">
        <v>106</v>
      </c>
      <c r="D1615" s="13" t="s">
        <v>1144</v>
      </c>
      <c r="E1615" s="14">
        <v>22</v>
      </c>
      <c r="F1615" s="14">
        <v>36</v>
      </c>
      <c r="G1615" s="9">
        <v>1</v>
      </c>
      <c r="H1615" s="9">
        <v>14</v>
      </c>
      <c r="I1615" s="13" t="s">
        <v>1127</v>
      </c>
      <c r="K1615" s="14">
        <f t="shared" si="100"/>
        <v>22</v>
      </c>
      <c r="L1615" s="14">
        <f t="shared" si="101"/>
        <v>14</v>
      </c>
      <c r="M1615" s="14">
        <f t="shared" si="102"/>
        <v>36</v>
      </c>
      <c r="N1615" s="12">
        <f t="shared" si="103"/>
        <v>0.63636363636363635</v>
      </c>
      <c r="O1615" s="23">
        <f>IF(VLOOKUP(Cocina[[#This Row],[Número de Orden]],Sala[[Número de Orden]:[Orden cobrada (Sin tiempo espera)]],12,FALSE)="Si",Cocina[[#This Row],[Ganancia Neta]],-Cocina[[#This Row],[Total del Pedido]])</f>
        <v>14</v>
      </c>
    </row>
    <row r="1616" spans="1:15" x14ac:dyDescent="0.3">
      <c r="A1616" s="9">
        <v>657</v>
      </c>
      <c r="B1616" s="9">
        <v>1</v>
      </c>
      <c r="C1616" s="13" t="s">
        <v>65</v>
      </c>
      <c r="D1616" s="13" t="s">
        <v>1143</v>
      </c>
      <c r="E1616" s="14">
        <v>25</v>
      </c>
      <c r="F1616" s="14">
        <v>40</v>
      </c>
      <c r="G1616" s="9">
        <v>2</v>
      </c>
      <c r="H1616" s="9">
        <v>55</v>
      </c>
      <c r="I1616" s="13" t="s">
        <v>1128</v>
      </c>
      <c r="K1616" s="14">
        <f t="shared" si="100"/>
        <v>50</v>
      </c>
      <c r="L1616" s="14">
        <f t="shared" si="101"/>
        <v>30</v>
      </c>
      <c r="M1616" s="14">
        <f t="shared" si="102"/>
        <v>80</v>
      </c>
      <c r="N1616" s="12">
        <f t="shared" si="103"/>
        <v>0.6</v>
      </c>
      <c r="O1616" s="23">
        <f>IF(VLOOKUP(Cocina[[#This Row],[Número de Orden]],Sala[[Número de Orden]:[Orden cobrada (Sin tiempo espera)]],12,FALSE)="Si",Cocina[[#This Row],[Ganancia Neta]],-Cocina[[#This Row],[Total del Pedido]])</f>
        <v>30</v>
      </c>
    </row>
    <row r="1617" spans="1:15" x14ac:dyDescent="0.3">
      <c r="A1617" s="9">
        <v>657</v>
      </c>
      <c r="B1617" s="9">
        <v>1</v>
      </c>
      <c r="C1617" s="13" t="s">
        <v>331</v>
      </c>
      <c r="D1617" s="13" t="s">
        <v>1154</v>
      </c>
      <c r="E1617" s="14">
        <v>14</v>
      </c>
      <c r="F1617" s="14">
        <v>23</v>
      </c>
      <c r="G1617" s="9">
        <v>2</v>
      </c>
      <c r="H1617" s="9">
        <v>39</v>
      </c>
      <c r="I1617" s="13" t="s">
        <v>1128</v>
      </c>
      <c r="K1617" s="14">
        <f t="shared" si="100"/>
        <v>28</v>
      </c>
      <c r="L1617" s="14">
        <f t="shared" si="101"/>
        <v>18</v>
      </c>
      <c r="M1617" s="14">
        <f t="shared" si="102"/>
        <v>46</v>
      </c>
      <c r="N1617" s="12">
        <f t="shared" si="103"/>
        <v>0.6428571428571429</v>
      </c>
      <c r="O1617" s="23">
        <f>IF(VLOOKUP(Cocina[[#This Row],[Número de Orden]],Sala[[Número de Orden]:[Orden cobrada (Sin tiempo espera)]],12,FALSE)="Si",Cocina[[#This Row],[Ganancia Neta]],-Cocina[[#This Row],[Total del Pedido]])</f>
        <v>18</v>
      </c>
    </row>
    <row r="1618" spans="1:15" x14ac:dyDescent="0.3">
      <c r="A1618" s="9">
        <v>657</v>
      </c>
      <c r="B1618" s="9">
        <v>1</v>
      </c>
      <c r="C1618" s="13" t="s">
        <v>33</v>
      </c>
      <c r="D1618" s="13" t="s">
        <v>1149</v>
      </c>
      <c r="E1618" s="14">
        <v>21</v>
      </c>
      <c r="F1618" s="14">
        <v>35</v>
      </c>
      <c r="G1618" s="9">
        <v>2</v>
      </c>
      <c r="H1618" s="9">
        <v>40</v>
      </c>
      <c r="I1618" s="13" t="s">
        <v>1128</v>
      </c>
      <c r="K1618" s="14">
        <f t="shared" si="100"/>
        <v>42</v>
      </c>
      <c r="L1618" s="14">
        <f t="shared" si="101"/>
        <v>28</v>
      </c>
      <c r="M1618" s="14">
        <f t="shared" si="102"/>
        <v>70</v>
      </c>
      <c r="N1618" s="12">
        <f t="shared" si="103"/>
        <v>0.66666666666666663</v>
      </c>
      <c r="O1618" s="23">
        <f>IF(VLOOKUP(Cocina[[#This Row],[Número de Orden]],Sala[[Número de Orden]:[Orden cobrada (Sin tiempo espera)]],12,FALSE)="Si",Cocina[[#This Row],[Ganancia Neta]],-Cocina[[#This Row],[Total del Pedido]])</f>
        <v>28</v>
      </c>
    </row>
    <row r="1619" spans="1:15" x14ac:dyDescent="0.3">
      <c r="A1619" s="9">
        <v>658</v>
      </c>
      <c r="B1619" s="9">
        <v>19</v>
      </c>
      <c r="C1619" s="13" t="s">
        <v>414</v>
      </c>
      <c r="D1619" s="13" t="s">
        <v>1150</v>
      </c>
      <c r="E1619" s="14">
        <v>19</v>
      </c>
      <c r="F1619" s="14">
        <v>32</v>
      </c>
      <c r="G1619" s="9">
        <v>1</v>
      </c>
      <c r="H1619" s="9">
        <v>21</v>
      </c>
      <c r="I1619" s="13" t="s">
        <v>1128</v>
      </c>
      <c r="K1619" s="14">
        <f t="shared" si="100"/>
        <v>19</v>
      </c>
      <c r="L1619" s="14">
        <f t="shared" si="101"/>
        <v>13</v>
      </c>
      <c r="M1619" s="14">
        <f t="shared" si="102"/>
        <v>32</v>
      </c>
      <c r="N1619" s="12">
        <f t="shared" si="103"/>
        <v>0.68421052631578949</v>
      </c>
      <c r="O1619" s="23">
        <f>IF(VLOOKUP(Cocina[[#This Row],[Número de Orden]],Sala[[Número de Orden]:[Orden cobrada (Sin tiempo espera)]],12,FALSE)="Si",Cocina[[#This Row],[Ganancia Neta]],-Cocina[[#This Row],[Total del Pedido]])</f>
        <v>13</v>
      </c>
    </row>
    <row r="1620" spans="1:15" x14ac:dyDescent="0.3">
      <c r="A1620" s="9">
        <v>658</v>
      </c>
      <c r="B1620" s="9">
        <v>19</v>
      </c>
      <c r="C1620" s="13" t="s">
        <v>170</v>
      </c>
      <c r="D1620" s="13" t="s">
        <v>1142</v>
      </c>
      <c r="E1620" s="14">
        <v>16</v>
      </c>
      <c r="F1620" s="14">
        <v>27</v>
      </c>
      <c r="G1620" s="9">
        <v>2</v>
      </c>
      <c r="H1620" s="9">
        <v>27</v>
      </c>
      <c r="I1620" s="13" t="s">
        <v>1128</v>
      </c>
      <c r="K1620" s="14">
        <f t="shared" si="100"/>
        <v>32</v>
      </c>
      <c r="L1620" s="14">
        <f t="shared" si="101"/>
        <v>22</v>
      </c>
      <c r="M1620" s="14">
        <f t="shared" si="102"/>
        <v>54</v>
      </c>
      <c r="N1620" s="12">
        <f t="shared" si="103"/>
        <v>0.6875</v>
      </c>
      <c r="O1620" s="23">
        <f>IF(VLOOKUP(Cocina[[#This Row],[Número de Orden]],Sala[[Número de Orden]:[Orden cobrada (Sin tiempo espera)]],12,FALSE)="Si",Cocina[[#This Row],[Ganancia Neta]],-Cocina[[#This Row],[Total del Pedido]])</f>
        <v>22</v>
      </c>
    </row>
    <row r="1621" spans="1:15" x14ac:dyDescent="0.3">
      <c r="A1621" s="9">
        <v>659</v>
      </c>
      <c r="B1621" s="9">
        <v>9</v>
      </c>
      <c r="C1621" s="13" t="s">
        <v>51</v>
      </c>
      <c r="D1621" s="13" t="s">
        <v>1145</v>
      </c>
      <c r="E1621" s="14">
        <v>17</v>
      </c>
      <c r="F1621" s="14">
        <v>29</v>
      </c>
      <c r="G1621" s="9">
        <v>3</v>
      </c>
      <c r="H1621" s="9">
        <v>31</v>
      </c>
      <c r="I1621" s="13" t="s">
        <v>1127</v>
      </c>
      <c r="K1621" s="14">
        <f t="shared" si="100"/>
        <v>51</v>
      </c>
      <c r="L1621" s="14">
        <f t="shared" si="101"/>
        <v>36</v>
      </c>
      <c r="M1621" s="14">
        <f t="shared" si="102"/>
        <v>87</v>
      </c>
      <c r="N1621" s="12">
        <f t="shared" si="103"/>
        <v>0.70588235294117652</v>
      </c>
      <c r="O1621" s="23">
        <f>IF(VLOOKUP(Cocina[[#This Row],[Número de Orden]],Sala[[Número de Orden]:[Orden cobrada (Sin tiempo espera)]],12,FALSE)="Si",Cocina[[#This Row],[Ganancia Neta]],-Cocina[[#This Row],[Total del Pedido]])</f>
        <v>36</v>
      </c>
    </row>
    <row r="1622" spans="1:15" x14ac:dyDescent="0.3">
      <c r="A1622" s="9">
        <v>660</v>
      </c>
      <c r="B1622" s="9">
        <v>19</v>
      </c>
      <c r="C1622" s="13" t="s">
        <v>180</v>
      </c>
      <c r="D1622" s="13" t="s">
        <v>1148</v>
      </c>
      <c r="E1622" s="14">
        <v>11</v>
      </c>
      <c r="F1622" s="14">
        <v>19</v>
      </c>
      <c r="G1622" s="9">
        <v>2</v>
      </c>
      <c r="H1622" s="9">
        <v>24</v>
      </c>
      <c r="I1622" s="13" t="s">
        <v>1128</v>
      </c>
      <c r="K1622" s="14">
        <f t="shared" si="100"/>
        <v>22</v>
      </c>
      <c r="L1622" s="14">
        <f t="shared" si="101"/>
        <v>16</v>
      </c>
      <c r="M1622" s="14">
        <f t="shared" si="102"/>
        <v>38</v>
      </c>
      <c r="N1622" s="12">
        <f t="shared" si="103"/>
        <v>0.72727272727272729</v>
      </c>
      <c r="O1622" s="23">
        <f>IF(VLOOKUP(Cocina[[#This Row],[Número de Orden]],Sala[[Número de Orden]:[Orden cobrada (Sin tiempo espera)]],12,FALSE)="Si",Cocina[[#This Row],[Ganancia Neta]],-Cocina[[#This Row],[Total del Pedido]])</f>
        <v>16</v>
      </c>
    </row>
    <row r="1623" spans="1:15" x14ac:dyDescent="0.3">
      <c r="A1623" s="9">
        <v>660</v>
      </c>
      <c r="B1623" s="9">
        <v>19</v>
      </c>
      <c r="C1623" s="13" t="s">
        <v>100</v>
      </c>
      <c r="D1623" s="13" t="s">
        <v>1140</v>
      </c>
      <c r="E1623" s="14">
        <v>18</v>
      </c>
      <c r="F1623" s="14">
        <v>30</v>
      </c>
      <c r="G1623" s="9">
        <v>3</v>
      </c>
      <c r="H1623" s="9">
        <v>16</v>
      </c>
      <c r="I1623" s="13" t="s">
        <v>1127</v>
      </c>
      <c r="K1623" s="14">
        <f t="shared" si="100"/>
        <v>54</v>
      </c>
      <c r="L1623" s="14">
        <f t="shared" si="101"/>
        <v>36</v>
      </c>
      <c r="M1623" s="14">
        <f t="shared" si="102"/>
        <v>90</v>
      </c>
      <c r="N1623" s="12">
        <f t="shared" si="103"/>
        <v>0.66666666666666663</v>
      </c>
      <c r="O1623" s="23">
        <f>IF(VLOOKUP(Cocina[[#This Row],[Número de Orden]],Sala[[Número de Orden]:[Orden cobrada (Sin tiempo espera)]],12,FALSE)="Si",Cocina[[#This Row],[Ganancia Neta]],-Cocina[[#This Row],[Total del Pedido]])</f>
        <v>36</v>
      </c>
    </row>
    <row r="1624" spans="1:15" x14ac:dyDescent="0.3">
      <c r="A1624" s="9">
        <v>660</v>
      </c>
      <c r="B1624" s="9">
        <v>19</v>
      </c>
      <c r="C1624" s="13" t="s">
        <v>65</v>
      </c>
      <c r="D1624" s="13" t="s">
        <v>1143</v>
      </c>
      <c r="E1624" s="14">
        <v>25</v>
      </c>
      <c r="F1624" s="14">
        <v>40</v>
      </c>
      <c r="G1624" s="9">
        <v>2</v>
      </c>
      <c r="H1624" s="9">
        <v>5</v>
      </c>
      <c r="I1624" s="13" t="s">
        <v>1128</v>
      </c>
      <c r="K1624" s="14">
        <f t="shared" si="100"/>
        <v>50</v>
      </c>
      <c r="L1624" s="14">
        <f t="shared" si="101"/>
        <v>30</v>
      </c>
      <c r="M1624" s="14">
        <f t="shared" si="102"/>
        <v>80</v>
      </c>
      <c r="N1624" s="12">
        <f t="shared" si="103"/>
        <v>0.6</v>
      </c>
      <c r="O1624" s="23">
        <f>IF(VLOOKUP(Cocina[[#This Row],[Número de Orden]],Sala[[Número de Orden]:[Orden cobrada (Sin tiempo espera)]],12,FALSE)="Si",Cocina[[#This Row],[Ganancia Neta]],-Cocina[[#This Row],[Total del Pedido]])</f>
        <v>30</v>
      </c>
    </row>
    <row r="1625" spans="1:15" x14ac:dyDescent="0.3">
      <c r="A1625" s="9">
        <v>661</v>
      </c>
      <c r="B1625" s="9">
        <v>16</v>
      </c>
      <c r="C1625" s="13" t="s">
        <v>331</v>
      </c>
      <c r="D1625" s="13" t="s">
        <v>1154</v>
      </c>
      <c r="E1625" s="14">
        <v>14</v>
      </c>
      <c r="F1625" s="14">
        <v>23</v>
      </c>
      <c r="G1625" s="9">
        <v>3</v>
      </c>
      <c r="H1625" s="9">
        <v>56</v>
      </c>
      <c r="I1625" s="13" t="s">
        <v>1128</v>
      </c>
      <c r="K1625" s="14">
        <f t="shared" si="100"/>
        <v>42</v>
      </c>
      <c r="L1625" s="14">
        <f t="shared" si="101"/>
        <v>27</v>
      </c>
      <c r="M1625" s="14">
        <f t="shared" si="102"/>
        <v>69</v>
      </c>
      <c r="N1625" s="12">
        <f t="shared" si="103"/>
        <v>0.6428571428571429</v>
      </c>
      <c r="O1625" s="23">
        <f>IF(VLOOKUP(Cocina[[#This Row],[Número de Orden]],Sala[[Número de Orden]:[Orden cobrada (Sin tiempo espera)]],12,FALSE)="Si",Cocina[[#This Row],[Ganancia Neta]],-Cocina[[#This Row],[Total del Pedido]])</f>
        <v>27</v>
      </c>
    </row>
    <row r="1626" spans="1:15" x14ac:dyDescent="0.3">
      <c r="A1626" s="9">
        <v>661</v>
      </c>
      <c r="B1626" s="9">
        <v>16</v>
      </c>
      <c r="C1626" s="13" t="s">
        <v>186</v>
      </c>
      <c r="D1626" s="13" t="s">
        <v>1141</v>
      </c>
      <c r="E1626" s="14">
        <v>19</v>
      </c>
      <c r="F1626" s="14">
        <v>31</v>
      </c>
      <c r="G1626" s="9">
        <v>1</v>
      </c>
      <c r="H1626" s="9">
        <v>22</v>
      </c>
      <c r="I1626" s="13" t="s">
        <v>1128</v>
      </c>
      <c r="K1626" s="14">
        <f t="shared" si="100"/>
        <v>19</v>
      </c>
      <c r="L1626" s="14">
        <f t="shared" si="101"/>
        <v>12</v>
      </c>
      <c r="M1626" s="14">
        <f t="shared" si="102"/>
        <v>31</v>
      </c>
      <c r="N1626" s="12">
        <f t="shared" si="103"/>
        <v>0.63157894736842102</v>
      </c>
      <c r="O1626" s="23">
        <f>IF(VLOOKUP(Cocina[[#This Row],[Número de Orden]],Sala[[Número de Orden]:[Orden cobrada (Sin tiempo espera)]],12,FALSE)="Si",Cocina[[#This Row],[Ganancia Neta]],-Cocina[[#This Row],[Total del Pedido]])</f>
        <v>12</v>
      </c>
    </row>
    <row r="1627" spans="1:15" x14ac:dyDescent="0.3">
      <c r="A1627" s="9">
        <v>661</v>
      </c>
      <c r="B1627" s="9">
        <v>16</v>
      </c>
      <c r="C1627" s="13" t="s">
        <v>195</v>
      </c>
      <c r="D1627" s="13" t="s">
        <v>1158</v>
      </c>
      <c r="E1627" s="14">
        <v>15</v>
      </c>
      <c r="F1627" s="14">
        <v>25</v>
      </c>
      <c r="G1627" s="9">
        <v>2</v>
      </c>
      <c r="H1627" s="9">
        <v>30</v>
      </c>
      <c r="I1627" s="13" t="s">
        <v>1127</v>
      </c>
      <c r="K1627" s="14">
        <f t="shared" si="100"/>
        <v>30</v>
      </c>
      <c r="L1627" s="14">
        <f t="shared" si="101"/>
        <v>20</v>
      </c>
      <c r="M1627" s="14">
        <f t="shared" si="102"/>
        <v>50</v>
      </c>
      <c r="N1627" s="12">
        <f t="shared" si="103"/>
        <v>0.66666666666666663</v>
      </c>
      <c r="O1627" s="23">
        <f>IF(VLOOKUP(Cocina[[#This Row],[Número de Orden]],Sala[[Número de Orden]:[Orden cobrada (Sin tiempo espera)]],12,FALSE)="Si",Cocina[[#This Row],[Ganancia Neta]],-Cocina[[#This Row],[Total del Pedido]])</f>
        <v>20</v>
      </c>
    </row>
    <row r="1628" spans="1:15" x14ac:dyDescent="0.3">
      <c r="A1628" s="9">
        <v>661</v>
      </c>
      <c r="B1628" s="9">
        <v>16</v>
      </c>
      <c r="C1628" s="13" t="s">
        <v>57</v>
      </c>
      <c r="D1628" s="13" t="s">
        <v>1147</v>
      </c>
      <c r="E1628" s="14">
        <v>16</v>
      </c>
      <c r="F1628" s="14">
        <v>28</v>
      </c>
      <c r="G1628" s="9">
        <v>2</v>
      </c>
      <c r="H1628" s="9">
        <v>27</v>
      </c>
      <c r="I1628" s="13" t="s">
        <v>1128</v>
      </c>
      <c r="K1628" s="14">
        <f t="shared" si="100"/>
        <v>32</v>
      </c>
      <c r="L1628" s="14">
        <f t="shared" si="101"/>
        <v>24</v>
      </c>
      <c r="M1628" s="14">
        <f t="shared" si="102"/>
        <v>56</v>
      </c>
      <c r="N1628" s="12">
        <f t="shared" si="103"/>
        <v>0.75</v>
      </c>
      <c r="O1628" s="23">
        <f>IF(VLOOKUP(Cocina[[#This Row],[Número de Orden]],Sala[[Número de Orden]:[Orden cobrada (Sin tiempo espera)]],12,FALSE)="Si",Cocina[[#This Row],[Ganancia Neta]],-Cocina[[#This Row],[Total del Pedido]])</f>
        <v>24</v>
      </c>
    </row>
    <row r="1629" spans="1:15" x14ac:dyDescent="0.3">
      <c r="A1629" s="9">
        <v>662</v>
      </c>
      <c r="B1629" s="9">
        <v>15</v>
      </c>
      <c r="C1629" s="13" t="s">
        <v>259</v>
      </c>
      <c r="D1629" s="13" t="s">
        <v>1139</v>
      </c>
      <c r="E1629" s="14">
        <v>14</v>
      </c>
      <c r="F1629" s="14">
        <v>24</v>
      </c>
      <c r="G1629" s="9">
        <v>3</v>
      </c>
      <c r="H1629" s="9">
        <v>34</v>
      </c>
      <c r="I1629" s="13" t="s">
        <v>1127</v>
      </c>
      <c r="K1629" s="14">
        <f t="shared" si="100"/>
        <v>42</v>
      </c>
      <c r="L1629" s="14">
        <f t="shared" si="101"/>
        <v>30</v>
      </c>
      <c r="M1629" s="14">
        <f t="shared" si="102"/>
        <v>72</v>
      </c>
      <c r="N1629" s="12">
        <f t="shared" si="103"/>
        <v>0.7142857142857143</v>
      </c>
      <c r="O1629" s="23">
        <f>IF(VLOOKUP(Cocina[[#This Row],[Número de Orden]],Sala[[Número de Orden]:[Orden cobrada (Sin tiempo espera)]],12,FALSE)="Si",Cocina[[#This Row],[Ganancia Neta]],-Cocina[[#This Row],[Total del Pedido]])</f>
        <v>30</v>
      </c>
    </row>
    <row r="1630" spans="1:15" x14ac:dyDescent="0.3">
      <c r="A1630" s="9">
        <v>662</v>
      </c>
      <c r="B1630" s="9">
        <v>15</v>
      </c>
      <c r="C1630" s="13" t="s">
        <v>195</v>
      </c>
      <c r="D1630" s="13" t="s">
        <v>1158</v>
      </c>
      <c r="E1630" s="14">
        <v>15</v>
      </c>
      <c r="F1630" s="14">
        <v>25</v>
      </c>
      <c r="G1630" s="9">
        <v>1</v>
      </c>
      <c r="H1630" s="9">
        <v>10</v>
      </c>
      <c r="I1630" s="13" t="s">
        <v>1128</v>
      </c>
      <c r="K1630" s="14">
        <f t="shared" si="100"/>
        <v>15</v>
      </c>
      <c r="L1630" s="14">
        <f t="shared" si="101"/>
        <v>10</v>
      </c>
      <c r="M1630" s="14">
        <f t="shared" si="102"/>
        <v>25</v>
      </c>
      <c r="N1630" s="12">
        <f t="shared" si="103"/>
        <v>0.66666666666666663</v>
      </c>
      <c r="O1630" s="23">
        <f>IF(VLOOKUP(Cocina[[#This Row],[Número de Orden]],Sala[[Número de Orden]:[Orden cobrada (Sin tiempo espera)]],12,FALSE)="Si",Cocina[[#This Row],[Ganancia Neta]],-Cocina[[#This Row],[Total del Pedido]])</f>
        <v>10</v>
      </c>
    </row>
    <row r="1631" spans="1:15" x14ac:dyDescent="0.3">
      <c r="A1631" s="9">
        <v>662</v>
      </c>
      <c r="B1631" s="9">
        <v>15</v>
      </c>
      <c r="C1631" s="13" t="s">
        <v>106</v>
      </c>
      <c r="D1631" s="13" t="s">
        <v>1144</v>
      </c>
      <c r="E1631" s="14">
        <v>22</v>
      </c>
      <c r="F1631" s="14">
        <v>36</v>
      </c>
      <c r="G1631" s="9">
        <v>1</v>
      </c>
      <c r="H1631" s="9">
        <v>41</v>
      </c>
      <c r="I1631" s="13" t="s">
        <v>1127</v>
      </c>
      <c r="K1631" s="14">
        <f t="shared" si="100"/>
        <v>22</v>
      </c>
      <c r="L1631" s="14">
        <f t="shared" si="101"/>
        <v>14</v>
      </c>
      <c r="M1631" s="14">
        <f t="shared" si="102"/>
        <v>36</v>
      </c>
      <c r="N1631" s="12">
        <f t="shared" si="103"/>
        <v>0.63636363636363635</v>
      </c>
      <c r="O1631" s="23">
        <f>IF(VLOOKUP(Cocina[[#This Row],[Número de Orden]],Sala[[Número de Orden]:[Orden cobrada (Sin tiempo espera)]],12,FALSE)="Si",Cocina[[#This Row],[Ganancia Neta]],-Cocina[[#This Row],[Total del Pedido]])</f>
        <v>14</v>
      </c>
    </row>
    <row r="1632" spans="1:15" x14ac:dyDescent="0.3">
      <c r="A1632" s="9">
        <v>663</v>
      </c>
      <c r="B1632" s="9">
        <v>3</v>
      </c>
      <c r="C1632" s="13" t="s">
        <v>117</v>
      </c>
      <c r="D1632" s="13" t="s">
        <v>1156</v>
      </c>
      <c r="E1632" s="14">
        <v>10</v>
      </c>
      <c r="F1632" s="14">
        <v>18</v>
      </c>
      <c r="G1632" s="9">
        <v>2</v>
      </c>
      <c r="H1632" s="9">
        <v>40</v>
      </c>
      <c r="I1632" s="13" t="s">
        <v>1128</v>
      </c>
      <c r="K1632" s="14">
        <f t="shared" si="100"/>
        <v>20</v>
      </c>
      <c r="L1632" s="14">
        <f t="shared" si="101"/>
        <v>16</v>
      </c>
      <c r="M1632" s="14">
        <f t="shared" si="102"/>
        <v>36</v>
      </c>
      <c r="N1632" s="12">
        <f t="shared" si="103"/>
        <v>0.8</v>
      </c>
      <c r="O1632" s="23">
        <f>IF(VLOOKUP(Cocina[[#This Row],[Número de Orden]],Sala[[Número de Orden]:[Orden cobrada (Sin tiempo espera)]],12,FALSE)="Si",Cocina[[#This Row],[Ganancia Neta]],-Cocina[[#This Row],[Total del Pedido]])</f>
        <v>16</v>
      </c>
    </row>
    <row r="1633" spans="1:15" x14ac:dyDescent="0.3">
      <c r="A1633" s="9">
        <v>663</v>
      </c>
      <c r="B1633" s="9">
        <v>3</v>
      </c>
      <c r="C1633" s="13" t="s">
        <v>51</v>
      </c>
      <c r="D1633" s="13" t="s">
        <v>1145</v>
      </c>
      <c r="E1633" s="14">
        <v>17</v>
      </c>
      <c r="F1633" s="14">
        <v>29</v>
      </c>
      <c r="G1633" s="9">
        <v>2</v>
      </c>
      <c r="H1633" s="9">
        <v>5</v>
      </c>
      <c r="I1633" s="13" t="s">
        <v>1128</v>
      </c>
      <c r="K1633" s="14">
        <f t="shared" si="100"/>
        <v>34</v>
      </c>
      <c r="L1633" s="14">
        <f t="shared" si="101"/>
        <v>24</v>
      </c>
      <c r="M1633" s="14">
        <f t="shared" si="102"/>
        <v>58</v>
      </c>
      <c r="N1633" s="12">
        <f t="shared" si="103"/>
        <v>0.70588235294117652</v>
      </c>
      <c r="O1633" s="23">
        <f>IF(VLOOKUP(Cocina[[#This Row],[Número de Orden]],Sala[[Número de Orden]:[Orden cobrada (Sin tiempo espera)]],12,FALSE)="Si",Cocina[[#This Row],[Ganancia Neta]],-Cocina[[#This Row],[Total del Pedido]])</f>
        <v>24</v>
      </c>
    </row>
    <row r="1634" spans="1:15" x14ac:dyDescent="0.3">
      <c r="A1634" s="9">
        <v>663</v>
      </c>
      <c r="B1634" s="9">
        <v>3</v>
      </c>
      <c r="C1634" s="13" t="s">
        <v>241</v>
      </c>
      <c r="D1634" s="13" t="s">
        <v>1153</v>
      </c>
      <c r="E1634" s="14">
        <v>12</v>
      </c>
      <c r="F1634" s="14">
        <v>20</v>
      </c>
      <c r="G1634" s="9">
        <v>1</v>
      </c>
      <c r="H1634" s="9">
        <v>42</v>
      </c>
      <c r="I1634" s="13" t="s">
        <v>1128</v>
      </c>
      <c r="K1634" s="14">
        <f t="shared" si="100"/>
        <v>12</v>
      </c>
      <c r="L1634" s="14">
        <f t="shared" si="101"/>
        <v>8</v>
      </c>
      <c r="M1634" s="14">
        <f t="shared" si="102"/>
        <v>20</v>
      </c>
      <c r="N1634" s="12">
        <f t="shared" si="103"/>
        <v>0.66666666666666663</v>
      </c>
      <c r="O1634" s="23">
        <f>IF(VLOOKUP(Cocina[[#This Row],[Número de Orden]],Sala[[Número de Orden]:[Orden cobrada (Sin tiempo espera)]],12,FALSE)="Si",Cocina[[#This Row],[Ganancia Neta]],-Cocina[[#This Row],[Total del Pedido]])</f>
        <v>8</v>
      </c>
    </row>
    <row r="1635" spans="1:15" x14ac:dyDescent="0.3">
      <c r="A1635" s="9">
        <v>664</v>
      </c>
      <c r="B1635" s="9">
        <v>20</v>
      </c>
      <c r="C1635" s="13" t="s">
        <v>117</v>
      </c>
      <c r="D1635" s="13" t="s">
        <v>1156</v>
      </c>
      <c r="E1635" s="14">
        <v>10</v>
      </c>
      <c r="F1635" s="14">
        <v>18</v>
      </c>
      <c r="G1635" s="9">
        <v>1</v>
      </c>
      <c r="H1635" s="9">
        <v>9</v>
      </c>
      <c r="I1635" s="13" t="s">
        <v>1127</v>
      </c>
      <c r="K1635" s="14">
        <f t="shared" si="100"/>
        <v>10</v>
      </c>
      <c r="L1635" s="14">
        <f t="shared" si="101"/>
        <v>8</v>
      </c>
      <c r="M1635" s="14">
        <f t="shared" si="102"/>
        <v>18</v>
      </c>
      <c r="N1635" s="12">
        <f t="shared" si="103"/>
        <v>0.8</v>
      </c>
      <c r="O1635" s="23">
        <f>IF(VLOOKUP(Cocina[[#This Row],[Número de Orden]],Sala[[Número de Orden]:[Orden cobrada (Sin tiempo espera)]],12,FALSE)="Si",Cocina[[#This Row],[Ganancia Neta]],-Cocina[[#This Row],[Total del Pedido]])</f>
        <v>8</v>
      </c>
    </row>
    <row r="1636" spans="1:15" x14ac:dyDescent="0.3">
      <c r="A1636" s="9">
        <v>664</v>
      </c>
      <c r="B1636" s="9">
        <v>20</v>
      </c>
      <c r="C1636" s="13" t="s">
        <v>180</v>
      </c>
      <c r="D1636" s="13" t="s">
        <v>1148</v>
      </c>
      <c r="E1636" s="14">
        <v>11</v>
      </c>
      <c r="F1636" s="14">
        <v>19</v>
      </c>
      <c r="G1636" s="9">
        <v>2</v>
      </c>
      <c r="H1636" s="9">
        <v>42</v>
      </c>
      <c r="I1636" s="13" t="s">
        <v>1127</v>
      </c>
      <c r="K1636" s="14">
        <f t="shared" si="100"/>
        <v>22</v>
      </c>
      <c r="L1636" s="14">
        <f t="shared" si="101"/>
        <v>16</v>
      </c>
      <c r="M1636" s="14">
        <f t="shared" si="102"/>
        <v>38</v>
      </c>
      <c r="N1636" s="12">
        <f t="shared" si="103"/>
        <v>0.72727272727272729</v>
      </c>
      <c r="O1636" s="23">
        <f>IF(VLOOKUP(Cocina[[#This Row],[Número de Orden]],Sala[[Número de Orden]:[Orden cobrada (Sin tiempo espera)]],12,FALSE)="Si",Cocina[[#This Row],[Ganancia Neta]],-Cocina[[#This Row],[Total del Pedido]])</f>
        <v>16</v>
      </c>
    </row>
    <row r="1637" spans="1:15" x14ac:dyDescent="0.3">
      <c r="A1637" s="9">
        <v>664</v>
      </c>
      <c r="B1637" s="9">
        <v>20</v>
      </c>
      <c r="C1637" s="13" t="s">
        <v>335</v>
      </c>
      <c r="D1637" s="13" t="s">
        <v>1151</v>
      </c>
      <c r="E1637" s="14">
        <v>13</v>
      </c>
      <c r="F1637" s="14">
        <v>22</v>
      </c>
      <c r="G1637" s="9">
        <v>3</v>
      </c>
      <c r="H1637" s="9">
        <v>48</v>
      </c>
      <c r="I1637" s="13" t="s">
        <v>1128</v>
      </c>
      <c r="K1637" s="14">
        <f t="shared" si="100"/>
        <v>39</v>
      </c>
      <c r="L1637" s="14">
        <f t="shared" si="101"/>
        <v>27</v>
      </c>
      <c r="M1637" s="14">
        <f t="shared" si="102"/>
        <v>66</v>
      </c>
      <c r="N1637" s="12">
        <f t="shared" si="103"/>
        <v>0.69230769230769229</v>
      </c>
      <c r="O1637" s="23">
        <f>IF(VLOOKUP(Cocina[[#This Row],[Número de Orden]],Sala[[Número de Orden]:[Orden cobrada (Sin tiempo espera)]],12,FALSE)="Si",Cocina[[#This Row],[Ganancia Neta]],-Cocina[[#This Row],[Total del Pedido]])</f>
        <v>27</v>
      </c>
    </row>
    <row r="1638" spans="1:15" x14ac:dyDescent="0.3">
      <c r="A1638" s="9">
        <v>665</v>
      </c>
      <c r="B1638" s="9">
        <v>6</v>
      </c>
      <c r="C1638" s="13" t="s">
        <v>195</v>
      </c>
      <c r="D1638" s="13" t="s">
        <v>1158</v>
      </c>
      <c r="E1638" s="14">
        <v>15</v>
      </c>
      <c r="F1638" s="14">
        <v>25</v>
      </c>
      <c r="G1638" s="9">
        <v>3</v>
      </c>
      <c r="H1638" s="9">
        <v>25</v>
      </c>
      <c r="I1638" s="13" t="s">
        <v>1128</v>
      </c>
      <c r="K1638" s="14">
        <f t="shared" si="100"/>
        <v>45</v>
      </c>
      <c r="L1638" s="14">
        <f t="shared" si="101"/>
        <v>30</v>
      </c>
      <c r="M1638" s="14">
        <f t="shared" si="102"/>
        <v>75</v>
      </c>
      <c r="N1638" s="12">
        <f t="shared" si="103"/>
        <v>0.66666666666666663</v>
      </c>
      <c r="O1638" s="23">
        <f>IF(VLOOKUP(Cocina[[#This Row],[Número de Orden]],Sala[[Número de Orden]:[Orden cobrada (Sin tiempo espera)]],12,FALSE)="Si",Cocina[[#This Row],[Ganancia Neta]],-Cocina[[#This Row],[Total del Pedido]])</f>
        <v>30</v>
      </c>
    </row>
    <row r="1639" spans="1:15" x14ac:dyDescent="0.3">
      <c r="A1639" s="9">
        <v>665</v>
      </c>
      <c r="B1639" s="9">
        <v>6</v>
      </c>
      <c r="C1639" s="13" t="s">
        <v>170</v>
      </c>
      <c r="D1639" s="13" t="s">
        <v>1142</v>
      </c>
      <c r="E1639" s="14">
        <v>16</v>
      </c>
      <c r="F1639" s="14">
        <v>27</v>
      </c>
      <c r="G1639" s="9">
        <v>2</v>
      </c>
      <c r="H1639" s="9">
        <v>15</v>
      </c>
      <c r="I1639" s="13" t="s">
        <v>1128</v>
      </c>
      <c r="K1639" s="14">
        <f t="shared" si="100"/>
        <v>32</v>
      </c>
      <c r="L1639" s="14">
        <f t="shared" si="101"/>
        <v>22</v>
      </c>
      <c r="M1639" s="14">
        <f t="shared" si="102"/>
        <v>54</v>
      </c>
      <c r="N1639" s="12">
        <f t="shared" si="103"/>
        <v>0.6875</v>
      </c>
      <c r="O1639" s="23">
        <f>IF(VLOOKUP(Cocina[[#This Row],[Número de Orden]],Sala[[Número de Orden]:[Orden cobrada (Sin tiempo espera)]],12,FALSE)="Si",Cocina[[#This Row],[Ganancia Neta]],-Cocina[[#This Row],[Total del Pedido]])</f>
        <v>22</v>
      </c>
    </row>
    <row r="1640" spans="1:15" x14ac:dyDescent="0.3">
      <c r="A1640" s="9">
        <v>666</v>
      </c>
      <c r="B1640" s="9">
        <v>8</v>
      </c>
      <c r="C1640" s="13" t="s">
        <v>241</v>
      </c>
      <c r="D1640" s="13" t="s">
        <v>1153</v>
      </c>
      <c r="E1640" s="14">
        <v>12</v>
      </c>
      <c r="F1640" s="14">
        <v>20</v>
      </c>
      <c r="G1640" s="9">
        <v>2</v>
      </c>
      <c r="H1640" s="9">
        <v>27</v>
      </c>
      <c r="I1640" s="13" t="s">
        <v>1128</v>
      </c>
      <c r="K1640" s="14">
        <f t="shared" si="100"/>
        <v>24</v>
      </c>
      <c r="L1640" s="14">
        <f t="shared" si="101"/>
        <v>16</v>
      </c>
      <c r="M1640" s="14">
        <f t="shared" si="102"/>
        <v>40</v>
      </c>
      <c r="N1640" s="12">
        <f t="shared" si="103"/>
        <v>0.66666666666666663</v>
      </c>
      <c r="O1640" s="23">
        <f>IF(VLOOKUP(Cocina[[#This Row],[Número de Orden]],Sala[[Número de Orden]:[Orden cobrada (Sin tiempo espera)]],12,FALSE)="Si",Cocina[[#This Row],[Ganancia Neta]],-Cocina[[#This Row],[Total del Pedido]])</f>
        <v>16</v>
      </c>
    </row>
    <row r="1641" spans="1:15" x14ac:dyDescent="0.3">
      <c r="A1641" s="9">
        <v>667</v>
      </c>
      <c r="B1641" s="9">
        <v>6</v>
      </c>
      <c r="C1641" s="13" t="s">
        <v>106</v>
      </c>
      <c r="D1641" s="13" t="s">
        <v>1144</v>
      </c>
      <c r="E1641" s="14">
        <v>22</v>
      </c>
      <c r="F1641" s="14">
        <v>36</v>
      </c>
      <c r="G1641" s="9">
        <v>1</v>
      </c>
      <c r="H1641" s="9">
        <v>12</v>
      </c>
      <c r="I1641" s="13" t="s">
        <v>1127</v>
      </c>
      <c r="K1641" s="14">
        <f t="shared" si="100"/>
        <v>22</v>
      </c>
      <c r="L1641" s="14">
        <f t="shared" si="101"/>
        <v>14</v>
      </c>
      <c r="M1641" s="14">
        <f t="shared" si="102"/>
        <v>36</v>
      </c>
      <c r="N1641" s="12">
        <f t="shared" si="103"/>
        <v>0.63636363636363635</v>
      </c>
      <c r="O1641" s="23">
        <f>IF(VLOOKUP(Cocina[[#This Row],[Número de Orden]],Sala[[Número de Orden]:[Orden cobrada (Sin tiempo espera)]],12,FALSE)="Si",Cocina[[#This Row],[Ganancia Neta]],-Cocina[[#This Row],[Total del Pedido]])</f>
        <v>14</v>
      </c>
    </row>
    <row r="1642" spans="1:15" x14ac:dyDescent="0.3">
      <c r="A1642" s="9">
        <v>668</v>
      </c>
      <c r="B1642" s="9">
        <v>12</v>
      </c>
      <c r="C1642" s="13" t="s">
        <v>256</v>
      </c>
      <c r="D1642" s="13" t="s">
        <v>1157</v>
      </c>
      <c r="E1642" s="14">
        <v>15</v>
      </c>
      <c r="F1642" s="14">
        <v>26</v>
      </c>
      <c r="G1642" s="9">
        <v>3</v>
      </c>
      <c r="H1642" s="9">
        <v>59</v>
      </c>
      <c r="I1642" s="13" t="s">
        <v>1127</v>
      </c>
      <c r="K1642" s="14">
        <f t="shared" si="100"/>
        <v>45</v>
      </c>
      <c r="L1642" s="14">
        <f t="shared" si="101"/>
        <v>33</v>
      </c>
      <c r="M1642" s="14">
        <f t="shared" si="102"/>
        <v>78</v>
      </c>
      <c r="N1642" s="12">
        <f t="shared" si="103"/>
        <v>0.73333333333333328</v>
      </c>
      <c r="O1642" s="23">
        <f>IF(VLOOKUP(Cocina[[#This Row],[Número de Orden]],Sala[[Número de Orden]:[Orden cobrada (Sin tiempo espera)]],12,FALSE)="Si",Cocina[[#This Row],[Ganancia Neta]],-Cocina[[#This Row],[Total del Pedido]])</f>
        <v>33</v>
      </c>
    </row>
    <row r="1643" spans="1:15" x14ac:dyDescent="0.3">
      <c r="A1643" s="9">
        <v>668</v>
      </c>
      <c r="B1643" s="9">
        <v>12</v>
      </c>
      <c r="C1643" s="13" t="s">
        <v>259</v>
      </c>
      <c r="D1643" s="13" t="s">
        <v>1139</v>
      </c>
      <c r="E1643" s="14">
        <v>14</v>
      </c>
      <c r="F1643" s="14">
        <v>24</v>
      </c>
      <c r="G1643" s="9">
        <v>2</v>
      </c>
      <c r="H1643" s="9">
        <v>9</v>
      </c>
      <c r="I1643" s="13" t="s">
        <v>1128</v>
      </c>
      <c r="K1643" s="14">
        <f t="shared" si="100"/>
        <v>28</v>
      </c>
      <c r="L1643" s="14">
        <f t="shared" si="101"/>
        <v>20</v>
      </c>
      <c r="M1643" s="14">
        <f t="shared" si="102"/>
        <v>48</v>
      </c>
      <c r="N1643" s="12">
        <f t="shared" si="103"/>
        <v>0.7142857142857143</v>
      </c>
      <c r="O1643" s="23">
        <f>IF(VLOOKUP(Cocina[[#This Row],[Número de Orden]],Sala[[Número de Orden]:[Orden cobrada (Sin tiempo espera)]],12,FALSE)="Si",Cocina[[#This Row],[Ganancia Neta]],-Cocina[[#This Row],[Total del Pedido]])</f>
        <v>20</v>
      </c>
    </row>
    <row r="1644" spans="1:15" x14ac:dyDescent="0.3">
      <c r="A1644" s="9">
        <v>668</v>
      </c>
      <c r="B1644" s="9">
        <v>12</v>
      </c>
      <c r="C1644" s="13" t="s">
        <v>195</v>
      </c>
      <c r="D1644" s="13" t="s">
        <v>1158</v>
      </c>
      <c r="E1644" s="14">
        <v>15</v>
      </c>
      <c r="F1644" s="14">
        <v>25</v>
      </c>
      <c r="G1644" s="9">
        <v>3</v>
      </c>
      <c r="H1644" s="9">
        <v>47</v>
      </c>
      <c r="I1644" s="13" t="s">
        <v>1127</v>
      </c>
      <c r="K1644" s="14">
        <f t="shared" si="100"/>
        <v>45</v>
      </c>
      <c r="L1644" s="14">
        <f t="shared" si="101"/>
        <v>30</v>
      </c>
      <c r="M1644" s="14">
        <f t="shared" si="102"/>
        <v>75</v>
      </c>
      <c r="N1644" s="12">
        <f t="shared" si="103"/>
        <v>0.66666666666666663</v>
      </c>
      <c r="O1644" s="23">
        <f>IF(VLOOKUP(Cocina[[#This Row],[Número de Orden]],Sala[[Número de Orden]:[Orden cobrada (Sin tiempo espera)]],12,FALSE)="Si",Cocina[[#This Row],[Ganancia Neta]],-Cocina[[#This Row],[Total del Pedido]])</f>
        <v>30</v>
      </c>
    </row>
    <row r="1645" spans="1:15" x14ac:dyDescent="0.3">
      <c r="A1645" s="9">
        <v>669</v>
      </c>
      <c r="B1645" s="9">
        <v>10</v>
      </c>
      <c r="C1645" s="13" t="s">
        <v>186</v>
      </c>
      <c r="D1645" s="13" t="s">
        <v>1141</v>
      </c>
      <c r="E1645" s="14">
        <v>19</v>
      </c>
      <c r="F1645" s="14">
        <v>31</v>
      </c>
      <c r="G1645" s="9">
        <v>1</v>
      </c>
      <c r="H1645" s="9">
        <v>13</v>
      </c>
      <c r="I1645" s="13" t="s">
        <v>1128</v>
      </c>
      <c r="K1645" s="14">
        <f t="shared" si="100"/>
        <v>19</v>
      </c>
      <c r="L1645" s="14">
        <f t="shared" si="101"/>
        <v>12</v>
      </c>
      <c r="M1645" s="14">
        <f t="shared" si="102"/>
        <v>31</v>
      </c>
      <c r="N1645" s="12">
        <f t="shared" si="103"/>
        <v>0.63157894736842102</v>
      </c>
      <c r="O1645" s="23">
        <f>IF(VLOOKUP(Cocina[[#This Row],[Número de Orden]],Sala[[Número de Orden]:[Orden cobrada (Sin tiempo espera)]],12,FALSE)="Si",Cocina[[#This Row],[Ganancia Neta]],-Cocina[[#This Row],[Total del Pedido]])</f>
        <v>12</v>
      </c>
    </row>
    <row r="1646" spans="1:15" x14ac:dyDescent="0.3">
      <c r="A1646" s="9">
        <v>669</v>
      </c>
      <c r="B1646" s="9">
        <v>10</v>
      </c>
      <c r="C1646" s="13" t="s">
        <v>170</v>
      </c>
      <c r="D1646" s="13" t="s">
        <v>1142</v>
      </c>
      <c r="E1646" s="14">
        <v>16</v>
      </c>
      <c r="F1646" s="14">
        <v>27</v>
      </c>
      <c r="G1646" s="9">
        <v>2</v>
      </c>
      <c r="H1646" s="9">
        <v>14</v>
      </c>
      <c r="I1646" s="13" t="s">
        <v>1128</v>
      </c>
      <c r="K1646" s="14">
        <f t="shared" si="100"/>
        <v>32</v>
      </c>
      <c r="L1646" s="14">
        <f t="shared" si="101"/>
        <v>22</v>
      </c>
      <c r="M1646" s="14">
        <f t="shared" si="102"/>
        <v>54</v>
      </c>
      <c r="N1646" s="12">
        <f t="shared" si="103"/>
        <v>0.6875</v>
      </c>
      <c r="O1646" s="23">
        <f>IF(VLOOKUP(Cocina[[#This Row],[Número de Orden]],Sala[[Número de Orden]:[Orden cobrada (Sin tiempo espera)]],12,FALSE)="Si",Cocina[[#This Row],[Ganancia Neta]],-Cocina[[#This Row],[Total del Pedido]])</f>
        <v>22</v>
      </c>
    </row>
    <row r="1647" spans="1:15" x14ac:dyDescent="0.3">
      <c r="A1647" s="9">
        <v>669</v>
      </c>
      <c r="B1647" s="9">
        <v>10</v>
      </c>
      <c r="C1647" s="13" t="s">
        <v>414</v>
      </c>
      <c r="D1647" s="13" t="s">
        <v>1150</v>
      </c>
      <c r="E1647" s="14">
        <v>19</v>
      </c>
      <c r="F1647" s="14">
        <v>32</v>
      </c>
      <c r="G1647" s="9">
        <v>3</v>
      </c>
      <c r="H1647" s="9">
        <v>42</v>
      </c>
      <c r="I1647" s="13" t="s">
        <v>1128</v>
      </c>
      <c r="K1647" s="14">
        <f t="shared" si="100"/>
        <v>57</v>
      </c>
      <c r="L1647" s="14">
        <f t="shared" si="101"/>
        <v>39</v>
      </c>
      <c r="M1647" s="14">
        <f t="shared" si="102"/>
        <v>96</v>
      </c>
      <c r="N1647" s="12">
        <f t="shared" si="103"/>
        <v>0.68421052631578949</v>
      </c>
      <c r="O1647" s="23">
        <f>IF(VLOOKUP(Cocina[[#This Row],[Número de Orden]],Sala[[Número de Orden]:[Orden cobrada (Sin tiempo espera)]],12,FALSE)="Si",Cocina[[#This Row],[Ganancia Neta]],-Cocina[[#This Row],[Total del Pedido]])</f>
        <v>39</v>
      </c>
    </row>
    <row r="1648" spans="1:15" x14ac:dyDescent="0.3">
      <c r="A1648" s="9">
        <v>670</v>
      </c>
      <c r="B1648" s="9">
        <v>16</v>
      </c>
      <c r="C1648" s="13" t="s">
        <v>331</v>
      </c>
      <c r="D1648" s="13" t="s">
        <v>1154</v>
      </c>
      <c r="E1648" s="14">
        <v>14</v>
      </c>
      <c r="F1648" s="14">
        <v>23</v>
      </c>
      <c r="G1648" s="9">
        <v>1</v>
      </c>
      <c r="H1648" s="9">
        <v>26</v>
      </c>
      <c r="I1648" s="13" t="s">
        <v>1127</v>
      </c>
      <c r="K1648" s="14">
        <f t="shared" si="100"/>
        <v>14</v>
      </c>
      <c r="L1648" s="14">
        <f t="shared" si="101"/>
        <v>9</v>
      </c>
      <c r="M1648" s="14">
        <f t="shared" si="102"/>
        <v>23</v>
      </c>
      <c r="N1648" s="12">
        <f t="shared" si="103"/>
        <v>0.6428571428571429</v>
      </c>
      <c r="O1648" s="23">
        <f>IF(VLOOKUP(Cocina[[#This Row],[Número de Orden]],Sala[[Número de Orden]:[Orden cobrada (Sin tiempo espera)]],12,FALSE)="Si",Cocina[[#This Row],[Ganancia Neta]],-Cocina[[#This Row],[Total del Pedido]])</f>
        <v>9</v>
      </c>
    </row>
    <row r="1649" spans="1:15" x14ac:dyDescent="0.3">
      <c r="A1649" s="9">
        <v>670</v>
      </c>
      <c r="B1649" s="9">
        <v>16</v>
      </c>
      <c r="C1649" s="13" t="s">
        <v>33</v>
      </c>
      <c r="D1649" s="13" t="s">
        <v>1149</v>
      </c>
      <c r="E1649" s="14">
        <v>21</v>
      </c>
      <c r="F1649" s="14">
        <v>35</v>
      </c>
      <c r="G1649" s="9">
        <v>1</v>
      </c>
      <c r="H1649" s="9">
        <v>17</v>
      </c>
      <c r="I1649" s="13" t="s">
        <v>1128</v>
      </c>
      <c r="K1649" s="14">
        <f t="shared" si="100"/>
        <v>21</v>
      </c>
      <c r="L1649" s="14">
        <f t="shared" si="101"/>
        <v>14</v>
      </c>
      <c r="M1649" s="14">
        <f t="shared" si="102"/>
        <v>35</v>
      </c>
      <c r="N1649" s="12">
        <f t="shared" si="103"/>
        <v>0.66666666666666663</v>
      </c>
      <c r="O1649" s="23">
        <f>IF(VLOOKUP(Cocina[[#This Row],[Número de Orden]],Sala[[Número de Orden]:[Orden cobrada (Sin tiempo espera)]],12,FALSE)="Si",Cocina[[#This Row],[Ganancia Neta]],-Cocina[[#This Row],[Total del Pedido]])</f>
        <v>14</v>
      </c>
    </row>
    <row r="1650" spans="1:15" x14ac:dyDescent="0.3">
      <c r="A1650" s="9">
        <v>670</v>
      </c>
      <c r="B1650" s="9">
        <v>16</v>
      </c>
      <c r="C1650" s="13" t="s">
        <v>106</v>
      </c>
      <c r="D1650" s="13" t="s">
        <v>1144</v>
      </c>
      <c r="E1650" s="14">
        <v>22</v>
      </c>
      <c r="F1650" s="14">
        <v>36</v>
      </c>
      <c r="G1650" s="9">
        <v>1</v>
      </c>
      <c r="H1650" s="9">
        <v>32</v>
      </c>
      <c r="I1650" s="13" t="s">
        <v>1127</v>
      </c>
      <c r="K1650" s="14">
        <f t="shared" si="100"/>
        <v>22</v>
      </c>
      <c r="L1650" s="14">
        <f t="shared" si="101"/>
        <v>14</v>
      </c>
      <c r="M1650" s="14">
        <f t="shared" si="102"/>
        <v>36</v>
      </c>
      <c r="N1650" s="12">
        <f t="shared" si="103"/>
        <v>0.63636363636363635</v>
      </c>
      <c r="O1650" s="23">
        <f>IF(VLOOKUP(Cocina[[#This Row],[Número de Orden]],Sala[[Número de Orden]:[Orden cobrada (Sin tiempo espera)]],12,FALSE)="Si",Cocina[[#This Row],[Ganancia Neta]],-Cocina[[#This Row],[Total del Pedido]])</f>
        <v>14</v>
      </c>
    </row>
    <row r="1651" spans="1:15" x14ac:dyDescent="0.3">
      <c r="A1651" s="9">
        <v>671</v>
      </c>
      <c r="B1651" s="9">
        <v>17</v>
      </c>
      <c r="C1651" s="13" t="s">
        <v>33</v>
      </c>
      <c r="D1651" s="13" t="s">
        <v>1149</v>
      </c>
      <c r="E1651" s="14">
        <v>21</v>
      </c>
      <c r="F1651" s="14">
        <v>35</v>
      </c>
      <c r="G1651" s="9">
        <v>2</v>
      </c>
      <c r="H1651" s="9">
        <v>29</v>
      </c>
      <c r="I1651" s="13" t="s">
        <v>1128</v>
      </c>
      <c r="K1651" s="14">
        <f t="shared" si="100"/>
        <v>42</v>
      </c>
      <c r="L1651" s="14">
        <f t="shared" si="101"/>
        <v>28</v>
      </c>
      <c r="M1651" s="14">
        <f t="shared" si="102"/>
        <v>70</v>
      </c>
      <c r="N1651" s="12">
        <f t="shared" si="103"/>
        <v>0.66666666666666663</v>
      </c>
      <c r="O1651" s="23">
        <f>IF(VLOOKUP(Cocina[[#This Row],[Número de Orden]],Sala[[Número de Orden]:[Orden cobrada (Sin tiempo espera)]],12,FALSE)="Si",Cocina[[#This Row],[Ganancia Neta]],-Cocina[[#This Row],[Total del Pedido]])</f>
        <v>-42</v>
      </c>
    </row>
    <row r="1652" spans="1:15" x14ac:dyDescent="0.3">
      <c r="A1652" s="9">
        <v>671</v>
      </c>
      <c r="B1652" s="9">
        <v>17</v>
      </c>
      <c r="C1652" s="13" t="s">
        <v>195</v>
      </c>
      <c r="D1652" s="13" t="s">
        <v>1158</v>
      </c>
      <c r="E1652" s="14">
        <v>15</v>
      </c>
      <c r="F1652" s="14">
        <v>25</v>
      </c>
      <c r="G1652" s="9">
        <v>2</v>
      </c>
      <c r="H1652" s="9">
        <v>32</v>
      </c>
      <c r="I1652" s="13" t="s">
        <v>1127</v>
      </c>
      <c r="K1652" s="14">
        <f t="shared" si="100"/>
        <v>30</v>
      </c>
      <c r="L1652" s="14">
        <f t="shared" si="101"/>
        <v>20</v>
      </c>
      <c r="M1652" s="14">
        <f t="shared" si="102"/>
        <v>50</v>
      </c>
      <c r="N1652" s="12">
        <f t="shared" si="103"/>
        <v>0.66666666666666663</v>
      </c>
      <c r="O1652" s="23">
        <f>IF(VLOOKUP(Cocina[[#This Row],[Número de Orden]],Sala[[Número de Orden]:[Orden cobrada (Sin tiempo espera)]],12,FALSE)="Si",Cocina[[#This Row],[Ganancia Neta]],-Cocina[[#This Row],[Total del Pedido]])</f>
        <v>-30</v>
      </c>
    </row>
    <row r="1653" spans="1:15" x14ac:dyDescent="0.3">
      <c r="A1653" s="9">
        <v>671</v>
      </c>
      <c r="B1653" s="9">
        <v>17</v>
      </c>
      <c r="C1653" s="13" t="s">
        <v>414</v>
      </c>
      <c r="D1653" s="13" t="s">
        <v>1150</v>
      </c>
      <c r="E1653" s="14">
        <v>19</v>
      </c>
      <c r="F1653" s="14">
        <v>32</v>
      </c>
      <c r="G1653" s="9">
        <v>2</v>
      </c>
      <c r="H1653" s="9">
        <v>34</v>
      </c>
      <c r="I1653" s="13" t="s">
        <v>1127</v>
      </c>
      <c r="K1653" s="14">
        <f t="shared" si="100"/>
        <v>38</v>
      </c>
      <c r="L1653" s="14">
        <f t="shared" si="101"/>
        <v>26</v>
      </c>
      <c r="M1653" s="14">
        <f t="shared" si="102"/>
        <v>64</v>
      </c>
      <c r="N1653" s="12">
        <f t="shared" si="103"/>
        <v>0.68421052631578949</v>
      </c>
      <c r="O1653" s="23">
        <f>IF(VLOOKUP(Cocina[[#This Row],[Número de Orden]],Sala[[Número de Orden]:[Orden cobrada (Sin tiempo espera)]],12,FALSE)="Si",Cocina[[#This Row],[Ganancia Neta]],-Cocina[[#This Row],[Total del Pedido]])</f>
        <v>-38</v>
      </c>
    </row>
    <row r="1654" spans="1:15" x14ac:dyDescent="0.3">
      <c r="A1654" s="9">
        <v>672</v>
      </c>
      <c r="B1654" s="9">
        <v>12</v>
      </c>
      <c r="C1654" s="13" t="s">
        <v>414</v>
      </c>
      <c r="D1654" s="13" t="s">
        <v>1150</v>
      </c>
      <c r="E1654" s="14">
        <v>19</v>
      </c>
      <c r="F1654" s="14">
        <v>32</v>
      </c>
      <c r="G1654" s="9">
        <v>3</v>
      </c>
      <c r="H1654" s="9">
        <v>21</v>
      </c>
      <c r="I1654" s="13" t="s">
        <v>1128</v>
      </c>
      <c r="K1654" s="14">
        <f t="shared" si="100"/>
        <v>57</v>
      </c>
      <c r="L1654" s="14">
        <f t="shared" si="101"/>
        <v>39</v>
      </c>
      <c r="M1654" s="14">
        <f t="shared" si="102"/>
        <v>96</v>
      </c>
      <c r="N1654" s="12">
        <f t="shared" si="103"/>
        <v>0.68421052631578949</v>
      </c>
      <c r="O1654" s="23">
        <f>IF(VLOOKUP(Cocina[[#This Row],[Número de Orden]],Sala[[Número de Orden]:[Orden cobrada (Sin tiempo espera)]],12,FALSE)="Si",Cocina[[#This Row],[Ganancia Neta]],-Cocina[[#This Row],[Total del Pedido]])</f>
        <v>39</v>
      </c>
    </row>
    <row r="1655" spans="1:15" x14ac:dyDescent="0.3">
      <c r="A1655" s="9">
        <v>672</v>
      </c>
      <c r="B1655" s="9">
        <v>12</v>
      </c>
      <c r="C1655" s="13" t="s">
        <v>102</v>
      </c>
      <c r="D1655" s="13" t="s">
        <v>1155</v>
      </c>
      <c r="E1655" s="14">
        <v>13</v>
      </c>
      <c r="F1655" s="14">
        <v>21</v>
      </c>
      <c r="G1655" s="9">
        <v>2</v>
      </c>
      <c r="H1655" s="9">
        <v>15</v>
      </c>
      <c r="I1655" s="13" t="s">
        <v>1128</v>
      </c>
      <c r="K1655" s="14">
        <f t="shared" si="100"/>
        <v>26</v>
      </c>
      <c r="L1655" s="14">
        <f t="shared" si="101"/>
        <v>16</v>
      </c>
      <c r="M1655" s="14">
        <f t="shared" si="102"/>
        <v>42</v>
      </c>
      <c r="N1655" s="12">
        <f t="shared" si="103"/>
        <v>0.61538461538461542</v>
      </c>
      <c r="O1655" s="23">
        <f>IF(VLOOKUP(Cocina[[#This Row],[Número de Orden]],Sala[[Número de Orden]:[Orden cobrada (Sin tiempo espera)]],12,FALSE)="Si",Cocina[[#This Row],[Ganancia Neta]],-Cocina[[#This Row],[Total del Pedido]])</f>
        <v>16</v>
      </c>
    </row>
    <row r="1656" spans="1:15" x14ac:dyDescent="0.3">
      <c r="A1656" s="9">
        <v>672</v>
      </c>
      <c r="B1656" s="9">
        <v>12</v>
      </c>
      <c r="C1656" s="13" t="s">
        <v>180</v>
      </c>
      <c r="D1656" s="13" t="s">
        <v>1148</v>
      </c>
      <c r="E1656" s="14">
        <v>11</v>
      </c>
      <c r="F1656" s="14">
        <v>19</v>
      </c>
      <c r="G1656" s="9">
        <v>1</v>
      </c>
      <c r="H1656" s="9">
        <v>42</v>
      </c>
      <c r="I1656" s="13" t="s">
        <v>1127</v>
      </c>
      <c r="K1656" s="14">
        <f t="shared" si="100"/>
        <v>11</v>
      </c>
      <c r="L1656" s="14">
        <f t="shared" si="101"/>
        <v>8</v>
      </c>
      <c r="M1656" s="14">
        <f t="shared" si="102"/>
        <v>19</v>
      </c>
      <c r="N1656" s="12">
        <f t="shared" si="103"/>
        <v>0.72727272727272729</v>
      </c>
      <c r="O1656" s="23">
        <f>IF(VLOOKUP(Cocina[[#This Row],[Número de Orden]],Sala[[Número de Orden]:[Orden cobrada (Sin tiempo espera)]],12,FALSE)="Si",Cocina[[#This Row],[Ganancia Neta]],-Cocina[[#This Row],[Total del Pedido]])</f>
        <v>8</v>
      </c>
    </row>
    <row r="1657" spans="1:15" x14ac:dyDescent="0.3">
      <c r="A1657" s="9">
        <v>673</v>
      </c>
      <c r="B1657" s="9">
        <v>20</v>
      </c>
      <c r="C1657" s="13" t="s">
        <v>65</v>
      </c>
      <c r="D1657" s="13" t="s">
        <v>1143</v>
      </c>
      <c r="E1657" s="14">
        <v>25</v>
      </c>
      <c r="F1657" s="14">
        <v>40</v>
      </c>
      <c r="G1657" s="9">
        <v>2</v>
      </c>
      <c r="H1657" s="9">
        <v>13</v>
      </c>
      <c r="I1657" s="13" t="s">
        <v>1127</v>
      </c>
      <c r="K1657" s="14">
        <f t="shared" si="100"/>
        <v>50</v>
      </c>
      <c r="L1657" s="14">
        <f t="shared" si="101"/>
        <v>30</v>
      </c>
      <c r="M1657" s="14">
        <f t="shared" si="102"/>
        <v>80</v>
      </c>
      <c r="N1657" s="12">
        <f t="shared" si="103"/>
        <v>0.6</v>
      </c>
      <c r="O1657" s="23">
        <f>IF(VLOOKUP(Cocina[[#This Row],[Número de Orden]],Sala[[Número de Orden]:[Orden cobrada (Sin tiempo espera)]],12,FALSE)="Si",Cocina[[#This Row],[Ganancia Neta]],-Cocina[[#This Row],[Total del Pedido]])</f>
        <v>30</v>
      </c>
    </row>
    <row r="1658" spans="1:15" x14ac:dyDescent="0.3">
      <c r="A1658" s="9">
        <v>673</v>
      </c>
      <c r="B1658" s="9">
        <v>20</v>
      </c>
      <c r="C1658" s="13" t="s">
        <v>33</v>
      </c>
      <c r="D1658" s="13" t="s">
        <v>1149</v>
      </c>
      <c r="E1658" s="14">
        <v>21</v>
      </c>
      <c r="F1658" s="14">
        <v>35</v>
      </c>
      <c r="G1658" s="9">
        <v>3</v>
      </c>
      <c r="H1658" s="9">
        <v>10</v>
      </c>
      <c r="I1658" s="13" t="s">
        <v>1127</v>
      </c>
      <c r="K1658" s="14">
        <f t="shared" si="100"/>
        <v>63</v>
      </c>
      <c r="L1658" s="14">
        <f t="shared" si="101"/>
        <v>42</v>
      </c>
      <c r="M1658" s="14">
        <f t="shared" si="102"/>
        <v>105</v>
      </c>
      <c r="N1658" s="12">
        <f t="shared" si="103"/>
        <v>0.66666666666666663</v>
      </c>
      <c r="O1658" s="23">
        <f>IF(VLOOKUP(Cocina[[#This Row],[Número de Orden]],Sala[[Número de Orden]:[Orden cobrada (Sin tiempo espera)]],12,FALSE)="Si",Cocina[[#This Row],[Ganancia Neta]],-Cocina[[#This Row],[Total del Pedido]])</f>
        <v>42</v>
      </c>
    </row>
    <row r="1659" spans="1:15" x14ac:dyDescent="0.3">
      <c r="A1659" s="9">
        <v>673</v>
      </c>
      <c r="B1659" s="9">
        <v>20</v>
      </c>
      <c r="C1659" s="13" t="s">
        <v>100</v>
      </c>
      <c r="D1659" s="13" t="s">
        <v>1140</v>
      </c>
      <c r="E1659" s="14">
        <v>18</v>
      </c>
      <c r="F1659" s="14">
        <v>30</v>
      </c>
      <c r="G1659" s="9">
        <v>1</v>
      </c>
      <c r="H1659" s="9">
        <v>25</v>
      </c>
      <c r="I1659" s="13" t="s">
        <v>1127</v>
      </c>
      <c r="K1659" s="14">
        <f t="shared" si="100"/>
        <v>18</v>
      </c>
      <c r="L1659" s="14">
        <f t="shared" si="101"/>
        <v>12</v>
      </c>
      <c r="M1659" s="14">
        <f t="shared" si="102"/>
        <v>30</v>
      </c>
      <c r="N1659" s="12">
        <f t="shared" si="103"/>
        <v>0.66666666666666663</v>
      </c>
      <c r="O1659" s="23">
        <f>IF(VLOOKUP(Cocina[[#This Row],[Número de Orden]],Sala[[Número de Orden]:[Orden cobrada (Sin tiempo espera)]],12,FALSE)="Si",Cocina[[#This Row],[Ganancia Neta]],-Cocina[[#This Row],[Total del Pedido]])</f>
        <v>12</v>
      </c>
    </row>
    <row r="1660" spans="1:15" x14ac:dyDescent="0.3">
      <c r="A1660" s="9">
        <v>673</v>
      </c>
      <c r="B1660" s="9">
        <v>20</v>
      </c>
      <c r="C1660" s="13" t="s">
        <v>195</v>
      </c>
      <c r="D1660" s="13" t="s">
        <v>1158</v>
      </c>
      <c r="E1660" s="14">
        <v>15</v>
      </c>
      <c r="F1660" s="14">
        <v>25</v>
      </c>
      <c r="G1660" s="9">
        <v>2</v>
      </c>
      <c r="H1660" s="9">
        <v>45</v>
      </c>
      <c r="I1660" s="13" t="s">
        <v>1128</v>
      </c>
      <c r="K1660" s="14">
        <f t="shared" si="100"/>
        <v>30</v>
      </c>
      <c r="L1660" s="14">
        <f t="shared" si="101"/>
        <v>20</v>
      </c>
      <c r="M1660" s="14">
        <f t="shared" si="102"/>
        <v>50</v>
      </c>
      <c r="N1660" s="12">
        <f t="shared" si="103"/>
        <v>0.66666666666666663</v>
      </c>
      <c r="O1660" s="23">
        <f>IF(VLOOKUP(Cocina[[#This Row],[Número de Orden]],Sala[[Número de Orden]:[Orden cobrada (Sin tiempo espera)]],12,FALSE)="Si",Cocina[[#This Row],[Ganancia Neta]],-Cocina[[#This Row],[Total del Pedido]])</f>
        <v>20</v>
      </c>
    </row>
    <row r="1661" spans="1:15" x14ac:dyDescent="0.3">
      <c r="A1661" s="9">
        <v>674</v>
      </c>
      <c r="B1661" s="9">
        <v>1</v>
      </c>
      <c r="C1661" s="13" t="s">
        <v>180</v>
      </c>
      <c r="D1661" s="13" t="s">
        <v>1148</v>
      </c>
      <c r="E1661" s="14">
        <v>11</v>
      </c>
      <c r="F1661" s="14">
        <v>19</v>
      </c>
      <c r="G1661" s="9">
        <v>3</v>
      </c>
      <c r="H1661" s="9">
        <v>11</v>
      </c>
      <c r="I1661" s="13" t="s">
        <v>1127</v>
      </c>
      <c r="K1661" s="14">
        <f t="shared" si="100"/>
        <v>33</v>
      </c>
      <c r="L1661" s="14">
        <f t="shared" si="101"/>
        <v>24</v>
      </c>
      <c r="M1661" s="14">
        <f t="shared" si="102"/>
        <v>57</v>
      </c>
      <c r="N1661" s="12">
        <f t="shared" si="103"/>
        <v>0.72727272727272729</v>
      </c>
      <c r="O1661" s="23">
        <f>IF(VLOOKUP(Cocina[[#This Row],[Número de Orden]],Sala[[Número de Orden]:[Orden cobrada (Sin tiempo espera)]],12,FALSE)="Si",Cocina[[#This Row],[Ganancia Neta]],-Cocina[[#This Row],[Total del Pedido]])</f>
        <v>24</v>
      </c>
    </row>
    <row r="1662" spans="1:15" x14ac:dyDescent="0.3">
      <c r="A1662" s="9">
        <v>674</v>
      </c>
      <c r="B1662" s="9">
        <v>1</v>
      </c>
      <c r="C1662" s="13" t="s">
        <v>117</v>
      </c>
      <c r="D1662" s="13" t="s">
        <v>1156</v>
      </c>
      <c r="E1662" s="14">
        <v>10</v>
      </c>
      <c r="F1662" s="14">
        <v>18</v>
      </c>
      <c r="G1662" s="9">
        <v>2</v>
      </c>
      <c r="H1662" s="9">
        <v>12</v>
      </c>
      <c r="I1662" s="13" t="s">
        <v>1127</v>
      </c>
      <c r="K1662" s="14">
        <f t="shared" si="100"/>
        <v>20</v>
      </c>
      <c r="L1662" s="14">
        <f t="shared" si="101"/>
        <v>16</v>
      </c>
      <c r="M1662" s="14">
        <f t="shared" si="102"/>
        <v>36</v>
      </c>
      <c r="N1662" s="12">
        <f t="shared" si="103"/>
        <v>0.8</v>
      </c>
      <c r="O1662" s="23">
        <f>IF(VLOOKUP(Cocina[[#This Row],[Número de Orden]],Sala[[Número de Orden]:[Orden cobrada (Sin tiempo espera)]],12,FALSE)="Si",Cocina[[#This Row],[Ganancia Neta]],-Cocina[[#This Row],[Total del Pedido]])</f>
        <v>16</v>
      </c>
    </row>
    <row r="1663" spans="1:15" x14ac:dyDescent="0.3">
      <c r="A1663" s="9">
        <v>674</v>
      </c>
      <c r="B1663" s="9">
        <v>1</v>
      </c>
      <c r="C1663" s="13" t="s">
        <v>186</v>
      </c>
      <c r="D1663" s="13" t="s">
        <v>1141</v>
      </c>
      <c r="E1663" s="14">
        <v>19</v>
      </c>
      <c r="F1663" s="14">
        <v>31</v>
      </c>
      <c r="G1663" s="9">
        <v>3</v>
      </c>
      <c r="H1663" s="9">
        <v>7</v>
      </c>
      <c r="I1663" s="13" t="s">
        <v>1128</v>
      </c>
      <c r="K1663" s="14">
        <f t="shared" si="100"/>
        <v>57</v>
      </c>
      <c r="L1663" s="14">
        <f t="shared" si="101"/>
        <v>36</v>
      </c>
      <c r="M1663" s="14">
        <f t="shared" si="102"/>
        <v>93</v>
      </c>
      <c r="N1663" s="12">
        <f t="shared" si="103"/>
        <v>0.63157894736842102</v>
      </c>
      <c r="O1663" s="23">
        <f>IF(VLOOKUP(Cocina[[#This Row],[Número de Orden]],Sala[[Número de Orden]:[Orden cobrada (Sin tiempo espera)]],12,FALSE)="Si",Cocina[[#This Row],[Ganancia Neta]],-Cocina[[#This Row],[Total del Pedido]])</f>
        <v>36</v>
      </c>
    </row>
    <row r="1664" spans="1:15" x14ac:dyDescent="0.3">
      <c r="A1664" s="9">
        <v>674</v>
      </c>
      <c r="B1664" s="9">
        <v>1</v>
      </c>
      <c r="C1664" s="13" t="s">
        <v>102</v>
      </c>
      <c r="D1664" s="13" t="s">
        <v>1155</v>
      </c>
      <c r="E1664" s="14">
        <v>13</v>
      </c>
      <c r="F1664" s="14">
        <v>21</v>
      </c>
      <c r="G1664" s="9">
        <v>1</v>
      </c>
      <c r="H1664" s="9">
        <v>35</v>
      </c>
      <c r="I1664" s="13" t="s">
        <v>1127</v>
      </c>
      <c r="K1664" s="14">
        <f t="shared" si="100"/>
        <v>13</v>
      </c>
      <c r="L1664" s="14">
        <f t="shared" si="101"/>
        <v>8</v>
      </c>
      <c r="M1664" s="14">
        <f t="shared" si="102"/>
        <v>21</v>
      </c>
      <c r="N1664" s="12">
        <f t="shared" si="103"/>
        <v>0.61538461538461542</v>
      </c>
      <c r="O1664" s="23">
        <f>IF(VLOOKUP(Cocina[[#This Row],[Número de Orden]],Sala[[Número de Orden]:[Orden cobrada (Sin tiempo espera)]],12,FALSE)="Si",Cocina[[#This Row],[Ganancia Neta]],-Cocina[[#This Row],[Total del Pedido]])</f>
        <v>8</v>
      </c>
    </row>
    <row r="1665" spans="1:15" x14ac:dyDescent="0.3">
      <c r="A1665" s="9">
        <v>675</v>
      </c>
      <c r="B1665" s="9">
        <v>5</v>
      </c>
      <c r="C1665" s="13" t="s">
        <v>195</v>
      </c>
      <c r="D1665" s="13" t="s">
        <v>1158</v>
      </c>
      <c r="E1665" s="14">
        <v>15</v>
      </c>
      <c r="F1665" s="14">
        <v>25</v>
      </c>
      <c r="G1665" s="9">
        <v>1</v>
      </c>
      <c r="H1665" s="9">
        <v>8</v>
      </c>
      <c r="I1665" s="13" t="s">
        <v>1127</v>
      </c>
      <c r="K1665" s="14">
        <f t="shared" si="100"/>
        <v>15</v>
      </c>
      <c r="L1665" s="14">
        <f t="shared" si="101"/>
        <v>10</v>
      </c>
      <c r="M1665" s="14">
        <f t="shared" si="102"/>
        <v>25</v>
      </c>
      <c r="N1665" s="12">
        <f t="shared" si="103"/>
        <v>0.66666666666666663</v>
      </c>
      <c r="O1665" s="23">
        <f>IF(VLOOKUP(Cocina[[#This Row],[Número de Orden]],Sala[[Número de Orden]:[Orden cobrada (Sin tiempo espera)]],12,FALSE)="Si",Cocina[[#This Row],[Ganancia Neta]],-Cocina[[#This Row],[Total del Pedido]])</f>
        <v>10</v>
      </c>
    </row>
    <row r="1666" spans="1:15" x14ac:dyDescent="0.3">
      <c r="A1666" s="9">
        <v>675</v>
      </c>
      <c r="B1666" s="9">
        <v>5</v>
      </c>
      <c r="C1666" s="13" t="s">
        <v>241</v>
      </c>
      <c r="D1666" s="13" t="s">
        <v>1153</v>
      </c>
      <c r="E1666" s="14">
        <v>12</v>
      </c>
      <c r="F1666" s="14">
        <v>20</v>
      </c>
      <c r="G1666" s="9">
        <v>3</v>
      </c>
      <c r="H1666" s="9">
        <v>54</v>
      </c>
      <c r="I1666" s="13" t="s">
        <v>1128</v>
      </c>
      <c r="K1666" s="14">
        <f t="shared" si="100"/>
        <v>36</v>
      </c>
      <c r="L1666" s="14">
        <f t="shared" si="101"/>
        <v>24</v>
      </c>
      <c r="M1666" s="14">
        <f t="shared" si="102"/>
        <v>60</v>
      </c>
      <c r="N1666" s="12">
        <f t="shared" si="103"/>
        <v>0.66666666666666663</v>
      </c>
      <c r="O1666" s="23">
        <f>IF(VLOOKUP(Cocina[[#This Row],[Número de Orden]],Sala[[Número de Orden]:[Orden cobrada (Sin tiempo espera)]],12,FALSE)="Si",Cocina[[#This Row],[Ganancia Neta]],-Cocina[[#This Row],[Total del Pedido]])</f>
        <v>24</v>
      </c>
    </row>
    <row r="1667" spans="1:15" x14ac:dyDescent="0.3">
      <c r="A1667" s="9">
        <v>675</v>
      </c>
      <c r="B1667" s="9">
        <v>5</v>
      </c>
      <c r="C1667" s="13" t="s">
        <v>106</v>
      </c>
      <c r="D1667" s="13" t="s">
        <v>1144</v>
      </c>
      <c r="E1667" s="14">
        <v>22</v>
      </c>
      <c r="F1667" s="14">
        <v>36</v>
      </c>
      <c r="G1667" s="9">
        <v>3</v>
      </c>
      <c r="H1667" s="9">
        <v>59</v>
      </c>
      <c r="I1667" s="13" t="s">
        <v>1127</v>
      </c>
      <c r="K1667" s="14">
        <f t="shared" ref="K1667:K1730" si="104">E1667*G1667</f>
        <v>66</v>
      </c>
      <c r="L1667" s="14">
        <f t="shared" ref="L1667:L1730" si="105">(F1667-E1667)*G1667</f>
        <v>42</v>
      </c>
      <c r="M1667" s="14">
        <f t="shared" ref="M1667:M1730" si="106">F1667*G1667</f>
        <v>108</v>
      </c>
      <c r="N1667" s="12">
        <f t="shared" ref="N1667:N1730" si="107">(M1667-K1667)/K1667</f>
        <v>0.63636363636363635</v>
      </c>
      <c r="O1667" s="23">
        <f>IF(VLOOKUP(Cocina[[#This Row],[Número de Orden]],Sala[[Número de Orden]:[Orden cobrada (Sin tiempo espera)]],12,FALSE)="Si",Cocina[[#This Row],[Ganancia Neta]],-Cocina[[#This Row],[Total del Pedido]])</f>
        <v>42</v>
      </c>
    </row>
    <row r="1668" spans="1:15" x14ac:dyDescent="0.3">
      <c r="A1668" s="9">
        <v>676</v>
      </c>
      <c r="B1668" s="9">
        <v>7</v>
      </c>
      <c r="C1668" s="13" t="s">
        <v>186</v>
      </c>
      <c r="D1668" s="13" t="s">
        <v>1141</v>
      </c>
      <c r="E1668" s="14">
        <v>19</v>
      </c>
      <c r="F1668" s="14">
        <v>31</v>
      </c>
      <c r="G1668" s="9">
        <v>1</v>
      </c>
      <c r="H1668" s="9">
        <v>45</v>
      </c>
      <c r="I1668" s="13" t="s">
        <v>1127</v>
      </c>
      <c r="K1668" s="14">
        <f t="shared" si="104"/>
        <v>19</v>
      </c>
      <c r="L1668" s="14">
        <f t="shared" si="105"/>
        <v>12</v>
      </c>
      <c r="M1668" s="14">
        <f t="shared" si="106"/>
        <v>31</v>
      </c>
      <c r="N1668" s="12">
        <f t="shared" si="107"/>
        <v>0.63157894736842102</v>
      </c>
      <c r="O1668" s="23">
        <f>IF(VLOOKUP(Cocina[[#This Row],[Número de Orden]],Sala[[Número de Orden]:[Orden cobrada (Sin tiempo espera)]],12,FALSE)="Si",Cocina[[#This Row],[Ganancia Neta]],-Cocina[[#This Row],[Total del Pedido]])</f>
        <v>12</v>
      </c>
    </row>
    <row r="1669" spans="1:15" x14ac:dyDescent="0.3">
      <c r="A1669" s="9">
        <v>676</v>
      </c>
      <c r="B1669" s="9">
        <v>7</v>
      </c>
      <c r="C1669" s="13" t="s">
        <v>331</v>
      </c>
      <c r="D1669" s="13" t="s">
        <v>1154</v>
      </c>
      <c r="E1669" s="14">
        <v>14</v>
      </c>
      <c r="F1669" s="14">
        <v>23</v>
      </c>
      <c r="G1669" s="9">
        <v>1</v>
      </c>
      <c r="H1669" s="9">
        <v>40</v>
      </c>
      <c r="I1669" s="13" t="s">
        <v>1128</v>
      </c>
      <c r="K1669" s="14">
        <f t="shared" si="104"/>
        <v>14</v>
      </c>
      <c r="L1669" s="14">
        <f t="shared" si="105"/>
        <v>9</v>
      </c>
      <c r="M1669" s="14">
        <f t="shared" si="106"/>
        <v>23</v>
      </c>
      <c r="N1669" s="12">
        <f t="shared" si="107"/>
        <v>0.6428571428571429</v>
      </c>
      <c r="O1669" s="23">
        <f>IF(VLOOKUP(Cocina[[#This Row],[Número de Orden]],Sala[[Número de Orden]:[Orden cobrada (Sin tiempo espera)]],12,FALSE)="Si",Cocina[[#This Row],[Ganancia Neta]],-Cocina[[#This Row],[Total del Pedido]])</f>
        <v>9</v>
      </c>
    </row>
    <row r="1670" spans="1:15" x14ac:dyDescent="0.3">
      <c r="A1670" s="9">
        <v>676</v>
      </c>
      <c r="B1670" s="9">
        <v>7</v>
      </c>
      <c r="C1670" s="13" t="s">
        <v>57</v>
      </c>
      <c r="D1670" s="13" t="s">
        <v>1147</v>
      </c>
      <c r="E1670" s="14">
        <v>16</v>
      </c>
      <c r="F1670" s="14">
        <v>28</v>
      </c>
      <c r="G1670" s="9">
        <v>1</v>
      </c>
      <c r="H1670" s="9">
        <v>12</v>
      </c>
      <c r="I1670" s="13" t="s">
        <v>1128</v>
      </c>
      <c r="K1670" s="14">
        <f t="shared" si="104"/>
        <v>16</v>
      </c>
      <c r="L1670" s="14">
        <f t="shared" si="105"/>
        <v>12</v>
      </c>
      <c r="M1670" s="14">
        <f t="shared" si="106"/>
        <v>28</v>
      </c>
      <c r="N1670" s="12">
        <f t="shared" si="107"/>
        <v>0.75</v>
      </c>
      <c r="O1670" s="23">
        <f>IF(VLOOKUP(Cocina[[#This Row],[Número de Orden]],Sala[[Número de Orden]:[Orden cobrada (Sin tiempo espera)]],12,FALSE)="Si",Cocina[[#This Row],[Ganancia Neta]],-Cocina[[#This Row],[Total del Pedido]])</f>
        <v>12</v>
      </c>
    </row>
    <row r="1671" spans="1:15" x14ac:dyDescent="0.3">
      <c r="A1671" s="9">
        <v>676</v>
      </c>
      <c r="B1671" s="9">
        <v>7</v>
      </c>
      <c r="C1671" s="13" t="s">
        <v>102</v>
      </c>
      <c r="D1671" s="13" t="s">
        <v>1155</v>
      </c>
      <c r="E1671" s="14">
        <v>13</v>
      </c>
      <c r="F1671" s="14">
        <v>21</v>
      </c>
      <c r="G1671" s="9">
        <v>2</v>
      </c>
      <c r="H1671" s="9">
        <v>24</v>
      </c>
      <c r="I1671" s="13" t="s">
        <v>1127</v>
      </c>
      <c r="K1671" s="14">
        <f t="shared" si="104"/>
        <v>26</v>
      </c>
      <c r="L1671" s="14">
        <f t="shared" si="105"/>
        <v>16</v>
      </c>
      <c r="M1671" s="14">
        <f t="shared" si="106"/>
        <v>42</v>
      </c>
      <c r="N1671" s="12">
        <f t="shared" si="107"/>
        <v>0.61538461538461542</v>
      </c>
      <c r="O1671" s="23">
        <f>IF(VLOOKUP(Cocina[[#This Row],[Número de Orden]],Sala[[Número de Orden]:[Orden cobrada (Sin tiempo espera)]],12,FALSE)="Si",Cocina[[#This Row],[Ganancia Neta]],-Cocina[[#This Row],[Total del Pedido]])</f>
        <v>16</v>
      </c>
    </row>
    <row r="1672" spans="1:15" x14ac:dyDescent="0.3">
      <c r="A1672" s="9">
        <v>677</v>
      </c>
      <c r="B1672" s="9">
        <v>14</v>
      </c>
      <c r="C1672" s="13" t="s">
        <v>241</v>
      </c>
      <c r="D1672" s="13" t="s">
        <v>1153</v>
      </c>
      <c r="E1672" s="14">
        <v>12</v>
      </c>
      <c r="F1672" s="14">
        <v>20</v>
      </c>
      <c r="G1672" s="9">
        <v>2</v>
      </c>
      <c r="H1672" s="9">
        <v>55</v>
      </c>
      <c r="I1672" s="13" t="s">
        <v>1127</v>
      </c>
      <c r="K1672" s="14">
        <f t="shared" si="104"/>
        <v>24</v>
      </c>
      <c r="L1672" s="14">
        <f t="shared" si="105"/>
        <v>16</v>
      </c>
      <c r="M1672" s="14">
        <f t="shared" si="106"/>
        <v>40</v>
      </c>
      <c r="N1672" s="12">
        <f t="shared" si="107"/>
        <v>0.66666666666666663</v>
      </c>
      <c r="O1672" s="23">
        <f>IF(VLOOKUP(Cocina[[#This Row],[Número de Orden]],Sala[[Número de Orden]:[Orden cobrada (Sin tiempo espera)]],12,FALSE)="Si",Cocina[[#This Row],[Ganancia Neta]],-Cocina[[#This Row],[Total del Pedido]])</f>
        <v>-24</v>
      </c>
    </row>
    <row r="1673" spans="1:15" x14ac:dyDescent="0.3">
      <c r="A1673" s="9">
        <v>677</v>
      </c>
      <c r="B1673" s="9">
        <v>14</v>
      </c>
      <c r="C1673" s="13" t="s">
        <v>33</v>
      </c>
      <c r="D1673" s="13" t="s">
        <v>1149</v>
      </c>
      <c r="E1673" s="14">
        <v>21</v>
      </c>
      <c r="F1673" s="14">
        <v>35</v>
      </c>
      <c r="G1673" s="9">
        <v>2</v>
      </c>
      <c r="H1673" s="9">
        <v>59</v>
      </c>
      <c r="I1673" s="13" t="s">
        <v>1128</v>
      </c>
      <c r="K1673" s="14">
        <f t="shared" si="104"/>
        <v>42</v>
      </c>
      <c r="L1673" s="14">
        <f t="shared" si="105"/>
        <v>28</v>
      </c>
      <c r="M1673" s="14">
        <f t="shared" si="106"/>
        <v>70</v>
      </c>
      <c r="N1673" s="12">
        <f t="shared" si="107"/>
        <v>0.66666666666666663</v>
      </c>
      <c r="O1673" s="23">
        <f>IF(VLOOKUP(Cocina[[#This Row],[Número de Orden]],Sala[[Número de Orden]:[Orden cobrada (Sin tiempo espera)]],12,FALSE)="Si",Cocina[[#This Row],[Ganancia Neta]],-Cocina[[#This Row],[Total del Pedido]])</f>
        <v>-42</v>
      </c>
    </row>
    <row r="1674" spans="1:15" x14ac:dyDescent="0.3">
      <c r="A1674" s="9">
        <v>677</v>
      </c>
      <c r="B1674" s="9">
        <v>14</v>
      </c>
      <c r="C1674" s="13" t="s">
        <v>77</v>
      </c>
      <c r="D1674" s="13" t="s">
        <v>1152</v>
      </c>
      <c r="E1674" s="14">
        <v>20</v>
      </c>
      <c r="F1674" s="14">
        <v>34</v>
      </c>
      <c r="G1674" s="9">
        <v>1</v>
      </c>
      <c r="H1674" s="9">
        <v>34</v>
      </c>
      <c r="I1674" s="13" t="s">
        <v>1128</v>
      </c>
      <c r="K1674" s="14">
        <f t="shared" si="104"/>
        <v>20</v>
      </c>
      <c r="L1674" s="14">
        <f t="shared" si="105"/>
        <v>14</v>
      </c>
      <c r="M1674" s="14">
        <f t="shared" si="106"/>
        <v>34</v>
      </c>
      <c r="N1674" s="12">
        <f t="shared" si="107"/>
        <v>0.7</v>
      </c>
      <c r="O1674" s="23">
        <f>IF(VLOOKUP(Cocina[[#This Row],[Número de Orden]],Sala[[Número de Orden]:[Orden cobrada (Sin tiempo espera)]],12,FALSE)="Si",Cocina[[#This Row],[Ganancia Neta]],-Cocina[[#This Row],[Total del Pedido]])</f>
        <v>-20</v>
      </c>
    </row>
    <row r="1675" spans="1:15" x14ac:dyDescent="0.3">
      <c r="A1675" s="9">
        <v>678</v>
      </c>
      <c r="B1675" s="9">
        <v>19</v>
      </c>
      <c r="C1675" s="13" t="s">
        <v>51</v>
      </c>
      <c r="D1675" s="13" t="s">
        <v>1145</v>
      </c>
      <c r="E1675" s="14">
        <v>17</v>
      </c>
      <c r="F1675" s="14">
        <v>29</v>
      </c>
      <c r="G1675" s="9">
        <v>1</v>
      </c>
      <c r="H1675" s="9">
        <v>27</v>
      </c>
      <c r="I1675" s="13" t="s">
        <v>1127</v>
      </c>
      <c r="K1675" s="14">
        <f t="shared" si="104"/>
        <v>17</v>
      </c>
      <c r="L1675" s="14">
        <f t="shared" si="105"/>
        <v>12</v>
      </c>
      <c r="M1675" s="14">
        <f t="shared" si="106"/>
        <v>29</v>
      </c>
      <c r="N1675" s="12">
        <f t="shared" si="107"/>
        <v>0.70588235294117652</v>
      </c>
      <c r="O1675" s="23">
        <f>IF(VLOOKUP(Cocina[[#This Row],[Número de Orden]],Sala[[Número de Orden]:[Orden cobrada (Sin tiempo espera)]],12,FALSE)="Si",Cocina[[#This Row],[Ganancia Neta]],-Cocina[[#This Row],[Total del Pedido]])</f>
        <v>12</v>
      </c>
    </row>
    <row r="1676" spans="1:15" x14ac:dyDescent="0.3">
      <c r="A1676" s="9">
        <v>678</v>
      </c>
      <c r="B1676" s="9">
        <v>19</v>
      </c>
      <c r="C1676" s="13" t="s">
        <v>180</v>
      </c>
      <c r="D1676" s="13" t="s">
        <v>1148</v>
      </c>
      <c r="E1676" s="14">
        <v>11</v>
      </c>
      <c r="F1676" s="14">
        <v>19</v>
      </c>
      <c r="G1676" s="9">
        <v>3</v>
      </c>
      <c r="H1676" s="9">
        <v>37</v>
      </c>
      <c r="I1676" s="13" t="s">
        <v>1128</v>
      </c>
      <c r="K1676" s="14">
        <f t="shared" si="104"/>
        <v>33</v>
      </c>
      <c r="L1676" s="14">
        <f t="shared" si="105"/>
        <v>24</v>
      </c>
      <c r="M1676" s="14">
        <f t="shared" si="106"/>
        <v>57</v>
      </c>
      <c r="N1676" s="12">
        <f t="shared" si="107"/>
        <v>0.72727272727272729</v>
      </c>
      <c r="O1676" s="23">
        <f>IF(VLOOKUP(Cocina[[#This Row],[Número de Orden]],Sala[[Número de Orden]:[Orden cobrada (Sin tiempo espera)]],12,FALSE)="Si",Cocina[[#This Row],[Ganancia Neta]],-Cocina[[#This Row],[Total del Pedido]])</f>
        <v>24</v>
      </c>
    </row>
    <row r="1677" spans="1:15" x14ac:dyDescent="0.3">
      <c r="A1677" s="9">
        <v>678</v>
      </c>
      <c r="B1677" s="9">
        <v>19</v>
      </c>
      <c r="C1677" s="13" t="s">
        <v>33</v>
      </c>
      <c r="D1677" s="13" t="s">
        <v>1149</v>
      </c>
      <c r="E1677" s="14">
        <v>21</v>
      </c>
      <c r="F1677" s="14">
        <v>35</v>
      </c>
      <c r="G1677" s="9">
        <v>2</v>
      </c>
      <c r="H1677" s="9">
        <v>37</v>
      </c>
      <c r="I1677" s="13" t="s">
        <v>1128</v>
      </c>
      <c r="K1677" s="14">
        <f t="shared" si="104"/>
        <v>42</v>
      </c>
      <c r="L1677" s="14">
        <f t="shared" si="105"/>
        <v>28</v>
      </c>
      <c r="M1677" s="14">
        <f t="shared" si="106"/>
        <v>70</v>
      </c>
      <c r="N1677" s="12">
        <f t="shared" si="107"/>
        <v>0.66666666666666663</v>
      </c>
      <c r="O1677" s="23">
        <f>IF(VLOOKUP(Cocina[[#This Row],[Número de Orden]],Sala[[Número de Orden]:[Orden cobrada (Sin tiempo espera)]],12,FALSE)="Si",Cocina[[#This Row],[Ganancia Neta]],-Cocina[[#This Row],[Total del Pedido]])</f>
        <v>28</v>
      </c>
    </row>
    <row r="1678" spans="1:15" x14ac:dyDescent="0.3">
      <c r="A1678" s="9">
        <v>678</v>
      </c>
      <c r="B1678" s="9">
        <v>19</v>
      </c>
      <c r="C1678" s="13" t="s">
        <v>259</v>
      </c>
      <c r="D1678" s="13" t="s">
        <v>1139</v>
      </c>
      <c r="E1678" s="14">
        <v>14</v>
      </c>
      <c r="F1678" s="14">
        <v>24</v>
      </c>
      <c r="G1678" s="9">
        <v>2</v>
      </c>
      <c r="H1678" s="9">
        <v>20</v>
      </c>
      <c r="I1678" s="13" t="s">
        <v>1128</v>
      </c>
      <c r="K1678" s="14">
        <f t="shared" si="104"/>
        <v>28</v>
      </c>
      <c r="L1678" s="14">
        <f t="shared" si="105"/>
        <v>20</v>
      </c>
      <c r="M1678" s="14">
        <f t="shared" si="106"/>
        <v>48</v>
      </c>
      <c r="N1678" s="12">
        <f t="shared" si="107"/>
        <v>0.7142857142857143</v>
      </c>
      <c r="O1678" s="23">
        <f>IF(VLOOKUP(Cocina[[#This Row],[Número de Orden]],Sala[[Número de Orden]:[Orden cobrada (Sin tiempo espera)]],12,FALSE)="Si",Cocina[[#This Row],[Ganancia Neta]],-Cocina[[#This Row],[Total del Pedido]])</f>
        <v>20</v>
      </c>
    </row>
    <row r="1679" spans="1:15" x14ac:dyDescent="0.3">
      <c r="A1679" s="9">
        <v>679</v>
      </c>
      <c r="B1679" s="9">
        <v>9</v>
      </c>
      <c r="C1679" s="13" t="s">
        <v>102</v>
      </c>
      <c r="D1679" s="13" t="s">
        <v>1155</v>
      </c>
      <c r="E1679" s="14">
        <v>13</v>
      </c>
      <c r="F1679" s="14">
        <v>21</v>
      </c>
      <c r="G1679" s="9">
        <v>2</v>
      </c>
      <c r="H1679" s="9">
        <v>27</v>
      </c>
      <c r="I1679" s="13" t="s">
        <v>1128</v>
      </c>
      <c r="K1679" s="14">
        <f t="shared" si="104"/>
        <v>26</v>
      </c>
      <c r="L1679" s="14">
        <f t="shared" si="105"/>
        <v>16</v>
      </c>
      <c r="M1679" s="14">
        <f t="shared" si="106"/>
        <v>42</v>
      </c>
      <c r="N1679" s="12">
        <f t="shared" si="107"/>
        <v>0.61538461538461542</v>
      </c>
      <c r="O1679" s="23">
        <f>IF(VLOOKUP(Cocina[[#This Row],[Número de Orden]],Sala[[Número de Orden]:[Orden cobrada (Sin tiempo espera)]],12,FALSE)="Si",Cocina[[#This Row],[Ganancia Neta]],-Cocina[[#This Row],[Total del Pedido]])</f>
        <v>16</v>
      </c>
    </row>
    <row r="1680" spans="1:15" x14ac:dyDescent="0.3">
      <c r="A1680" s="9">
        <v>679</v>
      </c>
      <c r="B1680" s="9">
        <v>9</v>
      </c>
      <c r="C1680" s="13" t="s">
        <v>256</v>
      </c>
      <c r="D1680" s="13" t="s">
        <v>1157</v>
      </c>
      <c r="E1680" s="14">
        <v>15</v>
      </c>
      <c r="F1680" s="14">
        <v>26</v>
      </c>
      <c r="G1680" s="9">
        <v>1</v>
      </c>
      <c r="H1680" s="9">
        <v>11</v>
      </c>
      <c r="I1680" s="13" t="s">
        <v>1128</v>
      </c>
      <c r="K1680" s="14">
        <f t="shared" si="104"/>
        <v>15</v>
      </c>
      <c r="L1680" s="14">
        <f t="shared" si="105"/>
        <v>11</v>
      </c>
      <c r="M1680" s="14">
        <f t="shared" si="106"/>
        <v>26</v>
      </c>
      <c r="N1680" s="12">
        <f t="shared" si="107"/>
        <v>0.73333333333333328</v>
      </c>
      <c r="O1680" s="23">
        <f>IF(VLOOKUP(Cocina[[#This Row],[Número de Orden]],Sala[[Número de Orden]:[Orden cobrada (Sin tiempo espera)]],12,FALSE)="Si",Cocina[[#This Row],[Ganancia Neta]],-Cocina[[#This Row],[Total del Pedido]])</f>
        <v>11</v>
      </c>
    </row>
    <row r="1681" spans="1:15" x14ac:dyDescent="0.3">
      <c r="A1681" s="9">
        <v>679</v>
      </c>
      <c r="B1681" s="9">
        <v>9</v>
      </c>
      <c r="C1681" s="13" t="s">
        <v>57</v>
      </c>
      <c r="D1681" s="13" t="s">
        <v>1147</v>
      </c>
      <c r="E1681" s="14">
        <v>16</v>
      </c>
      <c r="F1681" s="14">
        <v>28</v>
      </c>
      <c r="G1681" s="9">
        <v>2</v>
      </c>
      <c r="H1681" s="9">
        <v>16</v>
      </c>
      <c r="I1681" s="13" t="s">
        <v>1128</v>
      </c>
      <c r="K1681" s="14">
        <f t="shared" si="104"/>
        <v>32</v>
      </c>
      <c r="L1681" s="14">
        <f t="shared" si="105"/>
        <v>24</v>
      </c>
      <c r="M1681" s="14">
        <f t="shared" si="106"/>
        <v>56</v>
      </c>
      <c r="N1681" s="12">
        <f t="shared" si="107"/>
        <v>0.75</v>
      </c>
      <c r="O1681" s="23">
        <f>IF(VLOOKUP(Cocina[[#This Row],[Número de Orden]],Sala[[Número de Orden]:[Orden cobrada (Sin tiempo espera)]],12,FALSE)="Si",Cocina[[#This Row],[Ganancia Neta]],-Cocina[[#This Row],[Total del Pedido]])</f>
        <v>24</v>
      </c>
    </row>
    <row r="1682" spans="1:15" x14ac:dyDescent="0.3">
      <c r="A1682" s="9">
        <v>679</v>
      </c>
      <c r="B1682" s="9">
        <v>9</v>
      </c>
      <c r="C1682" s="13" t="s">
        <v>195</v>
      </c>
      <c r="D1682" s="13" t="s">
        <v>1158</v>
      </c>
      <c r="E1682" s="14">
        <v>15</v>
      </c>
      <c r="F1682" s="14">
        <v>25</v>
      </c>
      <c r="G1682" s="9">
        <v>3</v>
      </c>
      <c r="H1682" s="9">
        <v>52</v>
      </c>
      <c r="I1682" s="13" t="s">
        <v>1128</v>
      </c>
      <c r="K1682" s="14">
        <f t="shared" si="104"/>
        <v>45</v>
      </c>
      <c r="L1682" s="14">
        <f t="shared" si="105"/>
        <v>30</v>
      </c>
      <c r="M1682" s="14">
        <f t="shared" si="106"/>
        <v>75</v>
      </c>
      <c r="N1682" s="12">
        <f t="shared" si="107"/>
        <v>0.66666666666666663</v>
      </c>
      <c r="O1682" s="23">
        <f>IF(VLOOKUP(Cocina[[#This Row],[Número de Orden]],Sala[[Número de Orden]:[Orden cobrada (Sin tiempo espera)]],12,FALSE)="Si",Cocina[[#This Row],[Ganancia Neta]],-Cocina[[#This Row],[Total del Pedido]])</f>
        <v>30</v>
      </c>
    </row>
    <row r="1683" spans="1:15" x14ac:dyDescent="0.3">
      <c r="A1683" s="9">
        <v>680</v>
      </c>
      <c r="B1683" s="9">
        <v>5</v>
      </c>
      <c r="C1683" s="13" t="s">
        <v>117</v>
      </c>
      <c r="D1683" s="13" t="s">
        <v>1156</v>
      </c>
      <c r="E1683" s="14">
        <v>10</v>
      </c>
      <c r="F1683" s="14">
        <v>18</v>
      </c>
      <c r="G1683" s="9">
        <v>2</v>
      </c>
      <c r="H1683" s="9">
        <v>6</v>
      </c>
      <c r="I1683" s="13" t="s">
        <v>1128</v>
      </c>
      <c r="K1683" s="14">
        <f t="shared" si="104"/>
        <v>20</v>
      </c>
      <c r="L1683" s="14">
        <f t="shared" si="105"/>
        <v>16</v>
      </c>
      <c r="M1683" s="14">
        <f t="shared" si="106"/>
        <v>36</v>
      </c>
      <c r="N1683" s="12">
        <f t="shared" si="107"/>
        <v>0.8</v>
      </c>
      <c r="O1683" s="23">
        <f>IF(VLOOKUP(Cocina[[#This Row],[Número de Orden]],Sala[[Número de Orden]:[Orden cobrada (Sin tiempo espera)]],12,FALSE)="Si",Cocina[[#This Row],[Ganancia Neta]],-Cocina[[#This Row],[Total del Pedido]])</f>
        <v>16</v>
      </c>
    </row>
    <row r="1684" spans="1:15" x14ac:dyDescent="0.3">
      <c r="A1684" s="9">
        <v>680</v>
      </c>
      <c r="B1684" s="9">
        <v>5</v>
      </c>
      <c r="C1684" s="13" t="s">
        <v>241</v>
      </c>
      <c r="D1684" s="13" t="s">
        <v>1153</v>
      </c>
      <c r="E1684" s="14">
        <v>12</v>
      </c>
      <c r="F1684" s="14">
        <v>20</v>
      </c>
      <c r="G1684" s="9">
        <v>3</v>
      </c>
      <c r="H1684" s="9">
        <v>49</v>
      </c>
      <c r="I1684" s="13" t="s">
        <v>1128</v>
      </c>
      <c r="K1684" s="14">
        <f t="shared" si="104"/>
        <v>36</v>
      </c>
      <c r="L1684" s="14">
        <f t="shared" si="105"/>
        <v>24</v>
      </c>
      <c r="M1684" s="14">
        <f t="shared" si="106"/>
        <v>60</v>
      </c>
      <c r="N1684" s="12">
        <f t="shared" si="107"/>
        <v>0.66666666666666663</v>
      </c>
      <c r="O1684" s="23">
        <f>IF(VLOOKUP(Cocina[[#This Row],[Número de Orden]],Sala[[Número de Orden]:[Orden cobrada (Sin tiempo espera)]],12,FALSE)="Si",Cocina[[#This Row],[Ganancia Neta]],-Cocina[[#This Row],[Total del Pedido]])</f>
        <v>24</v>
      </c>
    </row>
    <row r="1685" spans="1:15" x14ac:dyDescent="0.3">
      <c r="A1685" s="9">
        <v>680</v>
      </c>
      <c r="B1685" s="9">
        <v>5</v>
      </c>
      <c r="C1685" s="13" t="s">
        <v>439</v>
      </c>
      <c r="D1685" s="13" t="s">
        <v>1146</v>
      </c>
      <c r="E1685" s="14">
        <v>20</v>
      </c>
      <c r="F1685" s="14">
        <v>33</v>
      </c>
      <c r="G1685" s="9">
        <v>2</v>
      </c>
      <c r="H1685" s="9">
        <v>56</v>
      </c>
      <c r="I1685" s="13" t="s">
        <v>1127</v>
      </c>
      <c r="K1685" s="14">
        <f t="shared" si="104"/>
        <v>40</v>
      </c>
      <c r="L1685" s="14">
        <f t="shared" si="105"/>
        <v>26</v>
      </c>
      <c r="M1685" s="14">
        <f t="shared" si="106"/>
        <v>66</v>
      </c>
      <c r="N1685" s="12">
        <f t="shared" si="107"/>
        <v>0.65</v>
      </c>
      <c r="O1685" s="23">
        <f>IF(VLOOKUP(Cocina[[#This Row],[Número de Orden]],Sala[[Número de Orden]:[Orden cobrada (Sin tiempo espera)]],12,FALSE)="Si",Cocina[[#This Row],[Ganancia Neta]],-Cocina[[#This Row],[Total del Pedido]])</f>
        <v>26</v>
      </c>
    </row>
    <row r="1686" spans="1:15" x14ac:dyDescent="0.3">
      <c r="A1686" s="9">
        <v>681</v>
      </c>
      <c r="B1686" s="9">
        <v>2</v>
      </c>
      <c r="C1686" s="13" t="s">
        <v>439</v>
      </c>
      <c r="D1686" s="13" t="s">
        <v>1146</v>
      </c>
      <c r="E1686" s="14">
        <v>20</v>
      </c>
      <c r="F1686" s="14">
        <v>33</v>
      </c>
      <c r="G1686" s="9">
        <v>1</v>
      </c>
      <c r="H1686" s="9">
        <v>44</v>
      </c>
      <c r="I1686" s="13" t="s">
        <v>1127</v>
      </c>
      <c r="K1686" s="14">
        <f t="shared" si="104"/>
        <v>20</v>
      </c>
      <c r="L1686" s="14">
        <f t="shared" si="105"/>
        <v>13</v>
      </c>
      <c r="M1686" s="14">
        <f t="shared" si="106"/>
        <v>33</v>
      </c>
      <c r="N1686" s="12">
        <f t="shared" si="107"/>
        <v>0.65</v>
      </c>
      <c r="O1686" s="23">
        <f>IF(VLOOKUP(Cocina[[#This Row],[Número de Orden]],Sala[[Número de Orden]:[Orden cobrada (Sin tiempo espera)]],12,FALSE)="Si",Cocina[[#This Row],[Ganancia Neta]],-Cocina[[#This Row],[Total del Pedido]])</f>
        <v>13</v>
      </c>
    </row>
    <row r="1687" spans="1:15" x14ac:dyDescent="0.3">
      <c r="A1687" s="9">
        <v>681</v>
      </c>
      <c r="B1687" s="9">
        <v>2</v>
      </c>
      <c r="C1687" s="13" t="s">
        <v>102</v>
      </c>
      <c r="D1687" s="13" t="s">
        <v>1155</v>
      </c>
      <c r="E1687" s="14">
        <v>13</v>
      </c>
      <c r="F1687" s="14">
        <v>21</v>
      </c>
      <c r="G1687" s="9">
        <v>2</v>
      </c>
      <c r="H1687" s="9">
        <v>21</v>
      </c>
      <c r="I1687" s="13" t="s">
        <v>1128</v>
      </c>
      <c r="K1687" s="14">
        <f t="shared" si="104"/>
        <v>26</v>
      </c>
      <c r="L1687" s="14">
        <f t="shared" si="105"/>
        <v>16</v>
      </c>
      <c r="M1687" s="14">
        <f t="shared" si="106"/>
        <v>42</v>
      </c>
      <c r="N1687" s="12">
        <f t="shared" si="107"/>
        <v>0.61538461538461542</v>
      </c>
      <c r="O1687" s="23">
        <f>IF(VLOOKUP(Cocina[[#This Row],[Número de Orden]],Sala[[Número de Orden]:[Orden cobrada (Sin tiempo espera)]],12,FALSE)="Si",Cocina[[#This Row],[Ganancia Neta]],-Cocina[[#This Row],[Total del Pedido]])</f>
        <v>16</v>
      </c>
    </row>
    <row r="1688" spans="1:15" x14ac:dyDescent="0.3">
      <c r="A1688" s="9">
        <v>682</v>
      </c>
      <c r="B1688" s="9">
        <v>1</v>
      </c>
      <c r="C1688" s="13" t="s">
        <v>331</v>
      </c>
      <c r="D1688" s="13" t="s">
        <v>1154</v>
      </c>
      <c r="E1688" s="14">
        <v>14</v>
      </c>
      <c r="F1688" s="14">
        <v>23</v>
      </c>
      <c r="G1688" s="9">
        <v>1</v>
      </c>
      <c r="H1688" s="9">
        <v>43</v>
      </c>
      <c r="I1688" s="13" t="s">
        <v>1127</v>
      </c>
      <c r="K1688" s="14">
        <f t="shared" si="104"/>
        <v>14</v>
      </c>
      <c r="L1688" s="14">
        <f t="shared" si="105"/>
        <v>9</v>
      </c>
      <c r="M1688" s="14">
        <f t="shared" si="106"/>
        <v>23</v>
      </c>
      <c r="N1688" s="12">
        <f t="shared" si="107"/>
        <v>0.6428571428571429</v>
      </c>
      <c r="O1688" s="23">
        <f>IF(VLOOKUP(Cocina[[#This Row],[Número de Orden]],Sala[[Número de Orden]:[Orden cobrada (Sin tiempo espera)]],12,FALSE)="Si",Cocina[[#This Row],[Ganancia Neta]],-Cocina[[#This Row],[Total del Pedido]])</f>
        <v>9</v>
      </c>
    </row>
    <row r="1689" spans="1:15" x14ac:dyDescent="0.3">
      <c r="A1689" s="9">
        <v>683</v>
      </c>
      <c r="B1689" s="9">
        <v>2</v>
      </c>
      <c r="C1689" s="13" t="s">
        <v>335</v>
      </c>
      <c r="D1689" s="13" t="s">
        <v>1151</v>
      </c>
      <c r="E1689" s="14">
        <v>13</v>
      </c>
      <c r="F1689" s="14">
        <v>22</v>
      </c>
      <c r="G1689" s="9">
        <v>1</v>
      </c>
      <c r="H1689" s="9">
        <v>25</v>
      </c>
      <c r="I1689" s="13" t="s">
        <v>1128</v>
      </c>
      <c r="K1689" s="14">
        <f t="shared" si="104"/>
        <v>13</v>
      </c>
      <c r="L1689" s="14">
        <f t="shared" si="105"/>
        <v>9</v>
      </c>
      <c r="M1689" s="14">
        <f t="shared" si="106"/>
        <v>22</v>
      </c>
      <c r="N1689" s="12">
        <f t="shared" si="107"/>
        <v>0.69230769230769229</v>
      </c>
      <c r="O1689" s="23">
        <f>IF(VLOOKUP(Cocina[[#This Row],[Número de Orden]],Sala[[Número de Orden]:[Orden cobrada (Sin tiempo espera)]],12,FALSE)="Si",Cocina[[#This Row],[Ganancia Neta]],-Cocina[[#This Row],[Total del Pedido]])</f>
        <v>9</v>
      </c>
    </row>
    <row r="1690" spans="1:15" x14ac:dyDescent="0.3">
      <c r="A1690" s="9">
        <v>683</v>
      </c>
      <c r="B1690" s="9">
        <v>2</v>
      </c>
      <c r="C1690" s="13" t="s">
        <v>241</v>
      </c>
      <c r="D1690" s="13" t="s">
        <v>1153</v>
      </c>
      <c r="E1690" s="14">
        <v>12</v>
      </c>
      <c r="F1690" s="14">
        <v>20</v>
      </c>
      <c r="G1690" s="9">
        <v>2</v>
      </c>
      <c r="H1690" s="9">
        <v>35</v>
      </c>
      <c r="I1690" s="13" t="s">
        <v>1127</v>
      </c>
      <c r="K1690" s="14">
        <f t="shared" si="104"/>
        <v>24</v>
      </c>
      <c r="L1690" s="14">
        <f t="shared" si="105"/>
        <v>16</v>
      </c>
      <c r="M1690" s="14">
        <f t="shared" si="106"/>
        <v>40</v>
      </c>
      <c r="N1690" s="12">
        <f t="shared" si="107"/>
        <v>0.66666666666666663</v>
      </c>
      <c r="O1690" s="23">
        <f>IF(VLOOKUP(Cocina[[#This Row],[Número de Orden]],Sala[[Número de Orden]:[Orden cobrada (Sin tiempo espera)]],12,FALSE)="Si",Cocina[[#This Row],[Ganancia Neta]],-Cocina[[#This Row],[Total del Pedido]])</f>
        <v>16</v>
      </c>
    </row>
    <row r="1691" spans="1:15" x14ac:dyDescent="0.3">
      <c r="A1691" s="9">
        <v>683</v>
      </c>
      <c r="B1691" s="9">
        <v>2</v>
      </c>
      <c r="C1691" s="13" t="s">
        <v>65</v>
      </c>
      <c r="D1691" s="13" t="s">
        <v>1143</v>
      </c>
      <c r="E1691" s="14">
        <v>25</v>
      </c>
      <c r="F1691" s="14">
        <v>40</v>
      </c>
      <c r="G1691" s="9">
        <v>1</v>
      </c>
      <c r="H1691" s="9">
        <v>6</v>
      </c>
      <c r="I1691" s="13" t="s">
        <v>1128</v>
      </c>
      <c r="K1691" s="14">
        <f t="shared" si="104"/>
        <v>25</v>
      </c>
      <c r="L1691" s="14">
        <f t="shared" si="105"/>
        <v>15</v>
      </c>
      <c r="M1691" s="14">
        <f t="shared" si="106"/>
        <v>40</v>
      </c>
      <c r="N1691" s="12">
        <f t="shared" si="107"/>
        <v>0.6</v>
      </c>
      <c r="O1691" s="23">
        <f>IF(VLOOKUP(Cocina[[#This Row],[Número de Orden]],Sala[[Número de Orden]:[Orden cobrada (Sin tiempo espera)]],12,FALSE)="Si",Cocina[[#This Row],[Ganancia Neta]],-Cocina[[#This Row],[Total del Pedido]])</f>
        <v>15</v>
      </c>
    </row>
    <row r="1692" spans="1:15" x14ac:dyDescent="0.3">
      <c r="A1692" s="9">
        <v>683</v>
      </c>
      <c r="B1692" s="9">
        <v>2</v>
      </c>
      <c r="C1692" s="13" t="s">
        <v>186</v>
      </c>
      <c r="D1692" s="13" t="s">
        <v>1141</v>
      </c>
      <c r="E1692" s="14">
        <v>19</v>
      </c>
      <c r="F1692" s="14">
        <v>31</v>
      </c>
      <c r="G1692" s="9">
        <v>2</v>
      </c>
      <c r="H1692" s="9">
        <v>16</v>
      </c>
      <c r="I1692" s="13" t="s">
        <v>1128</v>
      </c>
      <c r="K1692" s="14">
        <f t="shared" si="104"/>
        <v>38</v>
      </c>
      <c r="L1692" s="14">
        <f t="shared" si="105"/>
        <v>24</v>
      </c>
      <c r="M1692" s="14">
        <f t="shared" si="106"/>
        <v>62</v>
      </c>
      <c r="N1692" s="12">
        <f t="shared" si="107"/>
        <v>0.63157894736842102</v>
      </c>
      <c r="O1692" s="23">
        <f>IF(VLOOKUP(Cocina[[#This Row],[Número de Orden]],Sala[[Número de Orden]:[Orden cobrada (Sin tiempo espera)]],12,FALSE)="Si",Cocina[[#This Row],[Ganancia Neta]],-Cocina[[#This Row],[Total del Pedido]])</f>
        <v>24</v>
      </c>
    </row>
    <row r="1693" spans="1:15" x14ac:dyDescent="0.3">
      <c r="A1693" s="9">
        <v>684</v>
      </c>
      <c r="B1693" s="9">
        <v>10</v>
      </c>
      <c r="C1693" s="13" t="s">
        <v>106</v>
      </c>
      <c r="D1693" s="13" t="s">
        <v>1144</v>
      </c>
      <c r="E1693" s="14">
        <v>22</v>
      </c>
      <c r="F1693" s="14">
        <v>36</v>
      </c>
      <c r="G1693" s="9">
        <v>1</v>
      </c>
      <c r="H1693" s="9">
        <v>38</v>
      </c>
      <c r="I1693" s="13" t="s">
        <v>1127</v>
      </c>
      <c r="K1693" s="14">
        <f t="shared" si="104"/>
        <v>22</v>
      </c>
      <c r="L1693" s="14">
        <f t="shared" si="105"/>
        <v>14</v>
      </c>
      <c r="M1693" s="14">
        <f t="shared" si="106"/>
        <v>36</v>
      </c>
      <c r="N1693" s="12">
        <f t="shared" si="107"/>
        <v>0.63636363636363635</v>
      </c>
      <c r="O1693" s="23">
        <f>IF(VLOOKUP(Cocina[[#This Row],[Número de Orden]],Sala[[Número de Orden]:[Orden cobrada (Sin tiempo espera)]],12,FALSE)="Si",Cocina[[#This Row],[Ganancia Neta]],-Cocina[[#This Row],[Total del Pedido]])</f>
        <v>-22</v>
      </c>
    </row>
    <row r="1694" spans="1:15" x14ac:dyDescent="0.3">
      <c r="A1694" s="9">
        <v>684</v>
      </c>
      <c r="B1694" s="9">
        <v>10</v>
      </c>
      <c r="C1694" s="13" t="s">
        <v>186</v>
      </c>
      <c r="D1694" s="13" t="s">
        <v>1141</v>
      </c>
      <c r="E1694" s="14">
        <v>19</v>
      </c>
      <c r="F1694" s="14">
        <v>31</v>
      </c>
      <c r="G1694" s="9">
        <v>1</v>
      </c>
      <c r="H1694" s="9">
        <v>10</v>
      </c>
      <c r="I1694" s="13" t="s">
        <v>1128</v>
      </c>
      <c r="K1694" s="14">
        <f t="shared" si="104"/>
        <v>19</v>
      </c>
      <c r="L1694" s="14">
        <f t="shared" si="105"/>
        <v>12</v>
      </c>
      <c r="M1694" s="14">
        <f t="shared" si="106"/>
        <v>31</v>
      </c>
      <c r="N1694" s="12">
        <f t="shared" si="107"/>
        <v>0.63157894736842102</v>
      </c>
      <c r="O1694" s="23">
        <f>IF(VLOOKUP(Cocina[[#This Row],[Número de Orden]],Sala[[Número de Orden]:[Orden cobrada (Sin tiempo espera)]],12,FALSE)="Si",Cocina[[#This Row],[Ganancia Neta]],-Cocina[[#This Row],[Total del Pedido]])</f>
        <v>-19</v>
      </c>
    </row>
    <row r="1695" spans="1:15" x14ac:dyDescent="0.3">
      <c r="A1695" s="9">
        <v>684</v>
      </c>
      <c r="B1695" s="9">
        <v>10</v>
      </c>
      <c r="C1695" s="13" t="s">
        <v>256</v>
      </c>
      <c r="D1695" s="13" t="s">
        <v>1157</v>
      </c>
      <c r="E1695" s="14">
        <v>15</v>
      </c>
      <c r="F1695" s="14">
        <v>26</v>
      </c>
      <c r="G1695" s="9">
        <v>1</v>
      </c>
      <c r="H1695" s="9">
        <v>25</v>
      </c>
      <c r="I1695" s="13" t="s">
        <v>1127</v>
      </c>
      <c r="K1695" s="14">
        <f t="shared" si="104"/>
        <v>15</v>
      </c>
      <c r="L1695" s="14">
        <f t="shared" si="105"/>
        <v>11</v>
      </c>
      <c r="M1695" s="14">
        <f t="shared" si="106"/>
        <v>26</v>
      </c>
      <c r="N1695" s="12">
        <f t="shared" si="107"/>
        <v>0.73333333333333328</v>
      </c>
      <c r="O1695" s="23">
        <f>IF(VLOOKUP(Cocina[[#This Row],[Número de Orden]],Sala[[Número de Orden]:[Orden cobrada (Sin tiempo espera)]],12,FALSE)="Si",Cocina[[#This Row],[Ganancia Neta]],-Cocina[[#This Row],[Total del Pedido]])</f>
        <v>-15</v>
      </c>
    </row>
    <row r="1696" spans="1:15" x14ac:dyDescent="0.3">
      <c r="A1696" s="9">
        <v>684</v>
      </c>
      <c r="B1696" s="9">
        <v>10</v>
      </c>
      <c r="C1696" s="13" t="s">
        <v>51</v>
      </c>
      <c r="D1696" s="13" t="s">
        <v>1145</v>
      </c>
      <c r="E1696" s="14">
        <v>17</v>
      </c>
      <c r="F1696" s="14">
        <v>29</v>
      </c>
      <c r="G1696" s="9">
        <v>3</v>
      </c>
      <c r="H1696" s="9">
        <v>37</v>
      </c>
      <c r="I1696" s="13" t="s">
        <v>1127</v>
      </c>
      <c r="K1696" s="14">
        <f t="shared" si="104"/>
        <v>51</v>
      </c>
      <c r="L1696" s="14">
        <f t="shared" si="105"/>
        <v>36</v>
      </c>
      <c r="M1696" s="14">
        <f t="shared" si="106"/>
        <v>87</v>
      </c>
      <c r="N1696" s="12">
        <f t="shared" si="107"/>
        <v>0.70588235294117652</v>
      </c>
      <c r="O1696" s="23">
        <f>IF(VLOOKUP(Cocina[[#This Row],[Número de Orden]],Sala[[Número de Orden]:[Orden cobrada (Sin tiempo espera)]],12,FALSE)="Si",Cocina[[#This Row],[Ganancia Neta]],-Cocina[[#This Row],[Total del Pedido]])</f>
        <v>-51</v>
      </c>
    </row>
    <row r="1697" spans="1:15" x14ac:dyDescent="0.3">
      <c r="A1697" s="9">
        <v>685</v>
      </c>
      <c r="B1697" s="9">
        <v>5</v>
      </c>
      <c r="C1697" s="13" t="s">
        <v>170</v>
      </c>
      <c r="D1697" s="13" t="s">
        <v>1142</v>
      </c>
      <c r="E1697" s="14">
        <v>16</v>
      </c>
      <c r="F1697" s="14">
        <v>27</v>
      </c>
      <c r="G1697" s="9">
        <v>2</v>
      </c>
      <c r="H1697" s="9">
        <v>17</v>
      </c>
      <c r="I1697" s="13" t="s">
        <v>1128</v>
      </c>
      <c r="K1697" s="14">
        <f t="shared" si="104"/>
        <v>32</v>
      </c>
      <c r="L1697" s="14">
        <f t="shared" si="105"/>
        <v>22</v>
      </c>
      <c r="M1697" s="14">
        <f t="shared" si="106"/>
        <v>54</v>
      </c>
      <c r="N1697" s="12">
        <f t="shared" si="107"/>
        <v>0.6875</v>
      </c>
      <c r="O1697" s="23">
        <f>IF(VLOOKUP(Cocina[[#This Row],[Número de Orden]],Sala[[Número de Orden]:[Orden cobrada (Sin tiempo espera)]],12,FALSE)="Si",Cocina[[#This Row],[Ganancia Neta]],-Cocina[[#This Row],[Total del Pedido]])</f>
        <v>22</v>
      </c>
    </row>
    <row r="1698" spans="1:15" x14ac:dyDescent="0.3">
      <c r="A1698" s="9">
        <v>686</v>
      </c>
      <c r="B1698" s="9">
        <v>10</v>
      </c>
      <c r="C1698" s="13" t="s">
        <v>186</v>
      </c>
      <c r="D1698" s="13" t="s">
        <v>1141</v>
      </c>
      <c r="E1698" s="14">
        <v>19</v>
      </c>
      <c r="F1698" s="14">
        <v>31</v>
      </c>
      <c r="G1698" s="9">
        <v>2</v>
      </c>
      <c r="H1698" s="9">
        <v>37</v>
      </c>
      <c r="I1698" s="13" t="s">
        <v>1127</v>
      </c>
      <c r="K1698" s="14">
        <f t="shared" si="104"/>
        <v>38</v>
      </c>
      <c r="L1698" s="14">
        <f t="shared" si="105"/>
        <v>24</v>
      </c>
      <c r="M1698" s="14">
        <f t="shared" si="106"/>
        <v>62</v>
      </c>
      <c r="N1698" s="12">
        <f t="shared" si="107"/>
        <v>0.63157894736842102</v>
      </c>
      <c r="O1698" s="23">
        <f>IF(VLOOKUP(Cocina[[#This Row],[Número de Orden]],Sala[[Número de Orden]:[Orden cobrada (Sin tiempo espera)]],12,FALSE)="Si",Cocina[[#This Row],[Ganancia Neta]],-Cocina[[#This Row],[Total del Pedido]])</f>
        <v>24</v>
      </c>
    </row>
    <row r="1699" spans="1:15" x14ac:dyDescent="0.3">
      <c r="A1699" s="9">
        <v>686</v>
      </c>
      <c r="B1699" s="9">
        <v>10</v>
      </c>
      <c r="C1699" s="13" t="s">
        <v>241</v>
      </c>
      <c r="D1699" s="13" t="s">
        <v>1153</v>
      </c>
      <c r="E1699" s="14">
        <v>12</v>
      </c>
      <c r="F1699" s="14">
        <v>20</v>
      </c>
      <c r="G1699" s="9">
        <v>2</v>
      </c>
      <c r="H1699" s="9">
        <v>21</v>
      </c>
      <c r="I1699" s="13" t="s">
        <v>1128</v>
      </c>
      <c r="K1699" s="14">
        <f t="shared" si="104"/>
        <v>24</v>
      </c>
      <c r="L1699" s="14">
        <f t="shared" si="105"/>
        <v>16</v>
      </c>
      <c r="M1699" s="14">
        <f t="shared" si="106"/>
        <v>40</v>
      </c>
      <c r="N1699" s="12">
        <f t="shared" si="107"/>
        <v>0.66666666666666663</v>
      </c>
      <c r="O1699" s="23">
        <f>IF(VLOOKUP(Cocina[[#This Row],[Número de Orden]],Sala[[Número de Orden]:[Orden cobrada (Sin tiempo espera)]],12,FALSE)="Si",Cocina[[#This Row],[Ganancia Neta]],-Cocina[[#This Row],[Total del Pedido]])</f>
        <v>16</v>
      </c>
    </row>
    <row r="1700" spans="1:15" x14ac:dyDescent="0.3">
      <c r="A1700" s="9">
        <v>687</v>
      </c>
      <c r="B1700" s="9">
        <v>2</v>
      </c>
      <c r="C1700" s="13" t="s">
        <v>106</v>
      </c>
      <c r="D1700" s="13" t="s">
        <v>1144</v>
      </c>
      <c r="E1700" s="14">
        <v>22</v>
      </c>
      <c r="F1700" s="14">
        <v>36</v>
      </c>
      <c r="G1700" s="9">
        <v>2</v>
      </c>
      <c r="H1700" s="9">
        <v>29</v>
      </c>
      <c r="I1700" s="13" t="s">
        <v>1127</v>
      </c>
      <c r="K1700" s="14">
        <f t="shared" si="104"/>
        <v>44</v>
      </c>
      <c r="L1700" s="14">
        <f t="shared" si="105"/>
        <v>28</v>
      </c>
      <c r="M1700" s="14">
        <f t="shared" si="106"/>
        <v>72</v>
      </c>
      <c r="N1700" s="12">
        <f t="shared" si="107"/>
        <v>0.63636363636363635</v>
      </c>
      <c r="O1700" s="23">
        <f>IF(VLOOKUP(Cocina[[#This Row],[Número de Orden]],Sala[[Número de Orden]:[Orden cobrada (Sin tiempo espera)]],12,FALSE)="Si",Cocina[[#This Row],[Ganancia Neta]],-Cocina[[#This Row],[Total del Pedido]])</f>
        <v>28</v>
      </c>
    </row>
    <row r="1701" spans="1:15" x14ac:dyDescent="0.3">
      <c r="A1701" s="9">
        <v>688</v>
      </c>
      <c r="B1701" s="9">
        <v>3</v>
      </c>
      <c r="C1701" s="13" t="s">
        <v>51</v>
      </c>
      <c r="D1701" s="13" t="s">
        <v>1145</v>
      </c>
      <c r="E1701" s="14">
        <v>17</v>
      </c>
      <c r="F1701" s="14">
        <v>29</v>
      </c>
      <c r="G1701" s="9">
        <v>1</v>
      </c>
      <c r="H1701" s="9">
        <v>14</v>
      </c>
      <c r="I1701" s="13" t="s">
        <v>1128</v>
      </c>
      <c r="K1701" s="14">
        <f t="shared" si="104"/>
        <v>17</v>
      </c>
      <c r="L1701" s="14">
        <f t="shared" si="105"/>
        <v>12</v>
      </c>
      <c r="M1701" s="14">
        <f t="shared" si="106"/>
        <v>29</v>
      </c>
      <c r="N1701" s="12">
        <f t="shared" si="107"/>
        <v>0.70588235294117652</v>
      </c>
      <c r="O1701" s="23">
        <f>IF(VLOOKUP(Cocina[[#This Row],[Número de Orden]],Sala[[Número de Orden]:[Orden cobrada (Sin tiempo espera)]],12,FALSE)="Si",Cocina[[#This Row],[Ganancia Neta]],-Cocina[[#This Row],[Total del Pedido]])</f>
        <v>12</v>
      </c>
    </row>
    <row r="1702" spans="1:15" x14ac:dyDescent="0.3">
      <c r="A1702" s="9">
        <v>689</v>
      </c>
      <c r="B1702" s="9">
        <v>14</v>
      </c>
      <c r="C1702" s="13" t="s">
        <v>331</v>
      </c>
      <c r="D1702" s="13" t="s">
        <v>1154</v>
      </c>
      <c r="E1702" s="14">
        <v>14</v>
      </c>
      <c r="F1702" s="14">
        <v>23</v>
      </c>
      <c r="G1702" s="9">
        <v>3</v>
      </c>
      <c r="H1702" s="9">
        <v>16</v>
      </c>
      <c r="I1702" s="13" t="s">
        <v>1127</v>
      </c>
      <c r="K1702" s="14">
        <f t="shared" si="104"/>
        <v>42</v>
      </c>
      <c r="L1702" s="14">
        <f t="shared" si="105"/>
        <v>27</v>
      </c>
      <c r="M1702" s="14">
        <f t="shared" si="106"/>
        <v>69</v>
      </c>
      <c r="N1702" s="12">
        <f t="shared" si="107"/>
        <v>0.6428571428571429</v>
      </c>
      <c r="O1702" s="23">
        <f>IF(VLOOKUP(Cocina[[#This Row],[Número de Orden]],Sala[[Número de Orden]:[Orden cobrada (Sin tiempo espera)]],12,FALSE)="Si",Cocina[[#This Row],[Ganancia Neta]],-Cocina[[#This Row],[Total del Pedido]])</f>
        <v>27</v>
      </c>
    </row>
    <row r="1703" spans="1:15" x14ac:dyDescent="0.3">
      <c r="A1703" s="9">
        <v>689</v>
      </c>
      <c r="B1703" s="9">
        <v>14</v>
      </c>
      <c r="C1703" s="13" t="s">
        <v>195</v>
      </c>
      <c r="D1703" s="13" t="s">
        <v>1158</v>
      </c>
      <c r="E1703" s="14">
        <v>15</v>
      </c>
      <c r="F1703" s="14">
        <v>25</v>
      </c>
      <c r="G1703" s="9">
        <v>3</v>
      </c>
      <c r="H1703" s="9">
        <v>7</v>
      </c>
      <c r="I1703" s="13" t="s">
        <v>1127</v>
      </c>
      <c r="K1703" s="14">
        <f t="shared" si="104"/>
        <v>45</v>
      </c>
      <c r="L1703" s="14">
        <f t="shared" si="105"/>
        <v>30</v>
      </c>
      <c r="M1703" s="14">
        <f t="shared" si="106"/>
        <v>75</v>
      </c>
      <c r="N1703" s="12">
        <f t="shared" si="107"/>
        <v>0.66666666666666663</v>
      </c>
      <c r="O1703" s="23">
        <f>IF(VLOOKUP(Cocina[[#This Row],[Número de Orden]],Sala[[Número de Orden]:[Orden cobrada (Sin tiempo espera)]],12,FALSE)="Si",Cocina[[#This Row],[Ganancia Neta]],-Cocina[[#This Row],[Total del Pedido]])</f>
        <v>30</v>
      </c>
    </row>
    <row r="1704" spans="1:15" x14ac:dyDescent="0.3">
      <c r="A1704" s="9">
        <v>689</v>
      </c>
      <c r="B1704" s="9">
        <v>14</v>
      </c>
      <c r="C1704" s="13" t="s">
        <v>102</v>
      </c>
      <c r="D1704" s="13" t="s">
        <v>1155</v>
      </c>
      <c r="E1704" s="14">
        <v>13</v>
      </c>
      <c r="F1704" s="14">
        <v>21</v>
      </c>
      <c r="G1704" s="9">
        <v>1</v>
      </c>
      <c r="H1704" s="9">
        <v>6</v>
      </c>
      <c r="I1704" s="13" t="s">
        <v>1128</v>
      </c>
      <c r="K1704" s="14">
        <f t="shared" si="104"/>
        <v>13</v>
      </c>
      <c r="L1704" s="14">
        <f t="shared" si="105"/>
        <v>8</v>
      </c>
      <c r="M1704" s="14">
        <f t="shared" si="106"/>
        <v>21</v>
      </c>
      <c r="N1704" s="12">
        <f t="shared" si="107"/>
        <v>0.61538461538461542</v>
      </c>
      <c r="O1704" s="23">
        <f>IF(VLOOKUP(Cocina[[#This Row],[Número de Orden]],Sala[[Número de Orden]:[Orden cobrada (Sin tiempo espera)]],12,FALSE)="Si",Cocina[[#This Row],[Ganancia Neta]],-Cocina[[#This Row],[Total del Pedido]])</f>
        <v>8</v>
      </c>
    </row>
    <row r="1705" spans="1:15" x14ac:dyDescent="0.3">
      <c r="A1705" s="9">
        <v>690</v>
      </c>
      <c r="B1705" s="9">
        <v>15</v>
      </c>
      <c r="C1705" s="13" t="s">
        <v>65</v>
      </c>
      <c r="D1705" s="13" t="s">
        <v>1143</v>
      </c>
      <c r="E1705" s="14">
        <v>25</v>
      </c>
      <c r="F1705" s="14">
        <v>40</v>
      </c>
      <c r="G1705" s="9">
        <v>1</v>
      </c>
      <c r="H1705" s="9">
        <v>49</v>
      </c>
      <c r="I1705" s="13" t="s">
        <v>1127</v>
      </c>
      <c r="K1705" s="14">
        <f t="shared" si="104"/>
        <v>25</v>
      </c>
      <c r="L1705" s="14">
        <f t="shared" si="105"/>
        <v>15</v>
      </c>
      <c r="M1705" s="14">
        <f t="shared" si="106"/>
        <v>40</v>
      </c>
      <c r="N1705" s="12">
        <f t="shared" si="107"/>
        <v>0.6</v>
      </c>
      <c r="O1705" s="23">
        <f>IF(VLOOKUP(Cocina[[#This Row],[Número de Orden]],Sala[[Número de Orden]:[Orden cobrada (Sin tiempo espera)]],12,FALSE)="Si",Cocina[[#This Row],[Ganancia Neta]],-Cocina[[#This Row],[Total del Pedido]])</f>
        <v>15</v>
      </c>
    </row>
    <row r="1706" spans="1:15" x14ac:dyDescent="0.3">
      <c r="A1706" s="9">
        <v>690</v>
      </c>
      <c r="B1706" s="9">
        <v>15</v>
      </c>
      <c r="C1706" s="13" t="s">
        <v>186</v>
      </c>
      <c r="D1706" s="13" t="s">
        <v>1141</v>
      </c>
      <c r="E1706" s="14">
        <v>19</v>
      </c>
      <c r="F1706" s="14">
        <v>31</v>
      </c>
      <c r="G1706" s="9">
        <v>2</v>
      </c>
      <c r="H1706" s="9">
        <v>16</v>
      </c>
      <c r="I1706" s="13" t="s">
        <v>1127</v>
      </c>
      <c r="K1706" s="14">
        <f t="shared" si="104"/>
        <v>38</v>
      </c>
      <c r="L1706" s="14">
        <f t="shared" si="105"/>
        <v>24</v>
      </c>
      <c r="M1706" s="14">
        <f t="shared" si="106"/>
        <v>62</v>
      </c>
      <c r="N1706" s="12">
        <f t="shared" si="107"/>
        <v>0.63157894736842102</v>
      </c>
      <c r="O1706" s="23">
        <f>IF(VLOOKUP(Cocina[[#This Row],[Número de Orden]],Sala[[Número de Orden]:[Orden cobrada (Sin tiempo espera)]],12,FALSE)="Si",Cocina[[#This Row],[Ganancia Neta]],-Cocina[[#This Row],[Total del Pedido]])</f>
        <v>24</v>
      </c>
    </row>
    <row r="1707" spans="1:15" x14ac:dyDescent="0.3">
      <c r="A1707" s="9">
        <v>690</v>
      </c>
      <c r="B1707" s="9">
        <v>15</v>
      </c>
      <c r="C1707" s="13" t="s">
        <v>57</v>
      </c>
      <c r="D1707" s="13" t="s">
        <v>1147</v>
      </c>
      <c r="E1707" s="14">
        <v>16</v>
      </c>
      <c r="F1707" s="14">
        <v>28</v>
      </c>
      <c r="G1707" s="9">
        <v>2</v>
      </c>
      <c r="H1707" s="9">
        <v>54</v>
      </c>
      <c r="I1707" s="13" t="s">
        <v>1127</v>
      </c>
      <c r="K1707" s="14">
        <f t="shared" si="104"/>
        <v>32</v>
      </c>
      <c r="L1707" s="14">
        <f t="shared" si="105"/>
        <v>24</v>
      </c>
      <c r="M1707" s="14">
        <f t="shared" si="106"/>
        <v>56</v>
      </c>
      <c r="N1707" s="12">
        <f t="shared" si="107"/>
        <v>0.75</v>
      </c>
      <c r="O1707" s="23">
        <f>IF(VLOOKUP(Cocina[[#This Row],[Número de Orden]],Sala[[Número de Orden]:[Orden cobrada (Sin tiempo espera)]],12,FALSE)="Si",Cocina[[#This Row],[Ganancia Neta]],-Cocina[[#This Row],[Total del Pedido]])</f>
        <v>24</v>
      </c>
    </row>
    <row r="1708" spans="1:15" x14ac:dyDescent="0.3">
      <c r="A1708" s="9">
        <v>690</v>
      </c>
      <c r="B1708" s="9">
        <v>15</v>
      </c>
      <c r="C1708" s="13" t="s">
        <v>439</v>
      </c>
      <c r="D1708" s="13" t="s">
        <v>1146</v>
      </c>
      <c r="E1708" s="14">
        <v>20</v>
      </c>
      <c r="F1708" s="14">
        <v>33</v>
      </c>
      <c r="G1708" s="9">
        <v>1</v>
      </c>
      <c r="H1708" s="9">
        <v>24</v>
      </c>
      <c r="I1708" s="13" t="s">
        <v>1127</v>
      </c>
      <c r="K1708" s="14">
        <f t="shared" si="104"/>
        <v>20</v>
      </c>
      <c r="L1708" s="14">
        <f t="shared" si="105"/>
        <v>13</v>
      </c>
      <c r="M1708" s="14">
        <f t="shared" si="106"/>
        <v>33</v>
      </c>
      <c r="N1708" s="12">
        <f t="shared" si="107"/>
        <v>0.65</v>
      </c>
      <c r="O1708" s="23">
        <f>IF(VLOOKUP(Cocina[[#This Row],[Número de Orden]],Sala[[Número de Orden]:[Orden cobrada (Sin tiempo espera)]],12,FALSE)="Si",Cocina[[#This Row],[Ganancia Neta]],-Cocina[[#This Row],[Total del Pedido]])</f>
        <v>13</v>
      </c>
    </row>
    <row r="1709" spans="1:15" x14ac:dyDescent="0.3">
      <c r="A1709" s="9">
        <v>691</v>
      </c>
      <c r="B1709" s="9">
        <v>19</v>
      </c>
      <c r="C1709" s="13" t="s">
        <v>335</v>
      </c>
      <c r="D1709" s="13" t="s">
        <v>1151</v>
      </c>
      <c r="E1709" s="14">
        <v>13</v>
      </c>
      <c r="F1709" s="14">
        <v>22</v>
      </c>
      <c r="G1709" s="9">
        <v>3</v>
      </c>
      <c r="H1709" s="9">
        <v>34</v>
      </c>
      <c r="I1709" s="13" t="s">
        <v>1127</v>
      </c>
      <c r="K1709" s="14">
        <f t="shared" si="104"/>
        <v>39</v>
      </c>
      <c r="L1709" s="14">
        <f t="shared" si="105"/>
        <v>27</v>
      </c>
      <c r="M1709" s="14">
        <f t="shared" si="106"/>
        <v>66</v>
      </c>
      <c r="N1709" s="12">
        <f t="shared" si="107"/>
        <v>0.69230769230769229</v>
      </c>
      <c r="O1709" s="23">
        <f>IF(VLOOKUP(Cocina[[#This Row],[Número de Orden]],Sala[[Número de Orden]:[Orden cobrada (Sin tiempo espera)]],12,FALSE)="Si",Cocina[[#This Row],[Ganancia Neta]],-Cocina[[#This Row],[Total del Pedido]])</f>
        <v>27</v>
      </c>
    </row>
    <row r="1710" spans="1:15" x14ac:dyDescent="0.3">
      <c r="A1710" s="9">
        <v>692</v>
      </c>
      <c r="B1710" s="9">
        <v>9</v>
      </c>
      <c r="C1710" s="13" t="s">
        <v>33</v>
      </c>
      <c r="D1710" s="13" t="s">
        <v>1149</v>
      </c>
      <c r="E1710" s="14">
        <v>21</v>
      </c>
      <c r="F1710" s="14">
        <v>35</v>
      </c>
      <c r="G1710" s="9">
        <v>3</v>
      </c>
      <c r="H1710" s="9">
        <v>33</v>
      </c>
      <c r="I1710" s="13" t="s">
        <v>1128</v>
      </c>
      <c r="K1710" s="14">
        <f t="shared" si="104"/>
        <v>63</v>
      </c>
      <c r="L1710" s="14">
        <f t="shared" si="105"/>
        <v>42</v>
      </c>
      <c r="M1710" s="14">
        <f t="shared" si="106"/>
        <v>105</v>
      </c>
      <c r="N1710" s="12">
        <f t="shared" si="107"/>
        <v>0.66666666666666663</v>
      </c>
      <c r="O1710" s="23">
        <f>IF(VLOOKUP(Cocina[[#This Row],[Número de Orden]],Sala[[Número de Orden]:[Orden cobrada (Sin tiempo espera)]],12,FALSE)="Si",Cocina[[#This Row],[Ganancia Neta]],-Cocina[[#This Row],[Total del Pedido]])</f>
        <v>42</v>
      </c>
    </row>
    <row r="1711" spans="1:15" x14ac:dyDescent="0.3">
      <c r="A1711" s="9">
        <v>692</v>
      </c>
      <c r="B1711" s="9">
        <v>9</v>
      </c>
      <c r="C1711" s="13" t="s">
        <v>100</v>
      </c>
      <c r="D1711" s="13" t="s">
        <v>1140</v>
      </c>
      <c r="E1711" s="14">
        <v>18</v>
      </c>
      <c r="F1711" s="14">
        <v>30</v>
      </c>
      <c r="G1711" s="9">
        <v>1</v>
      </c>
      <c r="H1711" s="9">
        <v>49</v>
      </c>
      <c r="I1711" s="13" t="s">
        <v>1127</v>
      </c>
      <c r="K1711" s="14">
        <f t="shared" si="104"/>
        <v>18</v>
      </c>
      <c r="L1711" s="14">
        <f t="shared" si="105"/>
        <v>12</v>
      </c>
      <c r="M1711" s="14">
        <f t="shared" si="106"/>
        <v>30</v>
      </c>
      <c r="N1711" s="12">
        <f t="shared" si="107"/>
        <v>0.66666666666666663</v>
      </c>
      <c r="O1711" s="23">
        <f>IF(VLOOKUP(Cocina[[#This Row],[Número de Orden]],Sala[[Número de Orden]:[Orden cobrada (Sin tiempo espera)]],12,FALSE)="Si",Cocina[[#This Row],[Ganancia Neta]],-Cocina[[#This Row],[Total del Pedido]])</f>
        <v>12</v>
      </c>
    </row>
    <row r="1712" spans="1:15" x14ac:dyDescent="0.3">
      <c r="A1712" s="9">
        <v>692</v>
      </c>
      <c r="B1712" s="9">
        <v>9</v>
      </c>
      <c r="C1712" s="13" t="s">
        <v>117</v>
      </c>
      <c r="D1712" s="13" t="s">
        <v>1156</v>
      </c>
      <c r="E1712" s="14">
        <v>10</v>
      </c>
      <c r="F1712" s="14">
        <v>18</v>
      </c>
      <c r="G1712" s="9">
        <v>1</v>
      </c>
      <c r="H1712" s="9">
        <v>11</v>
      </c>
      <c r="I1712" s="13" t="s">
        <v>1127</v>
      </c>
      <c r="K1712" s="14">
        <f t="shared" si="104"/>
        <v>10</v>
      </c>
      <c r="L1712" s="14">
        <f t="shared" si="105"/>
        <v>8</v>
      </c>
      <c r="M1712" s="14">
        <f t="shared" si="106"/>
        <v>18</v>
      </c>
      <c r="N1712" s="12">
        <f t="shared" si="107"/>
        <v>0.8</v>
      </c>
      <c r="O1712" s="23">
        <f>IF(VLOOKUP(Cocina[[#This Row],[Número de Orden]],Sala[[Número de Orden]:[Orden cobrada (Sin tiempo espera)]],12,FALSE)="Si",Cocina[[#This Row],[Ganancia Neta]],-Cocina[[#This Row],[Total del Pedido]])</f>
        <v>8</v>
      </c>
    </row>
    <row r="1713" spans="1:15" x14ac:dyDescent="0.3">
      <c r="A1713" s="9">
        <v>692</v>
      </c>
      <c r="B1713" s="9">
        <v>9</v>
      </c>
      <c r="C1713" s="13" t="s">
        <v>241</v>
      </c>
      <c r="D1713" s="13" t="s">
        <v>1153</v>
      </c>
      <c r="E1713" s="14">
        <v>12</v>
      </c>
      <c r="F1713" s="14">
        <v>20</v>
      </c>
      <c r="G1713" s="9">
        <v>1</v>
      </c>
      <c r="H1713" s="9">
        <v>7</v>
      </c>
      <c r="I1713" s="13" t="s">
        <v>1127</v>
      </c>
      <c r="K1713" s="14">
        <f t="shared" si="104"/>
        <v>12</v>
      </c>
      <c r="L1713" s="14">
        <f t="shared" si="105"/>
        <v>8</v>
      </c>
      <c r="M1713" s="14">
        <f t="shared" si="106"/>
        <v>20</v>
      </c>
      <c r="N1713" s="12">
        <f t="shared" si="107"/>
        <v>0.66666666666666663</v>
      </c>
      <c r="O1713" s="23">
        <f>IF(VLOOKUP(Cocina[[#This Row],[Número de Orden]],Sala[[Número de Orden]:[Orden cobrada (Sin tiempo espera)]],12,FALSE)="Si",Cocina[[#This Row],[Ganancia Neta]],-Cocina[[#This Row],[Total del Pedido]])</f>
        <v>8</v>
      </c>
    </row>
    <row r="1714" spans="1:15" x14ac:dyDescent="0.3">
      <c r="A1714" s="9">
        <v>693</v>
      </c>
      <c r="B1714" s="9">
        <v>15</v>
      </c>
      <c r="C1714" s="13" t="s">
        <v>106</v>
      </c>
      <c r="D1714" s="13" t="s">
        <v>1144</v>
      </c>
      <c r="E1714" s="14">
        <v>22</v>
      </c>
      <c r="F1714" s="14">
        <v>36</v>
      </c>
      <c r="G1714" s="9">
        <v>1</v>
      </c>
      <c r="H1714" s="9">
        <v>20</v>
      </c>
      <c r="I1714" s="13" t="s">
        <v>1127</v>
      </c>
      <c r="K1714" s="14">
        <f t="shared" si="104"/>
        <v>22</v>
      </c>
      <c r="L1714" s="14">
        <f t="shared" si="105"/>
        <v>14</v>
      </c>
      <c r="M1714" s="14">
        <f t="shared" si="106"/>
        <v>36</v>
      </c>
      <c r="N1714" s="12">
        <f t="shared" si="107"/>
        <v>0.63636363636363635</v>
      </c>
      <c r="O1714" s="23">
        <f>IF(VLOOKUP(Cocina[[#This Row],[Número de Orden]],Sala[[Número de Orden]:[Orden cobrada (Sin tiempo espera)]],12,FALSE)="Si",Cocina[[#This Row],[Ganancia Neta]],-Cocina[[#This Row],[Total del Pedido]])</f>
        <v>14</v>
      </c>
    </row>
    <row r="1715" spans="1:15" x14ac:dyDescent="0.3">
      <c r="A1715" s="9">
        <v>693</v>
      </c>
      <c r="B1715" s="9">
        <v>15</v>
      </c>
      <c r="C1715" s="13" t="s">
        <v>102</v>
      </c>
      <c r="D1715" s="13" t="s">
        <v>1155</v>
      </c>
      <c r="E1715" s="14">
        <v>13</v>
      </c>
      <c r="F1715" s="14">
        <v>21</v>
      </c>
      <c r="G1715" s="9">
        <v>2</v>
      </c>
      <c r="H1715" s="9">
        <v>24</v>
      </c>
      <c r="I1715" s="13" t="s">
        <v>1127</v>
      </c>
      <c r="K1715" s="14">
        <f t="shared" si="104"/>
        <v>26</v>
      </c>
      <c r="L1715" s="14">
        <f t="shared" si="105"/>
        <v>16</v>
      </c>
      <c r="M1715" s="14">
        <f t="shared" si="106"/>
        <v>42</v>
      </c>
      <c r="N1715" s="12">
        <f t="shared" si="107"/>
        <v>0.61538461538461542</v>
      </c>
      <c r="O1715" s="23">
        <f>IF(VLOOKUP(Cocina[[#This Row],[Número de Orden]],Sala[[Número de Orden]:[Orden cobrada (Sin tiempo espera)]],12,FALSE)="Si",Cocina[[#This Row],[Ganancia Neta]],-Cocina[[#This Row],[Total del Pedido]])</f>
        <v>16</v>
      </c>
    </row>
    <row r="1716" spans="1:15" x14ac:dyDescent="0.3">
      <c r="A1716" s="9">
        <v>694</v>
      </c>
      <c r="B1716" s="9">
        <v>5</v>
      </c>
      <c r="C1716" s="13" t="s">
        <v>241</v>
      </c>
      <c r="D1716" s="13" t="s">
        <v>1153</v>
      </c>
      <c r="E1716" s="14">
        <v>12</v>
      </c>
      <c r="F1716" s="14">
        <v>20</v>
      </c>
      <c r="G1716" s="9">
        <v>3</v>
      </c>
      <c r="H1716" s="9">
        <v>20</v>
      </c>
      <c r="I1716" s="13" t="s">
        <v>1127</v>
      </c>
      <c r="K1716" s="14">
        <f t="shared" si="104"/>
        <v>36</v>
      </c>
      <c r="L1716" s="14">
        <f t="shared" si="105"/>
        <v>24</v>
      </c>
      <c r="M1716" s="14">
        <f t="shared" si="106"/>
        <v>60</v>
      </c>
      <c r="N1716" s="12">
        <f t="shared" si="107"/>
        <v>0.66666666666666663</v>
      </c>
      <c r="O1716" s="23">
        <f>IF(VLOOKUP(Cocina[[#This Row],[Número de Orden]],Sala[[Número de Orden]:[Orden cobrada (Sin tiempo espera)]],12,FALSE)="Si",Cocina[[#This Row],[Ganancia Neta]],-Cocina[[#This Row],[Total del Pedido]])</f>
        <v>24</v>
      </c>
    </row>
    <row r="1717" spans="1:15" x14ac:dyDescent="0.3">
      <c r="A1717" s="9">
        <v>694</v>
      </c>
      <c r="B1717" s="9">
        <v>5</v>
      </c>
      <c r="C1717" s="13" t="s">
        <v>117</v>
      </c>
      <c r="D1717" s="13" t="s">
        <v>1156</v>
      </c>
      <c r="E1717" s="14">
        <v>10</v>
      </c>
      <c r="F1717" s="14">
        <v>18</v>
      </c>
      <c r="G1717" s="9">
        <v>2</v>
      </c>
      <c r="H1717" s="9">
        <v>26</v>
      </c>
      <c r="I1717" s="13" t="s">
        <v>1128</v>
      </c>
      <c r="K1717" s="14">
        <f t="shared" si="104"/>
        <v>20</v>
      </c>
      <c r="L1717" s="14">
        <f t="shared" si="105"/>
        <v>16</v>
      </c>
      <c r="M1717" s="14">
        <f t="shared" si="106"/>
        <v>36</v>
      </c>
      <c r="N1717" s="12">
        <f t="shared" si="107"/>
        <v>0.8</v>
      </c>
      <c r="O1717" s="23">
        <f>IF(VLOOKUP(Cocina[[#This Row],[Número de Orden]],Sala[[Número de Orden]:[Orden cobrada (Sin tiempo espera)]],12,FALSE)="Si",Cocina[[#This Row],[Ganancia Neta]],-Cocina[[#This Row],[Total del Pedido]])</f>
        <v>16</v>
      </c>
    </row>
    <row r="1718" spans="1:15" x14ac:dyDescent="0.3">
      <c r="A1718" s="9">
        <v>694</v>
      </c>
      <c r="B1718" s="9">
        <v>5</v>
      </c>
      <c r="C1718" s="13" t="s">
        <v>65</v>
      </c>
      <c r="D1718" s="13" t="s">
        <v>1143</v>
      </c>
      <c r="E1718" s="14">
        <v>25</v>
      </c>
      <c r="F1718" s="14">
        <v>40</v>
      </c>
      <c r="G1718" s="9">
        <v>1</v>
      </c>
      <c r="H1718" s="9">
        <v>40</v>
      </c>
      <c r="I1718" s="13" t="s">
        <v>1127</v>
      </c>
      <c r="K1718" s="14">
        <f t="shared" si="104"/>
        <v>25</v>
      </c>
      <c r="L1718" s="14">
        <f t="shared" si="105"/>
        <v>15</v>
      </c>
      <c r="M1718" s="14">
        <f t="shared" si="106"/>
        <v>40</v>
      </c>
      <c r="N1718" s="12">
        <f t="shared" si="107"/>
        <v>0.6</v>
      </c>
      <c r="O1718" s="23">
        <f>IF(VLOOKUP(Cocina[[#This Row],[Número de Orden]],Sala[[Número de Orden]:[Orden cobrada (Sin tiempo espera)]],12,FALSE)="Si",Cocina[[#This Row],[Ganancia Neta]],-Cocina[[#This Row],[Total del Pedido]])</f>
        <v>15</v>
      </c>
    </row>
    <row r="1719" spans="1:15" x14ac:dyDescent="0.3">
      <c r="A1719" s="9">
        <v>694</v>
      </c>
      <c r="B1719" s="9">
        <v>5</v>
      </c>
      <c r="C1719" s="13" t="s">
        <v>102</v>
      </c>
      <c r="D1719" s="13" t="s">
        <v>1155</v>
      </c>
      <c r="E1719" s="14">
        <v>13</v>
      </c>
      <c r="F1719" s="14">
        <v>21</v>
      </c>
      <c r="G1719" s="9">
        <v>1</v>
      </c>
      <c r="H1719" s="9">
        <v>42</v>
      </c>
      <c r="I1719" s="13" t="s">
        <v>1128</v>
      </c>
      <c r="K1719" s="14">
        <f t="shared" si="104"/>
        <v>13</v>
      </c>
      <c r="L1719" s="14">
        <f t="shared" si="105"/>
        <v>8</v>
      </c>
      <c r="M1719" s="14">
        <f t="shared" si="106"/>
        <v>21</v>
      </c>
      <c r="N1719" s="12">
        <f t="shared" si="107"/>
        <v>0.61538461538461542</v>
      </c>
      <c r="O1719" s="23">
        <f>IF(VLOOKUP(Cocina[[#This Row],[Número de Orden]],Sala[[Número de Orden]:[Orden cobrada (Sin tiempo espera)]],12,FALSE)="Si",Cocina[[#This Row],[Ganancia Neta]],-Cocina[[#This Row],[Total del Pedido]])</f>
        <v>8</v>
      </c>
    </row>
    <row r="1720" spans="1:15" x14ac:dyDescent="0.3">
      <c r="A1720" s="9">
        <v>695</v>
      </c>
      <c r="B1720" s="9">
        <v>9</v>
      </c>
      <c r="C1720" s="13" t="s">
        <v>57</v>
      </c>
      <c r="D1720" s="13" t="s">
        <v>1147</v>
      </c>
      <c r="E1720" s="14">
        <v>16</v>
      </c>
      <c r="F1720" s="14">
        <v>28</v>
      </c>
      <c r="G1720" s="9">
        <v>2</v>
      </c>
      <c r="H1720" s="9">
        <v>30</v>
      </c>
      <c r="I1720" s="13" t="s">
        <v>1128</v>
      </c>
      <c r="K1720" s="14">
        <f t="shared" si="104"/>
        <v>32</v>
      </c>
      <c r="L1720" s="14">
        <f t="shared" si="105"/>
        <v>24</v>
      </c>
      <c r="M1720" s="14">
        <f t="shared" si="106"/>
        <v>56</v>
      </c>
      <c r="N1720" s="12">
        <f t="shared" si="107"/>
        <v>0.75</v>
      </c>
      <c r="O1720" s="23">
        <f>IF(VLOOKUP(Cocina[[#This Row],[Número de Orden]],Sala[[Número de Orden]:[Orden cobrada (Sin tiempo espera)]],12,FALSE)="Si",Cocina[[#This Row],[Ganancia Neta]],-Cocina[[#This Row],[Total del Pedido]])</f>
        <v>24</v>
      </c>
    </row>
    <row r="1721" spans="1:15" x14ac:dyDescent="0.3">
      <c r="A1721" s="9">
        <v>695</v>
      </c>
      <c r="B1721" s="9">
        <v>9</v>
      </c>
      <c r="C1721" s="13" t="s">
        <v>100</v>
      </c>
      <c r="D1721" s="13" t="s">
        <v>1140</v>
      </c>
      <c r="E1721" s="14">
        <v>18</v>
      </c>
      <c r="F1721" s="14">
        <v>30</v>
      </c>
      <c r="G1721" s="9">
        <v>2</v>
      </c>
      <c r="H1721" s="9">
        <v>7</v>
      </c>
      <c r="I1721" s="13" t="s">
        <v>1128</v>
      </c>
      <c r="K1721" s="14">
        <f t="shared" si="104"/>
        <v>36</v>
      </c>
      <c r="L1721" s="14">
        <f t="shared" si="105"/>
        <v>24</v>
      </c>
      <c r="M1721" s="14">
        <f t="shared" si="106"/>
        <v>60</v>
      </c>
      <c r="N1721" s="12">
        <f t="shared" si="107"/>
        <v>0.66666666666666663</v>
      </c>
      <c r="O1721" s="23">
        <f>IF(VLOOKUP(Cocina[[#This Row],[Número de Orden]],Sala[[Número de Orden]:[Orden cobrada (Sin tiempo espera)]],12,FALSE)="Si",Cocina[[#This Row],[Ganancia Neta]],-Cocina[[#This Row],[Total del Pedido]])</f>
        <v>24</v>
      </c>
    </row>
    <row r="1722" spans="1:15" x14ac:dyDescent="0.3">
      <c r="A1722" s="9">
        <v>696</v>
      </c>
      <c r="B1722" s="9">
        <v>2</v>
      </c>
      <c r="C1722" s="13" t="s">
        <v>331</v>
      </c>
      <c r="D1722" s="13" t="s">
        <v>1154</v>
      </c>
      <c r="E1722" s="14">
        <v>14</v>
      </c>
      <c r="F1722" s="14">
        <v>23</v>
      </c>
      <c r="G1722" s="9">
        <v>2</v>
      </c>
      <c r="H1722" s="9">
        <v>23</v>
      </c>
      <c r="I1722" s="13" t="s">
        <v>1127</v>
      </c>
      <c r="K1722" s="14">
        <f t="shared" si="104"/>
        <v>28</v>
      </c>
      <c r="L1722" s="14">
        <f t="shared" si="105"/>
        <v>18</v>
      </c>
      <c r="M1722" s="14">
        <f t="shared" si="106"/>
        <v>46</v>
      </c>
      <c r="N1722" s="12">
        <f t="shared" si="107"/>
        <v>0.6428571428571429</v>
      </c>
      <c r="O1722" s="23">
        <f>IF(VLOOKUP(Cocina[[#This Row],[Número de Orden]],Sala[[Número de Orden]:[Orden cobrada (Sin tiempo espera)]],12,FALSE)="Si",Cocina[[#This Row],[Ganancia Neta]],-Cocina[[#This Row],[Total del Pedido]])</f>
        <v>18</v>
      </c>
    </row>
    <row r="1723" spans="1:15" x14ac:dyDescent="0.3">
      <c r="A1723" s="9">
        <v>697</v>
      </c>
      <c r="B1723" s="9">
        <v>4</v>
      </c>
      <c r="C1723" s="13" t="s">
        <v>331</v>
      </c>
      <c r="D1723" s="13" t="s">
        <v>1154</v>
      </c>
      <c r="E1723" s="14">
        <v>14</v>
      </c>
      <c r="F1723" s="14">
        <v>23</v>
      </c>
      <c r="G1723" s="9">
        <v>2</v>
      </c>
      <c r="H1723" s="9">
        <v>24</v>
      </c>
      <c r="I1723" s="13" t="s">
        <v>1127</v>
      </c>
      <c r="K1723" s="14">
        <f t="shared" si="104"/>
        <v>28</v>
      </c>
      <c r="L1723" s="14">
        <f t="shared" si="105"/>
        <v>18</v>
      </c>
      <c r="M1723" s="14">
        <f t="shared" si="106"/>
        <v>46</v>
      </c>
      <c r="N1723" s="12">
        <f t="shared" si="107"/>
        <v>0.6428571428571429</v>
      </c>
      <c r="O1723" s="23">
        <f>IF(VLOOKUP(Cocina[[#This Row],[Número de Orden]],Sala[[Número de Orden]:[Orden cobrada (Sin tiempo espera)]],12,FALSE)="Si",Cocina[[#This Row],[Ganancia Neta]],-Cocina[[#This Row],[Total del Pedido]])</f>
        <v>18</v>
      </c>
    </row>
    <row r="1724" spans="1:15" x14ac:dyDescent="0.3">
      <c r="A1724" s="9">
        <v>697</v>
      </c>
      <c r="B1724" s="9">
        <v>4</v>
      </c>
      <c r="C1724" s="13" t="s">
        <v>439</v>
      </c>
      <c r="D1724" s="13" t="s">
        <v>1146</v>
      </c>
      <c r="E1724" s="14">
        <v>20</v>
      </c>
      <c r="F1724" s="14">
        <v>33</v>
      </c>
      <c r="G1724" s="9">
        <v>2</v>
      </c>
      <c r="H1724" s="9">
        <v>41</v>
      </c>
      <c r="I1724" s="13" t="s">
        <v>1128</v>
      </c>
      <c r="K1724" s="14">
        <f t="shared" si="104"/>
        <v>40</v>
      </c>
      <c r="L1724" s="14">
        <f t="shared" si="105"/>
        <v>26</v>
      </c>
      <c r="M1724" s="14">
        <f t="shared" si="106"/>
        <v>66</v>
      </c>
      <c r="N1724" s="12">
        <f t="shared" si="107"/>
        <v>0.65</v>
      </c>
      <c r="O1724" s="23">
        <f>IF(VLOOKUP(Cocina[[#This Row],[Número de Orden]],Sala[[Número de Orden]:[Orden cobrada (Sin tiempo espera)]],12,FALSE)="Si",Cocina[[#This Row],[Ganancia Neta]],-Cocina[[#This Row],[Total del Pedido]])</f>
        <v>26</v>
      </c>
    </row>
    <row r="1725" spans="1:15" x14ac:dyDescent="0.3">
      <c r="A1725" s="9">
        <v>697</v>
      </c>
      <c r="B1725" s="9">
        <v>4</v>
      </c>
      <c r="C1725" s="13" t="s">
        <v>100</v>
      </c>
      <c r="D1725" s="13" t="s">
        <v>1140</v>
      </c>
      <c r="E1725" s="14">
        <v>18</v>
      </c>
      <c r="F1725" s="14">
        <v>30</v>
      </c>
      <c r="G1725" s="9">
        <v>2</v>
      </c>
      <c r="H1725" s="9">
        <v>35</v>
      </c>
      <c r="I1725" s="13" t="s">
        <v>1128</v>
      </c>
      <c r="K1725" s="14">
        <f t="shared" si="104"/>
        <v>36</v>
      </c>
      <c r="L1725" s="14">
        <f t="shared" si="105"/>
        <v>24</v>
      </c>
      <c r="M1725" s="14">
        <f t="shared" si="106"/>
        <v>60</v>
      </c>
      <c r="N1725" s="12">
        <f t="shared" si="107"/>
        <v>0.66666666666666663</v>
      </c>
      <c r="O1725" s="23">
        <f>IF(VLOOKUP(Cocina[[#This Row],[Número de Orden]],Sala[[Número de Orden]:[Orden cobrada (Sin tiempo espera)]],12,FALSE)="Si",Cocina[[#This Row],[Ganancia Neta]],-Cocina[[#This Row],[Total del Pedido]])</f>
        <v>24</v>
      </c>
    </row>
    <row r="1726" spans="1:15" x14ac:dyDescent="0.3">
      <c r="A1726" s="9">
        <v>697</v>
      </c>
      <c r="B1726" s="9">
        <v>4</v>
      </c>
      <c r="C1726" s="13" t="s">
        <v>170</v>
      </c>
      <c r="D1726" s="13" t="s">
        <v>1142</v>
      </c>
      <c r="E1726" s="14">
        <v>16</v>
      </c>
      <c r="F1726" s="14">
        <v>27</v>
      </c>
      <c r="G1726" s="9">
        <v>1</v>
      </c>
      <c r="H1726" s="9">
        <v>7</v>
      </c>
      <c r="I1726" s="13" t="s">
        <v>1127</v>
      </c>
      <c r="K1726" s="14">
        <f t="shared" si="104"/>
        <v>16</v>
      </c>
      <c r="L1726" s="14">
        <f t="shared" si="105"/>
        <v>11</v>
      </c>
      <c r="M1726" s="14">
        <f t="shared" si="106"/>
        <v>27</v>
      </c>
      <c r="N1726" s="12">
        <f t="shared" si="107"/>
        <v>0.6875</v>
      </c>
      <c r="O1726" s="23">
        <f>IF(VLOOKUP(Cocina[[#This Row],[Número de Orden]],Sala[[Número de Orden]:[Orden cobrada (Sin tiempo espera)]],12,FALSE)="Si",Cocina[[#This Row],[Ganancia Neta]],-Cocina[[#This Row],[Total del Pedido]])</f>
        <v>11</v>
      </c>
    </row>
    <row r="1727" spans="1:15" x14ac:dyDescent="0.3">
      <c r="A1727" s="9">
        <v>698</v>
      </c>
      <c r="B1727" s="9">
        <v>19</v>
      </c>
      <c r="C1727" s="13" t="s">
        <v>170</v>
      </c>
      <c r="D1727" s="13" t="s">
        <v>1142</v>
      </c>
      <c r="E1727" s="14">
        <v>16</v>
      </c>
      <c r="F1727" s="14">
        <v>27</v>
      </c>
      <c r="G1727" s="9">
        <v>1</v>
      </c>
      <c r="H1727" s="9">
        <v>55</v>
      </c>
      <c r="I1727" s="13" t="s">
        <v>1128</v>
      </c>
      <c r="K1727" s="14">
        <f t="shared" si="104"/>
        <v>16</v>
      </c>
      <c r="L1727" s="14">
        <f t="shared" si="105"/>
        <v>11</v>
      </c>
      <c r="M1727" s="14">
        <f t="shared" si="106"/>
        <v>27</v>
      </c>
      <c r="N1727" s="12">
        <f t="shared" si="107"/>
        <v>0.6875</v>
      </c>
      <c r="O1727" s="23">
        <f>IF(VLOOKUP(Cocina[[#This Row],[Número de Orden]],Sala[[Número de Orden]:[Orden cobrada (Sin tiempo espera)]],12,FALSE)="Si",Cocina[[#This Row],[Ganancia Neta]],-Cocina[[#This Row],[Total del Pedido]])</f>
        <v>11</v>
      </c>
    </row>
    <row r="1728" spans="1:15" x14ac:dyDescent="0.3">
      <c r="A1728" s="9">
        <v>698</v>
      </c>
      <c r="B1728" s="9">
        <v>19</v>
      </c>
      <c r="C1728" s="13" t="s">
        <v>256</v>
      </c>
      <c r="D1728" s="13" t="s">
        <v>1157</v>
      </c>
      <c r="E1728" s="14">
        <v>15</v>
      </c>
      <c r="F1728" s="14">
        <v>26</v>
      </c>
      <c r="G1728" s="9">
        <v>1</v>
      </c>
      <c r="H1728" s="9">
        <v>12</v>
      </c>
      <c r="I1728" s="13" t="s">
        <v>1128</v>
      </c>
      <c r="K1728" s="14">
        <f t="shared" si="104"/>
        <v>15</v>
      </c>
      <c r="L1728" s="14">
        <f t="shared" si="105"/>
        <v>11</v>
      </c>
      <c r="M1728" s="14">
        <f t="shared" si="106"/>
        <v>26</v>
      </c>
      <c r="N1728" s="12">
        <f t="shared" si="107"/>
        <v>0.73333333333333328</v>
      </c>
      <c r="O1728" s="23">
        <f>IF(VLOOKUP(Cocina[[#This Row],[Número de Orden]],Sala[[Número de Orden]:[Orden cobrada (Sin tiempo espera)]],12,FALSE)="Si",Cocina[[#This Row],[Ganancia Neta]],-Cocina[[#This Row],[Total del Pedido]])</f>
        <v>11</v>
      </c>
    </row>
    <row r="1729" spans="1:15" x14ac:dyDescent="0.3">
      <c r="A1729" s="9">
        <v>698</v>
      </c>
      <c r="B1729" s="9">
        <v>19</v>
      </c>
      <c r="C1729" s="13" t="s">
        <v>331</v>
      </c>
      <c r="D1729" s="13" t="s">
        <v>1154</v>
      </c>
      <c r="E1729" s="14">
        <v>14</v>
      </c>
      <c r="F1729" s="14">
        <v>23</v>
      </c>
      <c r="G1729" s="9">
        <v>3</v>
      </c>
      <c r="H1729" s="9">
        <v>19</v>
      </c>
      <c r="I1729" s="13" t="s">
        <v>1128</v>
      </c>
      <c r="K1729" s="14">
        <f t="shared" si="104"/>
        <v>42</v>
      </c>
      <c r="L1729" s="14">
        <f t="shared" si="105"/>
        <v>27</v>
      </c>
      <c r="M1729" s="14">
        <f t="shared" si="106"/>
        <v>69</v>
      </c>
      <c r="N1729" s="12">
        <f t="shared" si="107"/>
        <v>0.6428571428571429</v>
      </c>
      <c r="O1729" s="23">
        <f>IF(VLOOKUP(Cocina[[#This Row],[Número de Orden]],Sala[[Número de Orden]:[Orden cobrada (Sin tiempo espera)]],12,FALSE)="Si",Cocina[[#This Row],[Ganancia Neta]],-Cocina[[#This Row],[Total del Pedido]])</f>
        <v>27</v>
      </c>
    </row>
    <row r="1730" spans="1:15" x14ac:dyDescent="0.3">
      <c r="A1730" s="9">
        <v>698</v>
      </c>
      <c r="B1730" s="9">
        <v>19</v>
      </c>
      <c r="C1730" s="13" t="s">
        <v>102</v>
      </c>
      <c r="D1730" s="13" t="s">
        <v>1155</v>
      </c>
      <c r="E1730" s="14">
        <v>13</v>
      </c>
      <c r="F1730" s="14">
        <v>21</v>
      </c>
      <c r="G1730" s="9">
        <v>3</v>
      </c>
      <c r="H1730" s="9">
        <v>15</v>
      </c>
      <c r="I1730" s="13" t="s">
        <v>1128</v>
      </c>
      <c r="K1730" s="14">
        <f t="shared" si="104"/>
        <v>39</v>
      </c>
      <c r="L1730" s="14">
        <f t="shared" si="105"/>
        <v>24</v>
      </c>
      <c r="M1730" s="14">
        <f t="shared" si="106"/>
        <v>63</v>
      </c>
      <c r="N1730" s="12">
        <f t="shared" si="107"/>
        <v>0.61538461538461542</v>
      </c>
      <c r="O1730" s="23">
        <f>IF(VLOOKUP(Cocina[[#This Row],[Número de Orden]],Sala[[Número de Orden]:[Orden cobrada (Sin tiempo espera)]],12,FALSE)="Si",Cocina[[#This Row],[Ganancia Neta]],-Cocina[[#This Row],[Total del Pedido]])</f>
        <v>24</v>
      </c>
    </row>
    <row r="1731" spans="1:15" x14ac:dyDescent="0.3">
      <c r="A1731" s="9">
        <v>699</v>
      </c>
      <c r="B1731" s="9">
        <v>8</v>
      </c>
      <c r="C1731" s="13" t="s">
        <v>51</v>
      </c>
      <c r="D1731" s="13" t="s">
        <v>1145</v>
      </c>
      <c r="E1731" s="14">
        <v>17</v>
      </c>
      <c r="F1731" s="14">
        <v>29</v>
      </c>
      <c r="G1731" s="9">
        <v>2</v>
      </c>
      <c r="H1731" s="9">
        <v>11</v>
      </c>
      <c r="I1731" s="13" t="s">
        <v>1128</v>
      </c>
      <c r="K1731" s="14">
        <f t="shared" ref="K1731:K1794" si="108">E1731*G1731</f>
        <v>34</v>
      </c>
      <c r="L1731" s="14">
        <f t="shared" ref="L1731:L1794" si="109">(F1731-E1731)*G1731</f>
        <v>24</v>
      </c>
      <c r="M1731" s="14">
        <f t="shared" ref="M1731:M1794" si="110">F1731*G1731</f>
        <v>58</v>
      </c>
      <c r="N1731" s="12">
        <f t="shared" ref="N1731:N1794" si="111">(M1731-K1731)/K1731</f>
        <v>0.70588235294117652</v>
      </c>
      <c r="O1731" s="23">
        <f>IF(VLOOKUP(Cocina[[#This Row],[Número de Orden]],Sala[[Número de Orden]:[Orden cobrada (Sin tiempo espera)]],12,FALSE)="Si",Cocina[[#This Row],[Ganancia Neta]],-Cocina[[#This Row],[Total del Pedido]])</f>
        <v>24</v>
      </c>
    </row>
    <row r="1732" spans="1:15" x14ac:dyDescent="0.3">
      <c r="A1732" s="9">
        <v>700</v>
      </c>
      <c r="B1732" s="9">
        <v>8</v>
      </c>
      <c r="C1732" s="13" t="s">
        <v>77</v>
      </c>
      <c r="D1732" s="13" t="s">
        <v>1152</v>
      </c>
      <c r="E1732" s="14">
        <v>20</v>
      </c>
      <c r="F1732" s="14">
        <v>34</v>
      </c>
      <c r="G1732" s="9">
        <v>3</v>
      </c>
      <c r="H1732" s="9">
        <v>37</v>
      </c>
      <c r="I1732" s="13" t="s">
        <v>1128</v>
      </c>
      <c r="K1732" s="14">
        <f t="shared" si="108"/>
        <v>60</v>
      </c>
      <c r="L1732" s="14">
        <f t="shared" si="109"/>
        <v>42</v>
      </c>
      <c r="M1732" s="14">
        <f t="shared" si="110"/>
        <v>102</v>
      </c>
      <c r="N1732" s="12">
        <f t="shared" si="111"/>
        <v>0.7</v>
      </c>
      <c r="O1732" s="23">
        <f>IF(VLOOKUP(Cocina[[#This Row],[Número de Orden]],Sala[[Número de Orden]:[Orden cobrada (Sin tiempo espera)]],12,FALSE)="Si",Cocina[[#This Row],[Ganancia Neta]],-Cocina[[#This Row],[Total del Pedido]])</f>
        <v>42</v>
      </c>
    </row>
    <row r="1733" spans="1:15" x14ac:dyDescent="0.3">
      <c r="A1733" s="9">
        <v>700</v>
      </c>
      <c r="B1733" s="9">
        <v>8</v>
      </c>
      <c r="C1733" s="13" t="s">
        <v>256</v>
      </c>
      <c r="D1733" s="13" t="s">
        <v>1157</v>
      </c>
      <c r="E1733" s="14">
        <v>15</v>
      </c>
      <c r="F1733" s="14">
        <v>26</v>
      </c>
      <c r="G1733" s="9">
        <v>3</v>
      </c>
      <c r="H1733" s="9">
        <v>35</v>
      </c>
      <c r="I1733" s="13" t="s">
        <v>1128</v>
      </c>
      <c r="K1733" s="14">
        <f t="shared" si="108"/>
        <v>45</v>
      </c>
      <c r="L1733" s="14">
        <f t="shared" si="109"/>
        <v>33</v>
      </c>
      <c r="M1733" s="14">
        <f t="shared" si="110"/>
        <v>78</v>
      </c>
      <c r="N1733" s="12">
        <f t="shared" si="111"/>
        <v>0.73333333333333328</v>
      </c>
      <c r="O1733" s="23">
        <f>IF(VLOOKUP(Cocina[[#This Row],[Número de Orden]],Sala[[Número de Orden]:[Orden cobrada (Sin tiempo espera)]],12,FALSE)="Si",Cocina[[#This Row],[Ganancia Neta]],-Cocina[[#This Row],[Total del Pedido]])</f>
        <v>33</v>
      </c>
    </row>
    <row r="1734" spans="1:15" x14ac:dyDescent="0.3">
      <c r="A1734" s="9">
        <v>700</v>
      </c>
      <c r="B1734" s="9">
        <v>8</v>
      </c>
      <c r="C1734" s="13" t="s">
        <v>170</v>
      </c>
      <c r="D1734" s="13" t="s">
        <v>1142</v>
      </c>
      <c r="E1734" s="14">
        <v>16</v>
      </c>
      <c r="F1734" s="14">
        <v>27</v>
      </c>
      <c r="G1734" s="9">
        <v>2</v>
      </c>
      <c r="H1734" s="9">
        <v>14</v>
      </c>
      <c r="I1734" s="13" t="s">
        <v>1128</v>
      </c>
      <c r="K1734" s="14">
        <f t="shared" si="108"/>
        <v>32</v>
      </c>
      <c r="L1734" s="14">
        <f t="shared" si="109"/>
        <v>22</v>
      </c>
      <c r="M1734" s="14">
        <f t="shared" si="110"/>
        <v>54</v>
      </c>
      <c r="N1734" s="12">
        <f t="shared" si="111"/>
        <v>0.6875</v>
      </c>
      <c r="O1734" s="23">
        <f>IF(VLOOKUP(Cocina[[#This Row],[Número de Orden]],Sala[[Número de Orden]:[Orden cobrada (Sin tiempo espera)]],12,FALSE)="Si",Cocina[[#This Row],[Ganancia Neta]],-Cocina[[#This Row],[Total del Pedido]])</f>
        <v>22</v>
      </c>
    </row>
    <row r="1735" spans="1:15" x14ac:dyDescent="0.3">
      <c r="A1735" s="9">
        <v>701</v>
      </c>
      <c r="B1735" s="9">
        <v>19</v>
      </c>
      <c r="C1735" s="13" t="s">
        <v>439</v>
      </c>
      <c r="D1735" s="13" t="s">
        <v>1146</v>
      </c>
      <c r="E1735" s="14">
        <v>20</v>
      </c>
      <c r="F1735" s="14">
        <v>33</v>
      </c>
      <c r="G1735" s="9">
        <v>2</v>
      </c>
      <c r="H1735" s="9">
        <v>42</v>
      </c>
      <c r="I1735" s="13" t="s">
        <v>1128</v>
      </c>
      <c r="K1735" s="14">
        <f t="shared" si="108"/>
        <v>40</v>
      </c>
      <c r="L1735" s="14">
        <f t="shared" si="109"/>
        <v>26</v>
      </c>
      <c r="M1735" s="14">
        <f t="shared" si="110"/>
        <v>66</v>
      </c>
      <c r="N1735" s="12">
        <f t="shared" si="111"/>
        <v>0.65</v>
      </c>
      <c r="O1735" s="23">
        <f>IF(VLOOKUP(Cocina[[#This Row],[Número de Orden]],Sala[[Número de Orden]:[Orden cobrada (Sin tiempo espera)]],12,FALSE)="Si",Cocina[[#This Row],[Ganancia Neta]],-Cocina[[#This Row],[Total del Pedido]])</f>
        <v>26</v>
      </c>
    </row>
    <row r="1736" spans="1:15" x14ac:dyDescent="0.3">
      <c r="A1736" s="9">
        <v>701</v>
      </c>
      <c r="B1736" s="9">
        <v>19</v>
      </c>
      <c r="C1736" s="13" t="s">
        <v>117</v>
      </c>
      <c r="D1736" s="13" t="s">
        <v>1156</v>
      </c>
      <c r="E1736" s="14">
        <v>10</v>
      </c>
      <c r="F1736" s="14">
        <v>18</v>
      </c>
      <c r="G1736" s="9">
        <v>2</v>
      </c>
      <c r="H1736" s="9">
        <v>55</v>
      </c>
      <c r="I1736" s="13" t="s">
        <v>1128</v>
      </c>
      <c r="K1736" s="14">
        <f t="shared" si="108"/>
        <v>20</v>
      </c>
      <c r="L1736" s="14">
        <f t="shared" si="109"/>
        <v>16</v>
      </c>
      <c r="M1736" s="14">
        <f t="shared" si="110"/>
        <v>36</v>
      </c>
      <c r="N1736" s="12">
        <f t="shared" si="111"/>
        <v>0.8</v>
      </c>
      <c r="O1736" s="23">
        <f>IF(VLOOKUP(Cocina[[#This Row],[Número de Orden]],Sala[[Número de Orden]:[Orden cobrada (Sin tiempo espera)]],12,FALSE)="Si",Cocina[[#This Row],[Ganancia Neta]],-Cocina[[#This Row],[Total del Pedido]])</f>
        <v>16</v>
      </c>
    </row>
    <row r="1737" spans="1:15" x14ac:dyDescent="0.3">
      <c r="A1737" s="9">
        <v>702</v>
      </c>
      <c r="B1737" s="9">
        <v>13</v>
      </c>
      <c r="C1737" s="13" t="s">
        <v>117</v>
      </c>
      <c r="D1737" s="13" t="s">
        <v>1156</v>
      </c>
      <c r="E1737" s="14">
        <v>10</v>
      </c>
      <c r="F1737" s="14">
        <v>18</v>
      </c>
      <c r="G1737" s="9">
        <v>2</v>
      </c>
      <c r="H1737" s="9">
        <v>59</v>
      </c>
      <c r="I1737" s="13" t="s">
        <v>1127</v>
      </c>
      <c r="K1737" s="14">
        <f t="shared" si="108"/>
        <v>20</v>
      </c>
      <c r="L1737" s="14">
        <f t="shared" si="109"/>
        <v>16</v>
      </c>
      <c r="M1737" s="14">
        <f t="shared" si="110"/>
        <v>36</v>
      </c>
      <c r="N1737" s="12">
        <f t="shared" si="111"/>
        <v>0.8</v>
      </c>
      <c r="O1737" s="23">
        <f>IF(VLOOKUP(Cocina[[#This Row],[Número de Orden]],Sala[[Número de Orden]:[Orden cobrada (Sin tiempo espera)]],12,FALSE)="Si",Cocina[[#This Row],[Ganancia Neta]],-Cocina[[#This Row],[Total del Pedido]])</f>
        <v>16</v>
      </c>
    </row>
    <row r="1738" spans="1:15" x14ac:dyDescent="0.3">
      <c r="A1738" s="9">
        <v>702</v>
      </c>
      <c r="B1738" s="9">
        <v>13</v>
      </c>
      <c r="C1738" s="13" t="s">
        <v>102</v>
      </c>
      <c r="D1738" s="13" t="s">
        <v>1155</v>
      </c>
      <c r="E1738" s="14">
        <v>13</v>
      </c>
      <c r="F1738" s="14">
        <v>21</v>
      </c>
      <c r="G1738" s="9">
        <v>1</v>
      </c>
      <c r="H1738" s="9">
        <v>36</v>
      </c>
      <c r="I1738" s="13" t="s">
        <v>1127</v>
      </c>
      <c r="K1738" s="14">
        <f t="shared" si="108"/>
        <v>13</v>
      </c>
      <c r="L1738" s="14">
        <f t="shared" si="109"/>
        <v>8</v>
      </c>
      <c r="M1738" s="14">
        <f t="shared" si="110"/>
        <v>21</v>
      </c>
      <c r="N1738" s="12">
        <f t="shared" si="111"/>
        <v>0.61538461538461542</v>
      </c>
      <c r="O1738" s="23">
        <f>IF(VLOOKUP(Cocina[[#This Row],[Número de Orden]],Sala[[Número de Orden]:[Orden cobrada (Sin tiempo espera)]],12,FALSE)="Si",Cocina[[#This Row],[Ganancia Neta]],-Cocina[[#This Row],[Total del Pedido]])</f>
        <v>8</v>
      </c>
    </row>
    <row r="1739" spans="1:15" x14ac:dyDescent="0.3">
      <c r="A1739" s="9">
        <v>702</v>
      </c>
      <c r="B1739" s="9">
        <v>13</v>
      </c>
      <c r="C1739" s="13" t="s">
        <v>170</v>
      </c>
      <c r="D1739" s="13" t="s">
        <v>1142</v>
      </c>
      <c r="E1739" s="14">
        <v>16</v>
      </c>
      <c r="F1739" s="14">
        <v>27</v>
      </c>
      <c r="G1739" s="9">
        <v>2</v>
      </c>
      <c r="H1739" s="9">
        <v>29</v>
      </c>
      <c r="I1739" s="13" t="s">
        <v>1128</v>
      </c>
      <c r="K1739" s="14">
        <f t="shared" si="108"/>
        <v>32</v>
      </c>
      <c r="L1739" s="14">
        <f t="shared" si="109"/>
        <v>22</v>
      </c>
      <c r="M1739" s="14">
        <f t="shared" si="110"/>
        <v>54</v>
      </c>
      <c r="N1739" s="12">
        <f t="shared" si="111"/>
        <v>0.6875</v>
      </c>
      <c r="O1739" s="23">
        <f>IF(VLOOKUP(Cocina[[#This Row],[Número de Orden]],Sala[[Número de Orden]:[Orden cobrada (Sin tiempo espera)]],12,FALSE)="Si",Cocina[[#This Row],[Ganancia Neta]],-Cocina[[#This Row],[Total del Pedido]])</f>
        <v>22</v>
      </c>
    </row>
    <row r="1740" spans="1:15" x14ac:dyDescent="0.3">
      <c r="A1740" s="9">
        <v>702</v>
      </c>
      <c r="B1740" s="9">
        <v>13</v>
      </c>
      <c r="C1740" s="13" t="s">
        <v>57</v>
      </c>
      <c r="D1740" s="13" t="s">
        <v>1147</v>
      </c>
      <c r="E1740" s="14">
        <v>16</v>
      </c>
      <c r="F1740" s="14">
        <v>28</v>
      </c>
      <c r="G1740" s="9">
        <v>3</v>
      </c>
      <c r="H1740" s="9">
        <v>31</v>
      </c>
      <c r="I1740" s="13" t="s">
        <v>1127</v>
      </c>
      <c r="K1740" s="14">
        <f t="shared" si="108"/>
        <v>48</v>
      </c>
      <c r="L1740" s="14">
        <f t="shared" si="109"/>
        <v>36</v>
      </c>
      <c r="M1740" s="14">
        <f t="shared" si="110"/>
        <v>84</v>
      </c>
      <c r="N1740" s="12">
        <f t="shared" si="111"/>
        <v>0.75</v>
      </c>
      <c r="O1740" s="23">
        <f>IF(VLOOKUP(Cocina[[#This Row],[Número de Orden]],Sala[[Número de Orden]:[Orden cobrada (Sin tiempo espera)]],12,FALSE)="Si",Cocina[[#This Row],[Ganancia Neta]],-Cocina[[#This Row],[Total del Pedido]])</f>
        <v>36</v>
      </c>
    </row>
    <row r="1741" spans="1:15" x14ac:dyDescent="0.3">
      <c r="A1741" s="9">
        <v>703</v>
      </c>
      <c r="B1741" s="9">
        <v>9</v>
      </c>
      <c r="C1741" s="13" t="s">
        <v>102</v>
      </c>
      <c r="D1741" s="13" t="s">
        <v>1155</v>
      </c>
      <c r="E1741" s="14">
        <v>13</v>
      </c>
      <c r="F1741" s="14">
        <v>21</v>
      </c>
      <c r="G1741" s="9">
        <v>3</v>
      </c>
      <c r="H1741" s="9">
        <v>29</v>
      </c>
      <c r="I1741" s="13" t="s">
        <v>1128</v>
      </c>
      <c r="K1741" s="14">
        <f t="shared" si="108"/>
        <v>39</v>
      </c>
      <c r="L1741" s="14">
        <f t="shared" si="109"/>
        <v>24</v>
      </c>
      <c r="M1741" s="14">
        <f t="shared" si="110"/>
        <v>63</v>
      </c>
      <c r="N1741" s="12">
        <f t="shared" si="111"/>
        <v>0.61538461538461542</v>
      </c>
      <c r="O1741" s="23">
        <f>IF(VLOOKUP(Cocina[[#This Row],[Número de Orden]],Sala[[Número de Orden]:[Orden cobrada (Sin tiempo espera)]],12,FALSE)="Si",Cocina[[#This Row],[Ganancia Neta]],-Cocina[[#This Row],[Total del Pedido]])</f>
        <v>24</v>
      </c>
    </row>
    <row r="1742" spans="1:15" x14ac:dyDescent="0.3">
      <c r="A1742" s="9">
        <v>704</v>
      </c>
      <c r="B1742" s="9">
        <v>13</v>
      </c>
      <c r="C1742" s="13" t="s">
        <v>117</v>
      </c>
      <c r="D1742" s="13" t="s">
        <v>1156</v>
      </c>
      <c r="E1742" s="14">
        <v>10</v>
      </c>
      <c r="F1742" s="14">
        <v>18</v>
      </c>
      <c r="G1742" s="9">
        <v>1</v>
      </c>
      <c r="H1742" s="9">
        <v>38</v>
      </c>
      <c r="I1742" s="13" t="s">
        <v>1127</v>
      </c>
      <c r="K1742" s="14">
        <f t="shared" si="108"/>
        <v>10</v>
      </c>
      <c r="L1742" s="14">
        <f t="shared" si="109"/>
        <v>8</v>
      </c>
      <c r="M1742" s="14">
        <f t="shared" si="110"/>
        <v>18</v>
      </c>
      <c r="N1742" s="12">
        <f t="shared" si="111"/>
        <v>0.8</v>
      </c>
      <c r="O1742" s="23">
        <f>IF(VLOOKUP(Cocina[[#This Row],[Número de Orden]],Sala[[Número de Orden]:[Orden cobrada (Sin tiempo espera)]],12,FALSE)="Si",Cocina[[#This Row],[Ganancia Neta]],-Cocina[[#This Row],[Total del Pedido]])</f>
        <v>8</v>
      </c>
    </row>
    <row r="1743" spans="1:15" x14ac:dyDescent="0.3">
      <c r="A1743" s="9">
        <v>705</v>
      </c>
      <c r="B1743" s="9">
        <v>12</v>
      </c>
      <c r="C1743" s="13" t="s">
        <v>241</v>
      </c>
      <c r="D1743" s="13" t="s">
        <v>1153</v>
      </c>
      <c r="E1743" s="14">
        <v>12</v>
      </c>
      <c r="F1743" s="14">
        <v>20</v>
      </c>
      <c r="G1743" s="9">
        <v>3</v>
      </c>
      <c r="H1743" s="9">
        <v>25</v>
      </c>
      <c r="I1743" s="13" t="s">
        <v>1128</v>
      </c>
      <c r="K1743" s="14">
        <f t="shared" si="108"/>
        <v>36</v>
      </c>
      <c r="L1743" s="14">
        <f t="shared" si="109"/>
        <v>24</v>
      </c>
      <c r="M1743" s="14">
        <f t="shared" si="110"/>
        <v>60</v>
      </c>
      <c r="N1743" s="12">
        <f t="shared" si="111"/>
        <v>0.66666666666666663</v>
      </c>
      <c r="O1743" s="23">
        <f>IF(VLOOKUP(Cocina[[#This Row],[Número de Orden]],Sala[[Número de Orden]:[Orden cobrada (Sin tiempo espera)]],12,FALSE)="Si",Cocina[[#This Row],[Ganancia Neta]],-Cocina[[#This Row],[Total del Pedido]])</f>
        <v>24</v>
      </c>
    </row>
    <row r="1744" spans="1:15" x14ac:dyDescent="0.3">
      <c r="A1744" s="9">
        <v>705</v>
      </c>
      <c r="B1744" s="9">
        <v>12</v>
      </c>
      <c r="C1744" s="13" t="s">
        <v>256</v>
      </c>
      <c r="D1744" s="13" t="s">
        <v>1157</v>
      </c>
      <c r="E1744" s="14">
        <v>15</v>
      </c>
      <c r="F1744" s="14">
        <v>26</v>
      </c>
      <c r="G1744" s="9">
        <v>2</v>
      </c>
      <c r="H1744" s="9">
        <v>8</v>
      </c>
      <c r="I1744" s="13" t="s">
        <v>1127</v>
      </c>
      <c r="K1744" s="14">
        <f t="shared" si="108"/>
        <v>30</v>
      </c>
      <c r="L1744" s="14">
        <f t="shared" si="109"/>
        <v>22</v>
      </c>
      <c r="M1744" s="14">
        <f t="shared" si="110"/>
        <v>52</v>
      </c>
      <c r="N1744" s="12">
        <f t="shared" si="111"/>
        <v>0.73333333333333328</v>
      </c>
      <c r="O1744" s="23">
        <f>IF(VLOOKUP(Cocina[[#This Row],[Número de Orden]],Sala[[Número de Orden]:[Orden cobrada (Sin tiempo espera)]],12,FALSE)="Si",Cocina[[#This Row],[Ganancia Neta]],-Cocina[[#This Row],[Total del Pedido]])</f>
        <v>22</v>
      </c>
    </row>
    <row r="1745" spans="1:15" x14ac:dyDescent="0.3">
      <c r="A1745" s="9">
        <v>706</v>
      </c>
      <c r="B1745" s="9">
        <v>20</v>
      </c>
      <c r="C1745" s="13" t="s">
        <v>117</v>
      </c>
      <c r="D1745" s="13" t="s">
        <v>1156</v>
      </c>
      <c r="E1745" s="14">
        <v>10</v>
      </c>
      <c r="F1745" s="14">
        <v>18</v>
      </c>
      <c r="G1745" s="9">
        <v>3</v>
      </c>
      <c r="H1745" s="9">
        <v>33</v>
      </c>
      <c r="I1745" s="13" t="s">
        <v>1128</v>
      </c>
      <c r="K1745" s="14">
        <f t="shared" si="108"/>
        <v>30</v>
      </c>
      <c r="L1745" s="14">
        <f t="shared" si="109"/>
        <v>24</v>
      </c>
      <c r="M1745" s="14">
        <f t="shared" si="110"/>
        <v>54</v>
      </c>
      <c r="N1745" s="12">
        <f t="shared" si="111"/>
        <v>0.8</v>
      </c>
      <c r="O1745" s="23">
        <f>IF(VLOOKUP(Cocina[[#This Row],[Número de Orden]],Sala[[Número de Orden]:[Orden cobrada (Sin tiempo espera)]],12,FALSE)="Si",Cocina[[#This Row],[Ganancia Neta]],-Cocina[[#This Row],[Total del Pedido]])</f>
        <v>24</v>
      </c>
    </row>
    <row r="1746" spans="1:15" x14ac:dyDescent="0.3">
      <c r="A1746" s="9">
        <v>707</v>
      </c>
      <c r="B1746" s="9">
        <v>15</v>
      </c>
      <c r="C1746" s="13" t="s">
        <v>414</v>
      </c>
      <c r="D1746" s="13" t="s">
        <v>1150</v>
      </c>
      <c r="E1746" s="14">
        <v>19</v>
      </c>
      <c r="F1746" s="14">
        <v>32</v>
      </c>
      <c r="G1746" s="9">
        <v>1</v>
      </c>
      <c r="H1746" s="9">
        <v>31</v>
      </c>
      <c r="I1746" s="13" t="s">
        <v>1127</v>
      </c>
      <c r="K1746" s="14">
        <f t="shared" si="108"/>
        <v>19</v>
      </c>
      <c r="L1746" s="14">
        <f t="shared" si="109"/>
        <v>13</v>
      </c>
      <c r="M1746" s="14">
        <f t="shared" si="110"/>
        <v>32</v>
      </c>
      <c r="N1746" s="12">
        <f t="shared" si="111"/>
        <v>0.68421052631578949</v>
      </c>
      <c r="O1746" s="23">
        <f>IF(VLOOKUP(Cocina[[#This Row],[Número de Orden]],Sala[[Número de Orden]:[Orden cobrada (Sin tiempo espera)]],12,FALSE)="Si",Cocina[[#This Row],[Ganancia Neta]],-Cocina[[#This Row],[Total del Pedido]])</f>
        <v>13</v>
      </c>
    </row>
    <row r="1747" spans="1:15" x14ac:dyDescent="0.3">
      <c r="A1747" s="9">
        <v>707</v>
      </c>
      <c r="B1747" s="9">
        <v>15</v>
      </c>
      <c r="C1747" s="13" t="s">
        <v>102</v>
      </c>
      <c r="D1747" s="13" t="s">
        <v>1155</v>
      </c>
      <c r="E1747" s="14">
        <v>13</v>
      </c>
      <c r="F1747" s="14">
        <v>21</v>
      </c>
      <c r="G1747" s="9">
        <v>1</v>
      </c>
      <c r="H1747" s="9">
        <v>42</v>
      </c>
      <c r="I1747" s="13" t="s">
        <v>1128</v>
      </c>
      <c r="K1747" s="14">
        <f t="shared" si="108"/>
        <v>13</v>
      </c>
      <c r="L1747" s="14">
        <f t="shared" si="109"/>
        <v>8</v>
      </c>
      <c r="M1747" s="14">
        <f t="shared" si="110"/>
        <v>21</v>
      </c>
      <c r="N1747" s="12">
        <f t="shared" si="111"/>
        <v>0.61538461538461542</v>
      </c>
      <c r="O1747" s="23">
        <f>IF(VLOOKUP(Cocina[[#This Row],[Número de Orden]],Sala[[Número de Orden]:[Orden cobrada (Sin tiempo espera)]],12,FALSE)="Si",Cocina[[#This Row],[Ganancia Neta]],-Cocina[[#This Row],[Total del Pedido]])</f>
        <v>8</v>
      </c>
    </row>
    <row r="1748" spans="1:15" x14ac:dyDescent="0.3">
      <c r="A1748" s="9">
        <v>707</v>
      </c>
      <c r="B1748" s="9">
        <v>15</v>
      </c>
      <c r="C1748" s="13" t="s">
        <v>100</v>
      </c>
      <c r="D1748" s="13" t="s">
        <v>1140</v>
      </c>
      <c r="E1748" s="14">
        <v>18</v>
      </c>
      <c r="F1748" s="14">
        <v>30</v>
      </c>
      <c r="G1748" s="9">
        <v>2</v>
      </c>
      <c r="H1748" s="9">
        <v>53</v>
      </c>
      <c r="I1748" s="13" t="s">
        <v>1127</v>
      </c>
      <c r="K1748" s="14">
        <f t="shared" si="108"/>
        <v>36</v>
      </c>
      <c r="L1748" s="14">
        <f t="shared" si="109"/>
        <v>24</v>
      </c>
      <c r="M1748" s="14">
        <f t="shared" si="110"/>
        <v>60</v>
      </c>
      <c r="N1748" s="12">
        <f t="shared" si="111"/>
        <v>0.66666666666666663</v>
      </c>
      <c r="O1748" s="23">
        <f>IF(VLOOKUP(Cocina[[#This Row],[Número de Orden]],Sala[[Número de Orden]:[Orden cobrada (Sin tiempo espera)]],12,FALSE)="Si",Cocina[[#This Row],[Ganancia Neta]],-Cocina[[#This Row],[Total del Pedido]])</f>
        <v>24</v>
      </c>
    </row>
    <row r="1749" spans="1:15" x14ac:dyDescent="0.3">
      <c r="A1749" s="9">
        <v>707</v>
      </c>
      <c r="B1749" s="9">
        <v>15</v>
      </c>
      <c r="C1749" s="13" t="s">
        <v>106</v>
      </c>
      <c r="D1749" s="13" t="s">
        <v>1144</v>
      </c>
      <c r="E1749" s="14">
        <v>22</v>
      </c>
      <c r="F1749" s="14">
        <v>36</v>
      </c>
      <c r="G1749" s="9">
        <v>2</v>
      </c>
      <c r="H1749" s="9">
        <v>11</v>
      </c>
      <c r="I1749" s="13" t="s">
        <v>1127</v>
      </c>
      <c r="K1749" s="14">
        <f t="shared" si="108"/>
        <v>44</v>
      </c>
      <c r="L1749" s="14">
        <f t="shared" si="109"/>
        <v>28</v>
      </c>
      <c r="M1749" s="14">
        <f t="shared" si="110"/>
        <v>72</v>
      </c>
      <c r="N1749" s="12">
        <f t="shared" si="111"/>
        <v>0.63636363636363635</v>
      </c>
      <c r="O1749" s="23">
        <f>IF(VLOOKUP(Cocina[[#This Row],[Número de Orden]],Sala[[Número de Orden]:[Orden cobrada (Sin tiempo espera)]],12,FALSE)="Si",Cocina[[#This Row],[Ganancia Neta]],-Cocina[[#This Row],[Total del Pedido]])</f>
        <v>28</v>
      </c>
    </row>
    <row r="1750" spans="1:15" x14ac:dyDescent="0.3">
      <c r="A1750" s="9">
        <v>708</v>
      </c>
      <c r="B1750" s="9">
        <v>5</v>
      </c>
      <c r="C1750" s="13" t="s">
        <v>170</v>
      </c>
      <c r="D1750" s="13" t="s">
        <v>1142</v>
      </c>
      <c r="E1750" s="14">
        <v>16</v>
      </c>
      <c r="F1750" s="14">
        <v>27</v>
      </c>
      <c r="G1750" s="9">
        <v>2</v>
      </c>
      <c r="H1750" s="9">
        <v>24</v>
      </c>
      <c r="I1750" s="13" t="s">
        <v>1128</v>
      </c>
      <c r="K1750" s="14">
        <f t="shared" si="108"/>
        <v>32</v>
      </c>
      <c r="L1750" s="14">
        <f t="shared" si="109"/>
        <v>22</v>
      </c>
      <c r="M1750" s="14">
        <f t="shared" si="110"/>
        <v>54</v>
      </c>
      <c r="N1750" s="12">
        <f t="shared" si="111"/>
        <v>0.6875</v>
      </c>
      <c r="O1750" s="23">
        <f>IF(VLOOKUP(Cocina[[#This Row],[Número de Orden]],Sala[[Número de Orden]:[Orden cobrada (Sin tiempo espera)]],12,FALSE)="Si",Cocina[[#This Row],[Ganancia Neta]],-Cocina[[#This Row],[Total del Pedido]])</f>
        <v>22</v>
      </c>
    </row>
    <row r="1751" spans="1:15" x14ac:dyDescent="0.3">
      <c r="A1751" s="9">
        <v>709</v>
      </c>
      <c r="B1751" s="9">
        <v>8</v>
      </c>
      <c r="C1751" s="13" t="s">
        <v>102</v>
      </c>
      <c r="D1751" s="13" t="s">
        <v>1155</v>
      </c>
      <c r="E1751" s="14">
        <v>13</v>
      </c>
      <c r="F1751" s="14">
        <v>21</v>
      </c>
      <c r="G1751" s="9">
        <v>2</v>
      </c>
      <c r="H1751" s="9">
        <v>7</v>
      </c>
      <c r="I1751" s="13" t="s">
        <v>1127</v>
      </c>
      <c r="K1751" s="14">
        <f t="shared" si="108"/>
        <v>26</v>
      </c>
      <c r="L1751" s="14">
        <f t="shared" si="109"/>
        <v>16</v>
      </c>
      <c r="M1751" s="14">
        <f t="shared" si="110"/>
        <v>42</v>
      </c>
      <c r="N1751" s="12">
        <f t="shared" si="111"/>
        <v>0.61538461538461542</v>
      </c>
      <c r="O1751" s="23">
        <f>IF(VLOOKUP(Cocina[[#This Row],[Número de Orden]],Sala[[Número de Orden]:[Orden cobrada (Sin tiempo espera)]],12,FALSE)="Si",Cocina[[#This Row],[Ganancia Neta]],-Cocina[[#This Row],[Total del Pedido]])</f>
        <v>16</v>
      </c>
    </row>
    <row r="1752" spans="1:15" x14ac:dyDescent="0.3">
      <c r="A1752" s="9">
        <v>709</v>
      </c>
      <c r="B1752" s="9">
        <v>8</v>
      </c>
      <c r="C1752" s="13" t="s">
        <v>33</v>
      </c>
      <c r="D1752" s="13" t="s">
        <v>1149</v>
      </c>
      <c r="E1752" s="14">
        <v>21</v>
      </c>
      <c r="F1752" s="14">
        <v>35</v>
      </c>
      <c r="G1752" s="9">
        <v>1</v>
      </c>
      <c r="H1752" s="9">
        <v>33</v>
      </c>
      <c r="I1752" s="13" t="s">
        <v>1128</v>
      </c>
      <c r="K1752" s="14">
        <f t="shared" si="108"/>
        <v>21</v>
      </c>
      <c r="L1752" s="14">
        <f t="shared" si="109"/>
        <v>14</v>
      </c>
      <c r="M1752" s="14">
        <f t="shared" si="110"/>
        <v>35</v>
      </c>
      <c r="N1752" s="12">
        <f t="shared" si="111"/>
        <v>0.66666666666666663</v>
      </c>
      <c r="O1752" s="23">
        <f>IF(VLOOKUP(Cocina[[#This Row],[Número de Orden]],Sala[[Número de Orden]:[Orden cobrada (Sin tiempo espera)]],12,FALSE)="Si",Cocina[[#This Row],[Ganancia Neta]],-Cocina[[#This Row],[Total del Pedido]])</f>
        <v>14</v>
      </c>
    </row>
    <row r="1753" spans="1:15" x14ac:dyDescent="0.3">
      <c r="A1753" s="9">
        <v>709</v>
      </c>
      <c r="B1753" s="9">
        <v>8</v>
      </c>
      <c r="C1753" s="13" t="s">
        <v>439</v>
      </c>
      <c r="D1753" s="13" t="s">
        <v>1146</v>
      </c>
      <c r="E1753" s="14">
        <v>20</v>
      </c>
      <c r="F1753" s="14">
        <v>33</v>
      </c>
      <c r="G1753" s="9">
        <v>2</v>
      </c>
      <c r="H1753" s="9">
        <v>27</v>
      </c>
      <c r="I1753" s="13" t="s">
        <v>1128</v>
      </c>
      <c r="K1753" s="14">
        <f t="shared" si="108"/>
        <v>40</v>
      </c>
      <c r="L1753" s="14">
        <f t="shared" si="109"/>
        <v>26</v>
      </c>
      <c r="M1753" s="14">
        <f t="shared" si="110"/>
        <v>66</v>
      </c>
      <c r="N1753" s="12">
        <f t="shared" si="111"/>
        <v>0.65</v>
      </c>
      <c r="O1753" s="23">
        <f>IF(VLOOKUP(Cocina[[#This Row],[Número de Orden]],Sala[[Número de Orden]:[Orden cobrada (Sin tiempo espera)]],12,FALSE)="Si",Cocina[[#This Row],[Ganancia Neta]],-Cocina[[#This Row],[Total del Pedido]])</f>
        <v>26</v>
      </c>
    </row>
    <row r="1754" spans="1:15" x14ac:dyDescent="0.3">
      <c r="A1754" s="9">
        <v>709</v>
      </c>
      <c r="B1754" s="9">
        <v>8</v>
      </c>
      <c r="C1754" s="13" t="s">
        <v>195</v>
      </c>
      <c r="D1754" s="13" t="s">
        <v>1158</v>
      </c>
      <c r="E1754" s="14">
        <v>15</v>
      </c>
      <c r="F1754" s="14">
        <v>25</v>
      </c>
      <c r="G1754" s="9">
        <v>2</v>
      </c>
      <c r="H1754" s="9">
        <v>31</v>
      </c>
      <c r="I1754" s="13" t="s">
        <v>1127</v>
      </c>
      <c r="K1754" s="14">
        <f t="shared" si="108"/>
        <v>30</v>
      </c>
      <c r="L1754" s="14">
        <f t="shared" si="109"/>
        <v>20</v>
      </c>
      <c r="M1754" s="14">
        <f t="shared" si="110"/>
        <v>50</v>
      </c>
      <c r="N1754" s="12">
        <f t="shared" si="111"/>
        <v>0.66666666666666663</v>
      </c>
      <c r="O1754" s="23">
        <f>IF(VLOOKUP(Cocina[[#This Row],[Número de Orden]],Sala[[Número de Orden]:[Orden cobrada (Sin tiempo espera)]],12,FALSE)="Si",Cocina[[#This Row],[Ganancia Neta]],-Cocina[[#This Row],[Total del Pedido]])</f>
        <v>20</v>
      </c>
    </row>
    <row r="1755" spans="1:15" x14ac:dyDescent="0.3">
      <c r="A1755" s="9">
        <v>710</v>
      </c>
      <c r="B1755" s="9">
        <v>18</v>
      </c>
      <c r="C1755" s="13" t="s">
        <v>241</v>
      </c>
      <c r="D1755" s="13" t="s">
        <v>1153</v>
      </c>
      <c r="E1755" s="14">
        <v>12</v>
      </c>
      <c r="F1755" s="14">
        <v>20</v>
      </c>
      <c r="G1755" s="9">
        <v>2</v>
      </c>
      <c r="H1755" s="9">
        <v>32</v>
      </c>
      <c r="I1755" s="13" t="s">
        <v>1127</v>
      </c>
      <c r="K1755" s="14">
        <f t="shared" si="108"/>
        <v>24</v>
      </c>
      <c r="L1755" s="14">
        <f t="shared" si="109"/>
        <v>16</v>
      </c>
      <c r="M1755" s="14">
        <f t="shared" si="110"/>
        <v>40</v>
      </c>
      <c r="N1755" s="12">
        <f t="shared" si="111"/>
        <v>0.66666666666666663</v>
      </c>
      <c r="O1755" s="23">
        <f>IF(VLOOKUP(Cocina[[#This Row],[Número de Orden]],Sala[[Número de Orden]:[Orden cobrada (Sin tiempo espera)]],12,FALSE)="Si",Cocina[[#This Row],[Ganancia Neta]],-Cocina[[#This Row],[Total del Pedido]])</f>
        <v>-24</v>
      </c>
    </row>
    <row r="1756" spans="1:15" x14ac:dyDescent="0.3">
      <c r="A1756" s="9">
        <v>710</v>
      </c>
      <c r="B1756" s="9">
        <v>18</v>
      </c>
      <c r="C1756" s="13" t="s">
        <v>180</v>
      </c>
      <c r="D1756" s="13" t="s">
        <v>1148</v>
      </c>
      <c r="E1756" s="14">
        <v>11</v>
      </c>
      <c r="F1756" s="14">
        <v>19</v>
      </c>
      <c r="G1756" s="9">
        <v>3</v>
      </c>
      <c r="H1756" s="9">
        <v>45</v>
      </c>
      <c r="I1756" s="13" t="s">
        <v>1128</v>
      </c>
      <c r="K1756" s="14">
        <f t="shared" si="108"/>
        <v>33</v>
      </c>
      <c r="L1756" s="14">
        <f t="shared" si="109"/>
        <v>24</v>
      </c>
      <c r="M1756" s="14">
        <f t="shared" si="110"/>
        <v>57</v>
      </c>
      <c r="N1756" s="12">
        <f t="shared" si="111"/>
        <v>0.72727272727272729</v>
      </c>
      <c r="O1756" s="23">
        <f>IF(VLOOKUP(Cocina[[#This Row],[Número de Orden]],Sala[[Número de Orden]:[Orden cobrada (Sin tiempo espera)]],12,FALSE)="Si",Cocina[[#This Row],[Ganancia Neta]],-Cocina[[#This Row],[Total del Pedido]])</f>
        <v>-33</v>
      </c>
    </row>
    <row r="1757" spans="1:15" x14ac:dyDescent="0.3">
      <c r="A1757" s="9">
        <v>710</v>
      </c>
      <c r="B1757" s="9">
        <v>18</v>
      </c>
      <c r="C1757" s="13" t="s">
        <v>117</v>
      </c>
      <c r="D1757" s="13" t="s">
        <v>1156</v>
      </c>
      <c r="E1757" s="14">
        <v>10</v>
      </c>
      <c r="F1757" s="14">
        <v>18</v>
      </c>
      <c r="G1757" s="9">
        <v>1</v>
      </c>
      <c r="H1757" s="9">
        <v>20</v>
      </c>
      <c r="I1757" s="13" t="s">
        <v>1128</v>
      </c>
      <c r="K1757" s="14">
        <f t="shared" si="108"/>
        <v>10</v>
      </c>
      <c r="L1757" s="14">
        <f t="shared" si="109"/>
        <v>8</v>
      </c>
      <c r="M1757" s="14">
        <f t="shared" si="110"/>
        <v>18</v>
      </c>
      <c r="N1757" s="12">
        <f t="shared" si="111"/>
        <v>0.8</v>
      </c>
      <c r="O1757" s="23">
        <f>IF(VLOOKUP(Cocina[[#This Row],[Número de Orden]],Sala[[Número de Orden]:[Orden cobrada (Sin tiempo espera)]],12,FALSE)="Si",Cocina[[#This Row],[Ganancia Neta]],-Cocina[[#This Row],[Total del Pedido]])</f>
        <v>-10</v>
      </c>
    </row>
    <row r="1758" spans="1:15" x14ac:dyDescent="0.3">
      <c r="A1758" s="9">
        <v>710</v>
      </c>
      <c r="B1758" s="9">
        <v>18</v>
      </c>
      <c r="C1758" s="13" t="s">
        <v>331</v>
      </c>
      <c r="D1758" s="13" t="s">
        <v>1154</v>
      </c>
      <c r="E1758" s="14">
        <v>14</v>
      </c>
      <c r="F1758" s="14">
        <v>23</v>
      </c>
      <c r="G1758" s="9">
        <v>1</v>
      </c>
      <c r="H1758" s="9">
        <v>43</v>
      </c>
      <c r="I1758" s="13" t="s">
        <v>1128</v>
      </c>
      <c r="K1758" s="14">
        <f t="shared" si="108"/>
        <v>14</v>
      </c>
      <c r="L1758" s="14">
        <f t="shared" si="109"/>
        <v>9</v>
      </c>
      <c r="M1758" s="14">
        <f t="shared" si="110"/>
        <v>23</v>
      </c>
      <c r="N1758" s="12">
        <f t="shared" si="111"/>
        <v>0.6428571428571429</v>
      </c>
      <c r="O1758" s="23">
        <f>IF(VLOOKUP(Cocina[[#This Row],[Número de Orden]],Sala[[Número de Orden]:[Orden cobrada (Sin tiempo espera)]],12,FALSE)="Si",Cocina[[#This Row],[Ganancia Neta]],-Cocina[[#This Row],[Total del Pedido]])</f>
        <v>-14</v>
      </c>
    </row>
    <row r="1759" spans="1:15" x14ac:dyDescent="0.3">
      <c r="A1759" s="9">
        <v>711</v>
      </c>
      <c r="B1759" s="9">
        <v>20</v>
      </c>
      <c r="C1759" s="13" t="s">
        <v>77</v>
      </c>
      <c r="D1759" s="13" t="s">
        <v>1152</v>
      </c>
      <c r="E1759" s="14">
        <v>20</v>
      </c>
      <c r="F1759" s="14">
        <v>34</v>
      </c>
      <c r="G1759" s="9">
        <v>3</v>
      </c>
      <c r="H1759" s="9">
        <v>43</v>
      </c>
      <c r="I1759" s="13" t="s">
        <v>1127</v>
      </c>
      <c r="K1759" s="14">
        <f t="shared" si="108"/>
        <v>60</v>
      </c>
      <c r="L1759" s="14">
        <f t="shared" si="109"/>
        <v>42</v>
      </c>
      <c r="M1759" s="14">
        <f t="shared" si="110"/>
        <v>102</v>
      </c>
      <c r="N1759" s="12">
        <f t="shared" si="111"/>
        <v>0.7</v>
      </c>
      <c r="O1759" s="23">
        <f>IF(VLOOKUP(Cocina[[#This Row],[Número de Orden]],Sala[[Número de Orden]:[Orden cobrada (Sin tiempo espera)]],12,FALSE)="Si",Cocina[[#This Row],[Ganancia Neta]],-Cocina[[#This Row],[Total del Pedido]])</f>
        <v>42</v>
      </c>
    </row>
    <row r="1760" spans="1:15" x14ac:dyDescent="0.3">
      <c r="A1760" s="9">
        <v>711</v>
      </c>
      <c r="B1760" s="9">
        <v>20</v>
      </c>
      <c r="C1760" s="13" t="s">
        <v>414</v>
      </c>
      <c r="D1760" s="13" t="s">
        <v>1150</v>
      </c>
      <c r="E1760" s="14">
        <v>19</v>
      </c>
      <c r="F1760" s="14">
        <v>32</v>
      </c>
      <c r="G1760" s="9">
        <v>2</v>
      </c>
      <c r="H1760" s="9">
        <v>16</v>
      </c>
      <c r="I1760" s="13" t="s">
        <v>1128</v>
      </c>
      <c r="K1760" s="14">
        <f t="shared" si="108"/>
        <v>38</v>
      </c>
      <c r="L1760" s="14">
        <f t="shared" si="109"/>
        <v>26</v>
      </c>
      <c r="M1760" s="14">
        <f t="shared" si="110"/>
        <v>64</v>
      </c>
      <c r="N1760" s="12">
        <f t="shared" si="111"/>
        <v>0.68421052631578949</v>
      </c>
      <c r="O1760" s="23">
        <f>IF(VLOOKUP(Cocina[[#This Row],[Número de Orden]],Sala[[Número de Orden]:[Orden cobrada (Sin tiempo espera)]],12,FALSE)="Si",Cocina[[#This Row],[Ganancia Neta]],-Cocina[[#This Row],[Total del Pedido]])</f>
        <v>26</v>
      </c>
    </row>
    <row r="1761" spans="1:15" x14ac:dyDescent="0.3">
      <c r="A1761" s="9">
        <v>712</v>
      </c>
      <c r="B1761" s="9">
        <v>10</v>
      </c>
      <c r="C1761" s="13" t="s">
        <v>259</v>
      </c>
      <c r="D1761" s="13" t="s">
        <v>1139</v>
      </c>
      <c r="E1761" s="14">
        <v>14</v>
      </c>
      <c r="F1761" s="14">
        <v>24</v>
      </c>
      <c r="G1761" s="9">
        <v>2</v>
      </c>
      <c r="H1761" s="9">
        <v>49</v>
      </c>
      <c r="I1761" s="13" t="s">
        <v>1127</v>
      </c>
      <c r="K1761" s="14">
        <f t="shared" si="108"/>
        <v>28</v>
      </c>
      <c r="L1761" s="14">
        <f t="shared" si="109"/>
        <v>20</v>
      </c>
      <c r="M1761" s="14">
        <f t="shared" si="110"/>
        <v>48</v>
      </c>
      <c r="N1761" s="12">
        <f t="shared" si="111"/>
        <v>0.7142857142857143</v>
      </c>
      <c r="O1761" s="23">
        <f>IF(VLOOKUP(Cocina[[#This Row],[Número de Orden]],Sala[[Número de Orden]:[Orden cobrada (Sin tiempo espera)]],12,FALSE)="Si",Cocina[[#This Row],[Ganancia Neta]],-Cocina[[#This Row],[Total del Pedido]])</f>
        <v>20</v>
      </c>
    </row>
    <row r="1762" spans="1:15" x14ac:dyDescent="0.3">
      <c r="A1762" s="9">
        <v>713</v>
      </c>
      <c r="B1762" s="9">
        <v>6</v>
      </c>
      <c r="C1762" s="13" t="s">
        <v>439</v>
      </c>
      <c r="D1762" s="13" t="s">
        <v>1146</v>
      </c>
      <c r="E1762" s="14">
        <v>20</v>
      </c>
      <c r="F1762" s="14">
        <v>33</v>
      </c>
      <c r="G1762" s="9">
        <v>3</v>
      </c>
      <c r="H1762" s="9">
        <v>41</v>
      </c>
      <c r="I1762" s="13" t="s">
        <v>1128</v>
      </c>
      <c r="K1762" s="14">
        <f t="shared" si="108"/>
        <v>60</v>
      </c>
      <c r="L1762" s="14">
        <f t="shared" si="109"/>
        <v>39</v>
      </c>
      <c r="M1762" s="14">
        <f t="shared" si="110"/>
        <v>99</v>
      </c>
      <c r="N1762" s="12">
        <f t="shared" si="111"/>
        <v>0.65</v>
      </c>
      <c r="O1762" s="23">
        <f>IF(VLOOKUP(Cocina[[#This Row],[Número de Orden]],Sala[[Número de Orden]:[Orden cobrada (Sin tiempo espera)]],12,FALSE)="Si",Cocina[[#This Row],[Ganancia Neta]],-Cocina[[#This Row],[Total del Pedido]])</f>
        <v>39</v>
      </c>
    </row>
    <row r="1763" spans="1:15" x14ac:dyDescent="0.3">
      <c r="A1763" s="9">
        <v>713</v>
      </c>
      <c r="B1763" s="9">
        <v>6</v>
      </c>
      <c r="C1763" s="13" t="s">
        <v>51</v>
      </c>
      <c r="D1763" s="13" t="s">
        <v>1145</v>
      </c>
      <c r="E1763" s="14">
        <v>17</v>
      </c>
      <c r="F1763" s="14">
        <v>29</v>
      </c>
      <c r="G1763" s="9">
        <v>3</v>
      </c>
      <c r="H1763" s="9">
        <v>14</v>
      </c>
      <c r="I1763" s="13" t="s">
        <v>1128</v>
      </c>
      <c r="K1763" s="14">
        <f t="shared" si="108"/>
        <v>51</v>
      </c>
      <c r="L1763" s="14">
        <f t="shared" si="109"/>
        <v>36</v>
      </c>
      <c r="M1763" s="14">
        <f t="shared" si="110"/>
        <v>87</v>
      </c>
      <c r="N1763" s="12">
        <f t="shared" si="111"/>
        <v>0.70588235294117652</v>
      </c>
      <c r="O1763" s="23">
        <f>IF(VLOOKUP(Cocina[[#This Row],[Número de Orden]],Sala[[Número de Orden]:[Orden cobrada (Sin tiempo espera)]],12,FALSE)="Si",Cocina[[#This Row],[Ganancia Neta]],-Cocina[[#This Row],[Total del Pedido]])</f>
        <v>36</v>
      </c>
    </row>
    <row r="1764" spans="1:15" x14ac:dyDescent="0.3">
      <c r="A1764" s="9">
        <v>713</v>
      </c>
      <c r="B1764" s="9">
        <v>6</v>
      </c>
      <c r="C1764" s="13" t="s">
        <v>414</v>
      </c>
      <c r="D1764" s="13" t="s">
        <v>1150</v>
      </c>
      <c r="E1764" s="14">
        <v>19</v>
      </c>
      <c r="F1764" s="14">
        <v>32</v>
      </c>
      <c r="G1764" s="9">
        <v>3</v>
      </c>
      <c r="H1764" s="9">
        <v>45</v>
      </c>
      <c r="I1764" s="13" t="s">
        <v>1127</v>
      </c>
      <c r="K1764" s="14">
        <f t="shared" si="108"/>
        <v>57</v>
      </c>
      <c r="L1764" s="14">
        <f t="shared" si="109"/>
        <v>39</v>
      </c>
      <c r="M1764" s="14">
        <f t="shared" si="110"/>
        <v>96</v>
      </c>
      <c r="N1764" s="12">
        <f t="shared" si="111"/>
        <v>0.68421052631578949</v>
      </c>
      <c r="O1764" s="23">
        <f>IF(VLOOKUP(Cocina[[#This Row],[Número de Orden]],Sala[[Número de Orden]:[Orden cobrada (Sin tiempo espera)]],12,FALSE)="Si",Cocina[[#This Row],[Ganancia Neta]],-Cocina[[#This Row],[Total del Pedido]])</f>
        <v>39</v>
      </c>
    </row>
    <row r="1765" spans="1:15" x14ac:dyDescent="0.3">
      <c r="A1765" s="9">
        <v>713</v>
      </c>
      <c r="B1765" s="9">
        <v>6</v>
      </c>
      <c r="C1765" s="13" t="s">
        <v>256</v>
      </c>
      <c r="D1765" s="13" t="s">
        <v>1157</v>
      </c>
      <c r="E1765" s="14">
        <v>15</v>
      </c>
      <c r="F1765" s="14">
        <v>26</v>
      </c>
      <c r="G1765" s="9">
        <v>3</v>
      </c>
      <c r="H1765" s="9">
        <v>25</v>
      </c>
      <c r="I1765" s="13" t="s">
        <v>1127</v>
      </c>
      <c r="K1765" s="14">
        <f t="shared" si="108"/>
        <v>45</v>
      </c>
      <c r="L1765" s="14">
        <f t="shared" si="109"/>
        <v>33</v>
      </c>
      <c r="M1765" s="14">
        <f t="shared" si="110"/>
        <v>78</v>
      </c>
      <c r="N1765" s="12">
        <f t="shared" si="111"/>
        <v>0.73333333333333328</v>
      </c>
      <c r="O1765" s="23">
        <f>IF(VLOOKUP(Cocina[[#This Row],[Número de Orden]],Sala[[Número de Orden]:[Orden cobrada (Sin tiempo espera)]],12,FALSE)="Si",Cocina[[#This Row],[Ganancia Neta]],-Cocina[[#This Row],[Total del Pedido]])</f>
        <v>33</v>
      </c>
    </row>
    <row r="1766" spans="1:15" x14ac:dyDescent="0.3">
      <c r="A1766" s="9">
        <v>714</v>
      </c>
      <c r="B1766" s="9">
        <v>19</v>
      </c>
      <c r="C1766" s="13" t="s">
        <v>77</v>
      </c>
      <c r="D1766" s="13" t="s">
        <v>1152</v>
      </c>
      <c r="E1766" s="14">
        <v>20</v>
      </c>
      <c r="F1766" s="14">
        <v>34</v>
      </c>
      <c r="G1766" s="9">
        <v>3</v>
      </c>
      <c r="H1766" s="9">
        <v>17</v>
      </c>
      <c r="I1766" s="13" t="s">
        <v>1128</v>
      </c>
      <c r="K1766" s="14">
        <f t="shared" si="108"/>
        <v>60</v>
      </c>
      <c r="L1766" s="14">
        <f t="shared" si="109"/>
        <v>42</v>
      </c>
      <c r="M1766" s="14">
        <f t="shared" si="110"/>
        <v>102</v>
      </c>
      <c r="N1766" s="12">
        <f t="shared" si="111"/>
        <v>0.7</v>
      </c>
      <c r="O1766" s="23">
        <f>IF(VLOOKUP(Cocina[[#This Row],[Número de Orden]],Sala[[Número de Orden]:[Orden cobrada (Sin tiempo espera)]],12,FALSE)="Si",Cocina[[#This Row],[Ganancia Neta]],-Cocina[[#This Row],[Total del Pedido]])</f>
        <v>42</v>
      </c>
    </row>
    <row r="1767" spans="1:15" x14ac:dyDescent="0.3">
      <c r="A1767" s="9">
        <v>714</v>
      </c>
      <c r="B1767" s="9">
        <v>19</v>
      </c>
      <c r="C1767" s="13" t="s">
        <v>100</v>
      </c>
      <c r="D1767" s="13" t="s">
        <v>1140</v>
      </c>
      <c r="E1767" s="14">
        <v>18</v>
      </c>
      <c r="F1767" s="14">
        <v>30</v>
      </c>
      <c r="G1767" s="9">
        <v>3</v>
      </c>
      <c r="H1767" s="9">
        <v>17</v>
      </c>
      <c r="I1767" s="13" t="s">
        <v>1128</v>
      </c>
      <c r="K1767" s="14">
        <f t="shared" si="108"/>
        <v>54</v>
      </c>
      <c r="L1767" s="14">
        <f t="shared" si="109"/>
        <v>36</v>
      </c>
      <c r="M1767" s="14">
        <f t="shared" si="110"/>
        <v>90</v>
      </c>
      <c r="N1767" s="12">
        <f t="shared" si="111"/>
        <v>0.66666666666666663</v>
      </c>
      <c r="O1767" s="23">
        <f>IF(VLOOKUP(Cocina[[#This Row],[Número de Orden]],Sala[[Número de Orden]:[Orden cobrada (Sin tiempo espera)]],12,FALSE)="Si",Cocina[[#This Row],[Ganancia Neta]],-Cocina[[#This Row],[Total del Pedido]])</f>
        <v>36</v>
      </c>
    </row>
    <row r="1768" spans="1:15" x14ac:dyDescent="0.3">
      <c r="A1768" s="9">
        <v>714</v>
      </c>
      <c r="B1768" s="9">
        <v>19</v>
      </c>
      <c r="C1768" s="13" t="s">
        <v>439</v>
      </c>
      <c r="D1768" s="13" t="s">
        <v>1146</v>
      </c>
      <c r="E1768" s="14">
        <v>20</v>
      </c>
      <c r="F1768" s="14">
        <v>33</v>
      </c>
      <c r="G1768" s="9">
        <v>1</v>
      </c>
      <c r="H1768" s="9">
        <v>29</v>
      </c>
      <c r="I1768" s="13" t="s">
        <v>1128</v>
      </c>
      <c r="K1768" s="14">
        <f t="shared" si="108"/>
        <v>20</v>
      </c>
      <c r="L1768" s="14">
        <f t="shared" si="109"/>
        <v>13</v>
      </c>
      <c r="M1768" s="14">
        <f t="shared" si="110"/>
        <v>33</v>
      </c>
      <c r="N1768" s="12">
        <f t="shared" si="111"/>
        <v>0.65</v>
      </c>
      <c r="O1768" s="23">
        <f>IF(VLOOKUP(Cocina[[#This Row],[Número de Orden]],Sala[[Número de Orden]:[Orden cobrada (Sin tiempo espera)]],12,FALSE)="Si",Cocina[[#This Row],[Ganancia Neta]],-Cocina[[#This Row],[Total del Pedido]])</f>
        <v>13</v>
      </c>
    </row>
    <row r="1769" spans="1:15" x14ac:dyDescent="0.3">
      <c r="A1769" s="9">
        <v>715</v>
      </c>
      <c r="B1769" s="9">
        <v>12</v>
      </c>
      <c r="C1769" s="13" t="s">
        <v>100</v>
      </c>
      <c r="D1769" s="13" t="s">
        <v>1140</v>
      </c>
      <c r="E1769" s="14">
        <v>18</v>
      </c>
      <c r="F1769" s="14">
        <v>30</v>
      </c>
      <c r="G1769" s="9">
        <v>3</v>
      </c>
      <c r="H1769" s="9">
        <v>35</v>
      </c>
      <c r="I1769" s="13" t="s">
        <v>1127</v>
      </c>
      <c r="K1769" s="14">
        <f t="shared" si="108"/>
        <v>54</v>
      </c>
      <c r="L1769" s="14">
        <f t="shared" si="109"/>
        <v>36</v>
      </c>
      <c r="M1769" s="14">
        <f t="shared" si="110"/>
        <v>90</v>
      </c>
      <c r="N1769" s="12">
        <f t="shared" si="111"/>
        <v>0.66666666666666663</v>
      </c>
      <c r="O1769" s="23">
        <f>IF(VLOOKUP(Cocina[[#This Row],[Número de Orden]],Sala[[Número de Orden]:[Orden cobrada (Sin tiempo espera)]],12,FALSE)="Si",Cocina[[#This Row],[Ganancia Neta]],-Cocina[[#This Row],[Total del Pedido]])</f>
        <v>36</v>
      </c>
    </row>
    <row r="1770" spans="1:15" x14ac:dyDescent="0.3">
      <c r="A1770" s="9">
        <v>715</v>
      </c>
      <c r="B1770" s="9">
        <v>12</v>
      </c>
      <c r="C1770" s="13" t="s">
        <v>170</v>
      </c>
      <c r="D1770" s="13" t="s">
        <v>1142</v>
      </c>
      <c r="E1770" s="14">
        <v>16</v>
      </c>
      <c r="F1770" s="14">
        <v>27</v>
      </c>
      <c r="G1770" s="9">
        <v>1</v>
      </c>
      <c r="H1770" s="9">
        <v>14</v>
      </c>
      <c r="I1770" s="13" t="s">
        <v>1127</v>
      </c>
      <c r="K1770" s="14">
        <f t="shared" si="108"/>
        <v>16</v>
      </c>
      <c r="L1770" s="14">
        <f t="shared" si="109"/>
        <v>11</v>
      </c>
      <c r="M1770" s="14">
        <f t="shared" si="110"/>
        <v>27</v>
      </c>
      <c r="N1770" s="12">
        <f t="shared" si="111"/>
        <v>0.6875</v>
      </c>
      <c r="O1770" s="23">
        <f>IF(VLOOKUP(Cocina[[#This Row],[Número de Orden]],Sala[[Número de Orden]:[Orden cobrada (Sin tiempo espera)]],12,FALSE)="Si",Cocina[[#This Row],[Ganancia Neta]],-Cocina[[#This Row],[Total del Pedido]])</f>
        <v>11</v>
      </c>
    </row>
    <row r="1771" spans="1:15" x14ac:dyDescent="0.3">
      <c r="A1771" s="9">
        <v>715</v>
      </c>
      <c r="B1771" s="9">
        <v>12</v>
      </c>
      <c r="C1771" s="13" t="s">
        <v>195</v>
      </c>
      <c r="D1771" s="13" t="s">
        <v>1158</v>
      </c>
      <c r="E1771" s="14">
        <v>15</v>
      </c>
      <c r="F1771" s="14">
        <v>25</v>
      </c>
      <c r="G1771" s="9">
        <v>3</v>
      </c>
      <c r="H1771" s="9">
        <v>38</v>
      </c>
      <c r="I1771" s="13" t="s">
        <v>1127</v>
      </c>
      <c r="K1771" s="14">
        <f t="shared" si="108"/>
        <v>45</v>
      </c>
      <c r="L1771" s="14">
        <f t="shared" si="109"/>
        <v>30</v>
      </c>
      <c r="M1771" s="14">
        <f t="shared" si="110"/>
        <v>75</v>
      </c>
      <c r="N1771" s="12">
        <f t="shared" si="111"/>
        <v>0.66666666666666663</v>
      </c>
      <c r="O1771" s="23">
        <f>IF(VLOOKUP(Cocina[[#This Row],[Número de Orden]],Sala[[Número de Orden]:[Orden cobrada (Sin tiempo espera)]],12,FALSE)="Si",Cocina[[#This Row],[Ganancia Neta]],-Cocina[[#This Row],[Total del Pedido]])</f>
        <v>30</v>
      </c>
    </row>
    <row r="1772" spans="1:15" x14ac:dyDescent="0.3">
      <c r="A1772" s="9">
        <v>715</v>
      </c>
      <c r="B1772" s="9">
        <v>12</v>
      </c>
      <c r="C1772" s="13" t="s">
        <v>117</v>
      </c>
      <c r="D1772" s="13" t="s">
        <v>1156</v>
      </c>
      <c r="E1772" s="14">
        <v>10</v>
      </c>
      <c r="F1772" s="14">
        <v>18</v>
      </c>
      <c r="G1772" s="9">
        <v>3</v>
      </c>
      <c r="H1772" s="9">
        <v>49</v>
      </c>
      <c r="I1772" s="13" t="s">
        <v>1128</v>
      </c>
      <c r="K1772" s="14">
        <f t="shared" si="108"/>
        <v>30</v>
      </c>
      <c r="L1772" s="14">
        <f t="shared" si="109"/>
        <v>24</v>
      </c>
      <c r="M1772" s="14">
        <f t="shared" si="110"/>
        <v>54</v>
      </c>
      <c r="N1772" s="12">
        <f t="shared" si="111"/>
        <v>0.8</v>
      </c>
      <c r="O1772" s="23">
        <f>IF(VLOOKUP(Cocina[[#This Row],[Número de Orden]],Sala[[Número de Orden]:[Orden cobrada (Sin tiempo espera)]],12,FALSE)="Si",Cocina[[#This Row],[Ganancia Neta]],-Cocina[[#This Row],[Total del Pedido]])</f>
        <v>24</v>
      </c>
    </row>
    <row r="1773" spans="1:15" x14ac:dyDescent="0.3">
      <c r="A1773" s="9">
        <v>716</v>
      </c>
      <c r="B1773" s="9">
        <v>12</v>
      </c>
      <c r="C1773" s="13" t="s">
        <v>102</v>
      </c>
      <c r="D1773" s="13" t="s">
        <v>1155</v>
      </c>
      <c r="E1773" s="14">
        <v>13</v>
      </c>
      <c r="F1773" s="14">
        <v>21</v>
      </c>
      <c r="G1773" s="9">
        <v>3</v>
      </c>
      <c r="H1773" s="9">
        <v>12</v>
      </c>
      <c r="I1773" s="13" t="s">
        <v>1127</v>
      </c>
      <c r="K1773" s="14">
        <f t="shared" si="108"/>
        <v>39</v>
      </c>
      <c r="L1773" s="14">
        <f t="shared" si="109"/>
        <v>24</v>
      </c>
      <c r="M1773" s="14">
        <f t="shared" si="110"/>
        <v>63</v>
      </c>
      <c r="N1773" s="12">
        <f t="shared" si="111"/>
        <v>0.61538461538461542</v>
      </c>
      <c r="O1773" s="23">
        <f>IF(VLOOKUP(Cocina[[#This Row],[Número de Orden]],Sala[[Número de Orden]:[Orden cobrada (Sin tiempo espera)]],12,FALSE)="Si",Cocina[[#This Row],[Ganancia Neta]],-Cocina[[#This Row],[Total del Pedido]])</f>
        <v>24</v>
      </c>
    </row>
    <row r="1774" spans="1:15" x14ac:dyDescent="0.3">
      <c r="A1774" s="9">
        <v>716</v>
      </c>
      <c r="B1774" s="9">
        <v>12</v>
      </c>
      <c r="C1774" s="13" t="s">
        <v>195</v>
      </c>
      <c r="D1774" s="13" t="s">
        <v>1158</v>
      </c>
      <c r="E1774" s="14">
        <v>15</v>
      </c>
      <c r="F1774" s="14">
        <v>25</v>
      </c>
      <c r="G1774" s="9">
        <v>3</v>
      </c>
      <c r="H1774" s="9">
        <v>48</v>
      </c>
      <c r="I1774" s="13" t="s">
        <v>1127</v>
      </c>
      <c r="K1774" s="14">
        <f t="shared" si="108"/>
        <v>45</v>
      </c>
      <c r="L1774" s="14">
        <f t="shared" si="109"/>
        <v>30</v>
      </c>
      <c r="M1774" s="14">
        <f t="shared" si="110"/>
        <v>75</v>
      </c>
      <c r="N1774" s="12">
        <f t="shared" si="111"/>
        <v>0.66666666666666663</v>
      </c>
      <c r="O1774" s="23">
        <f>IF(VLOOKUP(Cocina[[#This Row],[Número de Orden]],Sala[[Número de Orden]:[Orden cobrada (Sin tiempo espera)]],12,FALSE)="Si",Cocina[[#This Row],[Ganancia Neta]],-Cocina[[#This Row],[Total del Pedido]])</f>
        <v>30</v>
      </c>
    </row>
    <row r="1775" spans="1:15" x14ac:dyDescent="0.3">
      <c r="A1775" s="9">
        <v>716</v>
      </c>
      <c r="B1775" s="9">
        <v>12</v>
      </c>
      <c r="C1775" s="13" t="s">
        <v>186</v>
      </c>
      <c r="D1775" s="13" t="s">
        <v>1141</v>
      </c>
      <c r="E1775" s="14">
        <v>19</v>
      </c>
      <c r="F1775" s="14">
        <v>31</v>
      </c>
      <c r="G1775" s="9">
        <v>3</v>
      </c>
      <c r="H1775" s="9">
        <v>30</v>
      </c>
      <c r="I1775" s="13" t="s">
        <v>1128</v>
      </c>
      <c r="K1775" s="14">
        <f t="shared" si="108"/>
        <v>57</v>
      </c>
      <c r="L1775" s="14">
        <f t="shared" si="109"/>
        <v>36</v>
      </c>
      <c r="M1775" s="14">
        <f t="shared" si="110"/>
        <v>93</v>
      </c>
      <c r="N1775" s="12">
        <f t="shared" si="111"/>
        <v>0.63157894736842102</v>
      </c>
      <c r="O1775" s="23">
        <f>IF(VLOOKUP(Cocina[[#This Row],[Número de Orden]],Sala[[Número de Orden]:[Orden cobrada (Sin tiempo espera)]],12,FALSE)="Si",Cocina[[#This Row],[Ganancia Neta]],-Cocina[[#This Row],[Total del Pedido]])</f>
        <v>36</v>
      </c>
    </row>
    <row r="1776" spans="1:15" x14ac:dyDescent="0.3">
      <c r="A1776" s="9">
        <v>717</v>
      </c>
      <c r="B1776" s="9">
        <v>8</v>
      </c>
      <c r="C1776" s="13" t="s">
        <v>335</v>
      </c>
      <c r="D1776" s="13" t="s">
        <v>1151</v>
      </c>
      <c r="E1776" s="14">
        <v>13</v>
      </c>
      <c r="F1776" s="14">
        <v>22</v>
      </c>
      <c r="G1776" s="9">
        <v>2</v>
      </c>
      <c r="H1776" s="9">
        <v>23</v>
      </c>
      <c r="I1776" s="13" t="s">
        <v>1128</v>
      </c>
      <c r="K1776" s="14">
        <f t="shared" si="108"/>
        <v>26</v>
      </c>
      <c r="L1776" s="14">
        <f t="shared" si="109"/>
        <v>18</v>
      </c>
      <c r="M1776" s="14">
        <f t="shared" si="110"/>
        <v>44</v>
      </c>
      <c r="N1776" s="12">
        <f t="shared" si="111"/>
        <v>0.69230769230769229</v>
      </c>
      <c r="O1776" s="23">
        <f>IF(VLOOKUP(Cocina[[#This Row],[Número de Orden]],Sala[[Número de Orden]:[Orden cobrada (Sin tiempo espera)]],12,FALSE)="Si",Cocina[[#This Row],[Ganancia Neta]],-Cocina[[#This Row],[Total del Pedido]])</f>
        <v>18</v>
      </c>
    </row>
    <row r="1777" spans="1:15" x14ac:dyDescent="0.3">
      <c r="A1777" s="9">
        <v>717</v>
      </c>
      <c r="B1777" s="9">
        <v>8</v>
      </c>
      <c r="C1777" s="13" t="s">
        <v>100</v>
      </c>
      <c r="D1777" s="13" t="s">
        <v>1140</v>
      </c>
      <c r="E1777" s="14">
        <v>18</v>
      </c>
      <c r="F1777" s="14">
        <v>30</v>
      </c>
      <c r="G1777" s="9">
        <v>1</v>
      </c>
      <c r="H1777" s="9">
        <v>36</v>
      </c>
      <c r="I1777" s="13" t="s">
        <v>1128</v>
      </c>
      <c r="K1777" s="14">
        <f t="shared" si="108"/>
        <v>18</v>
      </c>
      <c r="L1777" s="14">
        <f t="shared" si="109"/>
        <v>12</v>
      </c>
      <c r="M1777" s="14">
        <f t="shared" si="110"/>
        <v>30</v>
      </c>
      <c r="N1777" s="12">
        <f t="shared" si="111"/>
        <v>0.66666666666666663</v>
      </c>
      <c r="O1777" s="23">
        <f>IF(VLOOKUP(Cocina[[#This Row],[Número de Orden]],Sala[[Número de Orden]:[Orden cobrada (Sin tiempo espera)]],12,FALSE)="Si",Cocina[[#This Row],[Ganancia Neta]],-Cocina[[#This Row],[Total del Pedido]])</f>
        <v>12</v>
      </c>
    </row>
    <row r="1778" spans="1:15" x14ac:dyDescent="0.3">
      <c r="A1778" s="9">
        <v>717</v>
      </c>
      <c r="B1778" s="9">
        <v>8</v>
      </c>
      <c r="C1778" s="13" t="s">
        <v>170</v>
      </c>
      <c r="D1778" s="13" t="s">
        <v>1142</v>
      </c>
      <c r="E1778" s="14">
        <v>16</v>
      </c>
      <c r="F1778" s="14">
        <v>27</v>
      </c>
      <c r="G1778" s="9">
        <v>3</v>
      </c>
      <c r="H1778" s="9">
        <v>13</v>
      </c>
      <c r="I1778" s="13" t="s">
        <v>1128</v>
      </c>
      <c r="K1778" s="14">
        <f t="shared" si="108"/>
        <v>48</v>
      </c>
      <c r="L1778" s="14">
        <f t="shared" si="109"/>
        <v>33</v>
      </c>
      <c r="M1778" s="14">
        <f t="shared" si="110"/>
        <v>81</v>
      </c>
      <c r="N1778" s="12">
        <f t="shared" si="111"/>
        <v>0.6875</v>
      </c>
      <c r="O1778" s="23">
        <f>IF(VLOOKUP(Cocina[[#This Row],[Número de Orden]],Sala[[Número de Orden]:[Orden cobrada (Sin tiempo espera)]],12,FALSE)="Si",Cocina[[#This Row],[Ganancia Neta]],-Cocina[[#This Row],[Total del Pedido]])</f>
        <v>33</v>
      </c>
    </row>
    <row r="1779" spans="1:15" x14ac:dyDescent="0.3">
      <c r="A1779" s="9">
        <v>718</v>
      </c>
      <c r="B1779" s="9">
        <v>7</v>
      </c>
      <c r="C1779" s="13" t="s">
        <v>241</v>
      </c>
      <c r="D1779" s="13" t="s">
        <v>1153</v>
      </c>
      <c r="E1779" s="14">
        <v>12</v>
      </c>
      <c r="F1779" s="14">
        <v>20</v>
      </c>
      <c r="G1779" s="9">
        <v>1</v>
      </c>
      <c r="H1779" s="9">
        <v>58</v>
      </c>
      <c r="I1779" s="13" t="s">
        <v>1128</v>
      </c>
      <c r="K1779" s="14">
        <f t="shared" si="108"/>
        <v>12</v>
      </c>
      <c r="L1779" s="14">
        <f t="shared" si="109"/>
        <v>8</v>
      </c>
      <c r="M1779" s="14">
        <f t="shared" si="110"/>
        <v>20</v>
      </c>
      <c r="N1779" s="12">
        <f t="shared" si="111"/>
        <v>0.66666666666666663</v>
      </c>
      <c r="O1779" s="23">
        <f>IF(VLOOKUP(Cocina[[#This Row],[Número de Orden]],Sala[[Número de Orden]:[Orden cobrada (Sin tiempo espera)]],12,FALSE)="Si",Cocina[[#This Row],[Ganancia Neta]],-Cocina[[#This Row],[Total del Pedido]])</f>
        <v>8</v>
      </c>
    </row>
    <row r="1780" spans="1:15" x14ac:dyDescent="0.3">
      <c r="A1780" s="9">
        <v>719</v>
      </c>
      <c r="B1780" s="9">
        <v>16</v>
      </c>
      <c r="C1780" s="13" t="s">
        <v>65</v>
      </c>
      <c r="D1780" s="13" t="s">
        <v>1143</v>
      </c>
      <c r="E1780" s="14">
        <v>25</v>
      </c>
      <c r="F1780" s="14">
        <v>40</v>
      </c>
      <c r="G1780" s="9">
        <v>1</v>
      </c>
      <c r="H1780" s="9">
        <v>15</v>
      </c>
      <c r="I1780" s="13" t="s">
        <v>1127</v>
      </c>
      <c r="K1780" s="14">
        <f t="shared" si="108"/>
        <v>25</v>
      </c>
      <c r="L1780" s="14">
        <f t="shared" si="109"/>
        <v>15</v>
      </c>
      <c r="M1780" s="14">
        <f t="shared" si="110"/>
        <v>40</v>
      </c>
      <c r="N1780" s="12">
        <f t="shared" si="111"/>
        <v>0.6</v>
      </c>
      <c r="O1780" s="23">
        <f>IF(VLOOKUP(Cocina[[#This Row],[Número de Orden]],Sala[[Número de Orden]:[Orden cobrada (Sin tiempo espera)]],12,FALSE)="Si",Cocina[[#This Row],[Ganancia Neta]],-Cocina[[#This Row],[Total del Pedido]])</f>
        <v>15</v>
      </c>
    </row>
    <row r="1781" spans="1:15" x14ac:dyDescent="0.3">
      <c r="A1781" s="9">
        <v>719</v>
      </c>
      <c r="B1781" s="9">
        <v>16</v>
      </c>
      <c r="C1781" s="13" t="s">
        <v>180</v>
      </c>
      <c r="D1781" s="13" t="s">
        <v>1148</v>
      </c>
      <c r="E1781" s="14">
        <v>11</v>
      </c>
      <c r="F1781" s="14">
        <v>19</v>
      </c>
      <c r="G1781" s="9">
        <v>2</v>
      </c>
      <c r="H1781" s="9">
        <v>34</v>
      </c>
      <c r="I1781" s="13" t="s">
        <v>1127</v>
      </c>
      <c r="K1781" s="14">
        <f t="shared" si="108"/>
        <v>22</v>
      </c>
      <c r="L1781" s="14">
        <f t="shared" si="109"/>
        <v>16</v>
      </c>
      <c r="M1781" s="14">
        <f t="shared" si="110"/>
        <v>38</v>
      </c>
      <c r="N1781" s="12">
        <f t="shared" si="111"/>
        <v>0.72727272727272729</v>
      </c>
      <c r="O1781" s="23">
        <f>IF(VLOOKUP(Cocina[[#This Row],[Número de Orden]],Sala[[Número de Orden]:[Orden cobrada (Sin tiempo espera)]],12,FALSE)="Si",Cocina[[#This Row],[Ganancia Neta]],-Cocina[[#This Row],[Total del Pedido]])</f>
        <v>16</v>
      </c>
    </row>
    <row r="1782" spans="1:15" x14ac:dyDescent="0.3">
      <c r="A1782" s="9">
        <v>719</v>
      </c>
      <c r="B1782" s="9">
        <v>16</v>
      </c>
      <c r="C1782" s="13" t="s">
        <v>51</v>
      </c>
      <c r="D1782" s="13" t="s">
        <v>1145</v>
      </c>
      <c r="E1782" s="14">
        <v>17</v>
      </c>
      <c r="F1782" s="14">
        <v>29</v>
      </c>
      <c r="G1782" s="9">
        <v>1</v>
      </c>
      <c r="H1782" s="9">
        <v>21</v>
      </c>
      <c r="I1782" s="13" t="s">
        <v>1127</v>
      </c>
      <c r="K1782" s="14">
        <f t="shared" si="108"/>
        <v>17</v>
      </c>
      <c r="L1782" s="14">
        <f t="shared" si="109"/>
        <v>12</v>
      </c>
      <c r="M1782" s="14">
        <f t="shared" si="110"/>
        <v>29</v>
      </c>
      <c r="N1782" s="12">
        <f t="shared" si="111"/>
        <v>0.70588235294117652</v>
      </c>
      <c r="O1782" s="23">
        <f>IF(VLOOKUP(Cocina[[#This Row],[Número de Orden]],Sala[[Número de Orden]:[Orden cobrada (Sin tiempo espera)]],12,FALSE)="Si",Cocina[[#This Row],[Ganancia Neta]],-Cocina[[#This Row],[Total del Pedido]])</f>
        <v>12</v>
      </c>
    </row>
    <row r="1783" spans="1:15" x14ac:dyDescent="0.3">
      <c r="A1783" s="9">
        <v>720</v>
      </c>
      <c r="B1783" s="9">
        <v>4</v>
      </c>
      <c r="C1783" s="13" t="s">
        <v>439</v>
      </c>
      <c r="D1783" s="13" t="s">
        <v>1146</v>
      </c>
      <c r="E1783" s="14">
        <v>20</v>
      </c>
      <c r="F1783" s="14">
        <v>33</v>
      </c>
      <c r="G1783" s="9">
        <v>1</v>
      </c>
      <c r="H1783" s="9">
        <v>36</v>
      </c>
      <c r="I1783" s="13" t="s">
        <v>1127</v>
      </c>
      <c r="K1783" s="14">
        <f t="shared" si="108"/>
        <v>20</v>
      </c>
      <c r="L1783" s="14">
        <f t="shared" si="109"/>
        <v>13</v>
      </c>
      <c r="M1783" s="14">
        <f t="shared" si="110"/>
        <v>33</v>
      </c>
      <c r="N1783" s="12">
        <f t="shared" si="111"/>
        <v>0.65</v>
      </c>
      <c r="O1783" s="23">
        <f>IF(VLOOKUP(Cocina[[#This Row],[Número de Orden]],Sala[[Número de Orden]:[Orden cobrada (Sin tiempo espera)]],12,FALSE)="Si",Cocina[[#This Row],[Ganancia Neta]],-Cocina[[#This Row],[Total del Pedido]])</f>
        <v>13</v>
      </c>
    </row>
    <row r="1784" spans="1:15" x14ac:dyDescent="0.3">
      <c r="A1784" s="9">
        <v>720</v>
      </c>
      <c r="B1784" s="9">
        <v>4</v>
      </c>
      <c r="C1784" s="13" t="s">
        <v>51</v>
      </c>
      <c r="D1784" s="13" t="s">
        <v>1145</v>
      </c>
      <c r="E1784" s="14">
        <v>17</v>
      </c>
      <c r="F1784" s="14">
        <v>29</v>
      </c>
      <c r="G1784" s="9">
        <v>3</v>
      </c>
      <c r="H1784" s="9">
        <v>44</v>
      </c>
      <c r="I1784" s="13" t="s">
        <v>1128</v>
      </c>
      <c r="K1784" s="14">
        <f t="shared" si="108"/>
        <v>51</v>
      </c>
      <c r="L1784" s="14">
        <f t="shared" si="109"/>
        <v>36</v>
      </c>
      <c r="M1784" s="14">
        <f t="shared" si="110"/>
        <v>87</v>
      </c>
      <c r="N1784" s="12">
        <f t="shared" si="111"/>
        <v>0.70588235294117652</v>
      </c>
      <c r="O1784" s="23">
        <f>IF(VLOOKUP(Cocina[[#This Row],[Número de Orden]],Sala[[Número de Orden]:[Orden cobrada (Sin tiempo espera)]],12,FALSE)="Si",Cocina[[#This Row],[Ganancia Neta]],-Cocina[[#This Row],[Total del Pedido]])</f>
        <v>36</v>
      </c>
    </row>
    <row r="1785" spans="1:15" x14ac:dyDescent="0.3">
      <c r="A1785" s="9">
        <v>720</v>
      </c>
      <c r="B1785" s="9">
        <v>4</v>
      </c>
      <c r="C1785" s="13" t="s">
        <v>259</v>
      </c>
      <c r="D1785" s="13" t="s">
        <v>1139</v>
      </c>
      <c r="E1785" s="14">
        <v>14</v>
      </c>
      <c r="F1785" s="14">
        <v>24</v>
      </c>
      <c r="G1785" s="9">
        <v>2</v>
      </c>
      <c r="H1785" s="9">
        <v>53</v>
      </c>
      <c r="I1785" s="13" t="s">
        <v>1128</v>
      </c>
      <c r="K1785" s="14">
        <f t="shared" si="108"/>
        <v>28</v>
      </c>
      <c r="L1785" s="14">
        <f t="shared" si="109"/>
        <v>20</v>
      </c>
      <c r="M1785" s="14">
        <f t="shared" si="110"/>
        <v>48</v>
      </c>
      <c r="N1785" s="12">
        <f t="shared" si="111"/>
        <v>0.7142857142857143</v>
      </c>
      <c r="O1785" s="23">
        <f>IF(VLOOKUP(Cocina[[#This Row],[Número de Orden]],Sala[[Número de Orden]:[Orden cobrada (Sin tiempo espera)]],12,FALSE)="Si",Cocina[[#This Row],[Ganancia Neta]],-Cocina[[#This Row],[Total del Pedido]])</f>
        <v>20</v>
      </c>
    </row>
    <row r="1786" spans="1:15" x14ac:dyDescent="0.3">
      <c r="A1786" s="9">
        <v>721</v>
      </c>
      <c r="B1786" s="9">
        <v>6</v>
      </c>
      <c r="C1786" s="13" t="s">
        <v>51</v>
      </c>
      <c r="D1786" s="13" t="s">
        <v>1145</v>
      </c>
      <c r="E1786" s="14">
        <v>17</v>
      </c>
      <c r="F1786" s="14">
        <v>29</v>
      </c>
      <c r="G1786" s="9">
        <v>1</v>
      </c>
      <c r="H1786" s="9">
        <v>20</v>
      </c>
      <c r="I1786" s="13" t="s">
        <v>1128</v>
      </c>
      <c r="K1786" s="14">
        <f t="shared" si="108"/>
        <v>17</v>
      </c>
      <c r="L1786" s="14">
        <f t="shared" si="109"/>
        <v>12</v>
      </c>
      <c r="M1786" s="14">
        <f t="shared" si="110"/>
        <v>29</v>
      </c>
      <c r="N1786" s="12">
        <f t="shared" si="111"/>
        <v>0.70588235294117652</v>
      </c>
      <c r="O1786" s="23">
        <f>IF(VLOOKUP(Cocina[[#This Row],[Número de Orden]],Sala[[Número de Orden]:[Orden cobrada (Sin tiempo espera)]],12,FALSE)="Si",Cocina[[#This Row],[Ganancia Neta]],-Cocina[[#This Row],[Total del Pedido]])</f>
        <v>12</v>
      </c>
    </row>
    <row r="1787" spans="1:15" x14ac:dyDescent="0.3">
      <c r="A1787" s="9">
        <v>721</v>
      </c>
      <c r="B1787" s="9">
        <v>6</v>
      </c>
      <c r="C1787" s="13" t="s">
        <v>106</v>
      </c>
      <c r="D1787" s="13" t="s">
        <v>1144</v>
      </c>
      <c r="E1787" s="14">
        <v>22</v>
      </c>
      <c r="F1787" s="14">
        <v>36</v>
      </c>
      <c r="G1787" s="9">
        <v>1</v>
      </c>
      <c r="H1787" s="9">
        <v>15</v>
      </c>
      <c r="I1787" s="13" t="s">
        <v>1128</v>
      </c>
      <c r="K1787" s="14">
        <f t="shared" si="108"/>
        <v>22</v>
      </c>
      <c r="L1787" s="14">
        <f t="shared" si="109"/>
        <v>14</v>
      </c>
      <c r="M1787" s="14">
        <f t="shared" si="110"/>
        <v>36</v>
      </c>
      <c r="N1787" s="12">
        <f t="shared" si="111"/>
        <v>0.63636363636363635</v>
      </c>
      <c r="O1787" s="23">
        <f>IF(VLOOKUP(Cocina[[#This Row],[Número de Orden]],Sala[[Número de Orden]:[Orden cobrada (Sin tiempo espera)]],12,FALSE)="Si",Cocina[[#This Row],[Ganancia Neta]],-Cocina[[#This Row],[Total del Pedido]])</f>
        <v>14</v>
      </c>
    </row>
    <row r="1788" spans="1:15" x14ac:dyDescent="0.3">
      <c r="A1788" s="9">
        <v>721</v>
      </c>
      <c r="B1788" s="9">
        <v>6</v>
      </c>
      <c r="C1788" s="13" t="s">
        <v>259</v>
      </c>
      <c r="D1788" s="13" t="s">
        <v>1139</v>
      </c>
      <c r="E1788" s="14">
        <v>14</v>
      </c>
      <c r="F1788" s="14">
        <v>24</v>
      </c>
      <c r="G1788" s="9">
        <v>3</v>
      </c>
      <c r="H1788" s="9">
        <v>44</v>
      </c>
      <c r="I1788" s="13" t="s">
        <v>1127</v>
      </c>
      <c r="K1788" s="14">
        <f t="shared" si="108"/>
        <v>42</v>
      </c>
      <c r="L1788" s="14">
        <f t="shared" si="109"/>
        <v>30</v>
      </c>
      <c r="M1788" s="14">
        <f t="shared" si="110"/>
        <v>72</v>
      </c>
      <c r="N1788" s="12">
        <f t="shared" si="111"/>
        <v>0.7142857142857143</v>
      </c>
      <c r="O1788" s="23">
        <f>IF(VLOOKUP(Cocina[[#This Row],[Número de Orden]],Sala[[Número de Orden]:[Orden cobrada (Sin tiempo espera)]],12,FALSE)="Si",Cocina[[#This Row],[Ganancia Neta]],-Cocina[[#This Row],[Total del Pedido]])</f>
        <v>30</v>
      </c>
    </row>
    <row r="1789" spans="1:15" x14ac:dyDescent="0.3">
      <c r="A1789" s="9">
        <v>721</v>
      </c>
      <c r="B1789" s="9">
        <v>6</v>
      </c>
      <c r="C1789" s="13" t="s">
        <v>170</v>
      </c>
      <c r="D1789" s="13" t="s">
        <v>1142</v>
      </c>
      <c r="E1789" s="14">
        <v>16</v>
      </c>
      <c r="F1789" s="14">
        <v>27</v>
      </c>
      <c r="G1789" s="9">
        <v>3</v>
      </c>
      <c r="H1789" s="9">
        <v>54</v>
      </c>
      <c r="I1789" s="13" t="s">
        <v>1128</v>
      </c>
      <c r="K1789" s="14">
        <f t="shared" si="108"/>
        <v>48</v>
      </c>
      <c r="L1789" s="14">
        <f t="shared" si="109"/>
        <v>33</v>
      </c>
      <c r="M1789" s="14">
        <f t="shared" si="110"/>
        <v>81</v>
      </c>
      <c r="N1789" s="12">
        <f t="shared" si="111"/>
        <v>0.6875</v>
      </c>
      <c r="O1789" s="23">
        <f>IF(VLOOKUP(Cocina[[#This Row],[Número de Orden]],Sala[[Número de Orden]:[Orden cobrada (Sin tiempo espera)]],12,FALSE)="Si",Cocina[[#This Row],[Ganancia Neta]],-Cocina[[#This Row],[Total del Pedido]])</f>
        <v>33</v>
      </c>
    </row>
    <row r="1790" spans="1:15" x14ac:dyDescent="0.3">
      <c r="A1790" s="9">
        <v>722</v>
      </c>
      <c r="B1790" s="9">
        <v>13</v>
      </c>
      <c r="C1790" s="13" t="s">
        <v>102</v>
      </c>
      <c r="D1790" s="13" t="s">
        <v>1155</v>
      </c>
      <c r="E1790" s="14">
        <v>13</v>
      </c>
      <c r="F1790" s="14">
        <v>21</v>
      </c>
      <c r="G1790" s="9">
        <v>3</v>
      </c>
      <c r="H1790" s="9">
        <v>43</v>
      </c>
      <c r="I1790" s="13" t="s">
        <v>1127</v>
      </c>
      <c r="K1790" s="14">
        <f t="shared" si="108"/>
        <v>39</v>
      </c>
      <c r="L1790" s="14">
        <f t="shared" si="109"/>
        <v>24</v>
      </c>
      <c r="M1790" s="14">
        <f t="shared" si="110"/>
        <v>63</v>
      </c>
      <c r="N1790" s="12">
        <f t="shared" si="111"/>
        <v>0.61538461538461542</v>
      </c>
      <c r="O1790" s="23">
        <f>IF(VLOOKUP(Cocina[[#This Row],[Número de Orden]],Sala[[Número de Orden]:[Orden cobrada (Sin tiempo espera)]],12,FALSE)="Si",Cocina[[#This Row],[Ganancia Neta]],-Cocina[[#This Row],[Total del Pedido]])</f>
        <v>24</v>
      </c>
    </row>
    <row r="1791" spans="1:15" x14ac:dyDescent="0.3">
      <c r="A1791" s="9">
        <v>722</v>
      </c>
      <c r="B1791" s="9">
        <v>13</v>
      </c>
      <c r="C1791" s="13" t="s">
        <v>335</v>
      </c>
      <c r="D1791" s="13" t="s">
        <v>1151</v>
      </c>
      <c r="E1791" s="14">
        <v>13</v>
      </c>
      <c r="F1791" s="14">
        <v>22</v>
      </c>
      <c r="G1791" s="9">
        <v>1</v>
      </c>
      <c r="H1791" s="9">
        <v>16</v>
      </c>
      <c r="I1791" s="13" t="s">
        <v>1127</v>
      </c>
      <c r="K1791" s="14">
        <f t="shared" si="108"/>
        <v>13</v>
      </c>
      <c r="L1791" s="14">
        <f t="shared" si="109"/>
        <v>9</v>
      </c>
      <c r="M1791" s="14">
        <f t="shared" si="110"/>
        <v>22</v>
      </c>
      <c r="N1791" s="12">
        <f t="shared" si="111"/>
        <v>0.69230769230769229</v>
      </c>
      <c r="O1791" s="23">
        <f>IF(VLOOKUP(Cocina[[#This Row],[Número de Orden]],Sala[[Número de Orden]:[Orden cobrada (Sin tiempo espera)]],12,FALSE)="Si",Cocina[[#This Row],[Ganancia Neta]],-Cocina[[#This Row],[Total del Pedido]])</f>
        <v>9</v>
      </c>
    </row>
    <row r="1792" spans="1:15" x14ac:dyDescent="0.3">
      <c r="A1792" s="9">
        <v>723</v>
      </c>
      <c r="B1792" s="9">
        <v>12</v>
      </c>
      <c r="C1792" s="13" t="s">
        <v>57</v>
      </c>
      <c r="D1792" s="13" t="s">
        <v>1147</v>
      </c>
      <c r="E1792" s="14">
        <v>16</v>
      </c>
      <c r="F1792" s="14">
        <v>28</v>
      </c>
      <c r="G1792" s="9">
        <v>2</v>
      </c>
      <c r="H1792" s="9">
        <v>22</v>
      </c>
      <c r="I1792" s="13" t="s">
        <v>1127</v>
      </c>
      <c r="K1792" s="14">
        <f t="shared" si="108"/>
        <v>32</v>
      </c>
      <c r="L1792" s="14">
        <f t="shared" si="109"/>
        <v>24</v>
      </c>
      <c r="M1792" s="14">
        <f t="shared" si="110"/>
        <v>56</v>
      </c>
      <c r="N1792" s="12">
        <f t="shared" si="111"/>
        <v>0.75</v>
      </c>
      <c r="O1792" s="23">
        <f>IF(VLOOKUP(Cocina[[#This Row],[Número de Orden]],Sala[[Número de Orden]:[Orden cobrada (Sin tiempo espera)]],12,FALSE)="Si",Cocina[[#This Row],[Ganancia Neta]],-Cocina[[#This Row],[Total del Pedido]])</f>
        <v>24</v>
      </c>
    </row>
    <row r="1793" spans="1:15" x14ac:dyDescent="0.3">
      <c r="A1793" s="9">
        <v>723</v>
      </c>
      <c r="B1793" s="9">
        <v>12</v>
      </c>
      <c r="C1793" s="13" t="s">
        <v>33</v>
      </c>
      <c r="D1793" s="13" t="s">
        <v>1149</v>
      </c>
      <c r="E1793" s="14">
        <v>21</v>
      </c>
      <c r="F1793" s="14">
        <v>35</v>
      </c>
      <c r="G1793" s="9">
        <v>2</v>
      </c>
      <c r="H1793" s="9">
        <v>9</v>
      </c>
      <c r="I1793" s="13" t="s">
        <v>1127</v>
      </c>
      <c r="K1793" s="14">
        <f t="shared" si="108"/>
        <v>42</v>
      </c>
      <c r="L1793" s="14">
        <f t="shared" si="109"/>
        <v>28</v>
      </c>
      <c r="M1793" s="14">
        <f t="shared" si="110"/>
        <v>70</v>
      </c>
      <c r="N1793" s="12">
        <f t="shared" si="111"/>
        <v>0.66666666666666663</v>
      </c>
      <c r="O1793" s="23">
        <f>IF(VLOOKUP(Cocina[[#This Row],[Número de Orden]],Sala[[Número de Orden]:[Orden cobrada (Sin tiempo espera)]],12,FALSE)="Si",Cocina[[#This Row],[Ganancia Neta]],-Cocina[[#This Row],[Total del Pedido]])</f>
        <v>28</v>
      </c>
    </row>
    <row r="1794" spans="1:15" x14ac:dyDescent="0.3">
      <c r="A1794" s="9">
        <v>724</v>
      </c>
      <c r="B1794" s="9">
        <v>8</v>
      </c>
      <c r="C1794" s="13" t="s">
        <v>335</v>
      </c>
      <c r="D1794" s="13" t="s">
        <v>1151</v>
      </c>
      <c r="E1794" s="14">
        <v>13</v>
      </c>
      <c r="F1794" s="14">
        <v>22</v>
      </c>
      <c r="G1794" s="9">
        <v>3</v>
      </c>
      <c r="H1794" s="9">
        <v>56</v>
      </c>
      <c r="I1794" s="13" t="s">
        <v>1127</v>
      </c>
      <c r="K1794" s="14">
        <f t="shared" si="108"/>
        <v>39</v>
      </c>
      <c r="L1794" s="14">
        <f t="shared" si="109"/>
        <v>27</v>
      </c>
      <c r="M1794" s="14">
        <f t="shared" si="110"/>
        <v>66</v>
      </c>
      <c r="N1794" s="12">
        <f t="shared" si="111"/>
        <v>0.69230769230769229</v>
      </c>
      <c r="O1794" s="23">
        <f>IF(VLOOKUP(Cocina[[#This Row],[Número de Orden]],Sala[[Número de Orden]:[Orden cobrada (Sin tiempo espera)]],12,FALSE)="Si",Cocina[[#This Row],[Ganancia Neta]],-Cocina[[#This Row],[Total del Pedido]])</f>
        <v>27</v>
      </c>
    </row>
    <row r="1795" spans="1:15" x14ac:dyDescent="0.3">
      <c r="A1795" s="9">
        <v>725</v>
      </c>
      <c r="B1795" s="9">
        <v>10</v>
      </c>
      <c r="C1795" s="13" t="s">
        <v>77</v>
      </c>
      <c r="D1795" s="13" t="s">
        <v>1152</v>
      </c>
      <c r="E1795" s="14">
        <v>20</v>
      </c>
      <c r="F1795" s="14">
        <v>34</v>
      </c>
      <c r="G1795" s="9">
        <v>3</v>
      </c>
      <c r="H1795" s="9">
        <v>30</v>
      </c>
      <c r="I1795" s="13" t="s">
        <v>1127</v>
      </c>
      <c r="K1795" s="14">
        <f t="shared" ref="K1795:K1858" si="112">E1795*G1795</f>
        <v>60</v>
      </c>
      <c r="L1795" s="14">
        <f t="shared" ref="L1795:L1858" si="113">(F1795-E1795)*G1795</f>
        <v>42</v>
      </c>
      <c r="M1795" s="14">
        <f t="shared" ref="M1795:M1858" si="114">F1795*G1795</f>
        <v>102</v>
      </c>
      <c r="N1795" s="12">
        <f t="shared" ref="N1795:N1858" si="115">(M1795-K1795)/K1795</f>
        <v>0.7</v>
      </c>
      <c r="O1795" s="23">
        <f>IF(VLOOKUP(Cocina[[#This Row],[Número de Orden]],Sala[[Número de Orden]:[Orden cobrada (Sin tiempo espera)]],12,FALSE)="Si",Cocina[[#This Row],[Ganancia Neta]],-Cocina[[#This Row],[Total del Pedido]])</f>
        <v>42</v>
      </c>
    </row>
    <row r="1796" spans="1:15" x14ac:dyDescent="0.3">
      <c r="A1796" s="9">
        <v>725</v>
      </c>
      <c r="B1796" s="9">
        <v>10</v>
      </c>
      <c r="C1796" s="13" t="s">
        <v>335</v>
      </c>
      <c r="D1796" s="13" t="s">
        <v>1151</v>
      </c>
      <c r="E1796" s="14">
        <v>13</v>
      </c>
      <c r="F1796" s="14">
        <v>22</v>
      </c>
      <c r="G1796" s="9">
        <v>3</v>
      </c>
      <c r="H1796" s="9">
        <v>55</v>
      </c>
      <c r="I1796" s="13" t="s">
        <v>1127</v>
      </c>
      <c r="K1796" s="14">
        <f t="shared" si="112"/>
        <v>39</v>
      </c>
      <c r="L1796" s="14">
        <f t="shared" si="113"/>
        <v>27</v>
      </c>
      <c r="M1796" s="14">
        <f t="shared" si="114"/>
        <v>66</v>
      </c>
      <c r="N1796" s="12">
        <f t="shared" si="115"/>
        <v>0.69230769230769229</v>
      </c>
      <c r="O1796" s="23">
        <f>IF(VLOOKUP(Cocina[[#This Row],[Número de Orden]],Sala[[Número de Orden]:[Orden cobrada (Sin tiempo espera)]],12,FALSE)="Si",Cocina[[#This Row],[Ganancia Neta]],-Cocina[[#This Row],[Total del Pedido]])</f>
        <v>27</v>
      </c>
    </row>
    <row r="1797" spans="1:15" x14ac:dyDescent="0.3">
      <c r="A1797" s="9">
        <v>726</v>
      </c>
      <c r="B1797" s="9">
        <v>11</v>
      </c>
      <c r="C1797" s="13" t="s">
        <v>335</v>
      </c>
      <c r="D1797" s="13" t="s">
        <v>1151</v>
      </c>
      <c r="E1797" s="14">
        <v>13</v>
      </c>
      <c r="F1797" s="14">
        <v>22</v>
      </c>
      <c r="G1797" s="9">
        <v>2</v>
      </c>
      <c r="H1797" s="9">
        <v>6</v>
      </c>
      <c r="I1797" s="13" t="s">
        <v>1127</v>
      </c>
      <c r="K1797" s="14">
        <f t="shared" si="112"/>
        <v>26</v>
      </c>
      <c r="L1797" s="14">
        <f t="shared" si="113"/>
        <v>18</v>
      </c>
      <c r="M1797" s="14">
        <f t="shared" si="114"/>
        <v>44</v>
      </c>
      <c r="N1797" s="12">
        <f t="shared" si="115"/>
        <v>0.69230769230769229</v>
      </c>
      <c r="O1797" s="23">
        <f>IF(VLOOKUP(Cocina[[#This Row],[Número de Orden]],Sala[[Número de Orden]:[Orden cobrada (Sin tiempo espera)]],12,FALSE)="Si",Cocina[[#This Row],[Ganancia Neta]],-Cocina[[#This Row],[Total del Pedido]])</f>
        <v>18</v>
      </c>
    </row>
    <row r="1798" spans="1:15" x14ac:dyDescent="0.3">
      <c r="A1798" s="9">
        <v>726</v>
      </c>
      <c r="B1798" s="9">
        <v>11</v>
      </c>
      <c r="C1798" s="13" t="s">
        <v>106</v>
      </c>
      <c r="D1798" s="13" t="s">
        <v>1144</v>
      </c>
      <c r="E1798" s="14">
        <v>22</v>
      </c>
      <c r="F1798" s="14">
        <v>36</v>
      </c>
      <c r="G1798" s="9">
        <v>1</v>
      </c>
      <c r="H1798" s="9">
        <v>13</v>
      </c>
      <c r="I1798" s="13" t="s">
        <v>1127</v>
      </c>
      <c r="K1798" s="14">
        <f t="shared" si="112"/>
        <v>22</v>
      </c>
      <c r="L1798" s="14">
        <f t="shared" si="113"/>
        <v>14</v>
      </c>
      <c r="M1798" s="14">
        <f t="shared" si="114"/>
        <v>36</v>
      </c>
      <c r="N1798" s="12">
        <f t="shared" si="115"/>
        <v>0.63636363636363635</v>
      </c>
      <c r="O1798" s="23">
        <f>IF(VLOOKUP(Cocina[[#This Row],[Número de Orden]],Sala[[Número de Orden]:[Orden cobrada (Sin tiempo espera)]],12,FALSE)="Si",Cocina[[#This Row],[Ganancia Neta]],-Cocina[[#This Row],[Total del Pedido]])</f>
        <v>14</v>
      </c>
    </row>
    <row r="1799" spans="1:15" x14ac:dyDescent="0.3">
      <c r="A1799" s="9">
        <v>726</v>
      </c>
      <c r="B1799" s="9">
        <v>11</v>
      </c>
      <c r="C1799" s="13" t="s">
        <v>331</v>
      </c>
      <c r="D1799" s="13" t="s">
        <v>1154</v>
      </c>
      <c r="E1799" s="14">
        <v>14</v>
      </c>
      <c r="F1799" s="14">
        <v>23</v>
      </c>
      <c r="G1799" s="9">
        <v>2</v>
      </c>
      <c r="H1799" s="9">
        <v>55</v>
      </c>
      <c r="I1799" s="13" t="s">
        <v>1127</v>
      </c>
      <c r="K1799" s="14">
        <f t="shared" si="112"/>
        <v>28</v>
      </c>
      <c r="L1799" s="14">
        <f t="shared" si="113"/>
        <v>18</v>
      </c>
      <c r="M1799" s="14">
        <f t="shared" si="114"/>
        <v>46</v>
      </c>
      <c r="N1799" s="12">
        <f t="shared" si="115"/>
        <v>0.6428571428571429</v>
      </c>
      <c r="O1799" s="23">
        <f>IF(VLOOKUP(Cocina[[#This Row],[Número de Orden]],Sala[[Número de Orden]:[Orden cobrada (Sin tiempo espera)]],12,FALSE)="Si",Cocina[[#This Row],[Ganancia Neta]],-Cocina[[#This Row],[Total del Pedido]])</f>
        <v>18</v>
      </c>
    </row>
    <row r="1800" spans="1:15" x14ac:dyDescent="0.3">
      <c r="A1800" s="9">
        <v>727</v>
      </c>
      <c r="B1800" s="9">
        <v>17</v>
      </c>
      <c r="C1800" s="13" t="s">
        <v>241</v>
      </c>
      <c r="D1800" s="13" t="s">
        <v>1153</v>
      </c>
      <c r="E1800" s="14">
        <v>12</v>
      </c>
      <c r="F1800" s="14">
        <v>20</v>
      </c>
      <c r="G1800" s="9">
        <v>2</v>
      </c>
      <c r="H1800" s="9">
        <v>21</v>
      </c>
      <c r="I1800" s="13" t="s">
        <v>1128</v>
      </c>
      <c r="K1800" s="14">
        <f t="shared" si="112"/>
        <v>24</v>
      </c>
      <c r="L1800" s="14">
        <f t="shared" si="113"/>
        <v>16</v>
      </c>
      <c r="M1800" s="14">
        <f t="shared" si="114"/>
        <v>40</v>
      </c>
      <c r="N1800" s="12">
        <f t="shared" si="115"/>
        <v>0.66666666666666663</v>
      </c>
      <c r="O1800" s="23">
        <f>IF(VLOOKUP(Cocina[[#This Row],[Número de Orden]],Sala[[Número de Orden]:[Orden cobrada (Sin tiempo espera)]],12,FALSE)="Si",Cocina[[#This Row],[Ganancia Neta]],-Cocina[[#This Row],[Total del Pedido]])</f>
        <v>16</v>
      </c>
    </row>
    <row r="1801" spans="1:15" x14ac:dyDescent="0.3">
      <c r="A1801" s="9">
        <v>728</v>
      </c>
      <c r="B1801" s="9">
        <v>9</v>
      </c>
      <c r="C1801" s="13" t="s">
        <v>117</v>
      </c>
      <c r="D1801" s="13" t="s">
        <v>1156</v>
      </c>
      <c r="E1801" s="14">
        <v>10</v>
      </c>
      <c r="F1801" s="14">
        <v>18</v>
      </c>
      <c r="G1801" s="9">
        <v>1</v>
      </c>
      <c r="H1801" s="9">
        <v>42</v>
      </c>
      <c r="I1801" s="13" t="s">
        <v>1127</v>
      </c>
      <c r="K1801" s="14">
        <f t="shared" si="112"/>
        <v>10</v>
      </c>
      <c r="L1801" s="14">
        <f t="shared" si="113"/>
        <v>8</v>
      </c>
      <c r="M1801" s="14">
        <f t="shared" si="114"/>
        <v>18</v>
      </c>
      <c r="N1801" s="12">
        <f t="shared" si="115"/>
        <v>0.8</v>
      </c>
      <c r="O1801" s="23">
        <f>IF(VLOOKUP(Cocina[[#This Row],[Número de Orden]],Sala[[Número de Orden]:[Orden cobrada (Sin tiempo espera)]],12,FALSE)="Si",Cocina[[#This Row],[Ganancia Neta]],-Cocina[[#This Row],[Total del Pedido]])</f>
        <v>8</v>
      </c>
    </row>
    <row r="1802" spans="1:15" x14ac:dyDescent="0.3">
      <c r="A1802" s="9">
        <v>728</v>
      </c>
      <c r="B1802" s="9">
        <v>9</v>
      </c>
      <c r="C1802" s="13" t="s">
        <v>170</v>
      </c>
      <c r="D1802" s="13" t="s">
        <v>1142</v>
      </c>
      <c r="E1802" s="14">
        <v>16</v>
      </c>
      <c r="F1802" s="14">
        <v>27</v>
      </c>
      <c r="G1802" s="9">
        <v>3</v>
      </c>
      <c r="H1802" s="9">
        <v>8</v>
      </c>
      <c r="I1802" s="13" t="s">
        <v>1127</v>
      </c>
      <c r="K1802" s="14">
        <f t="shared" si="112"/>
        <v>48</v>
      </c>
      <c r="L1802" s="14">
        <f t="shared" si="113"/>
        <v>33</v>
      </c>
      <c r="M1802" s="14">
        <f t="shared" si="114"/>
        <v>81</v>
      </c>
      <c r="N1802" s="12">
        <f t="shared" si="115"/>
        <v>0.6875</v>
      </c>
      <c r="O1802" s="23">
        <f>IF(VLOOKUP(Cocina[[#This Row],[Número de Orden]],Sala[[Número de Orden]:[Orden cobrada (Sin tiempo espera)]],12,FALSE)="Si",Cocina[[#This Row],[Ganancia Neta]],-Cocina[[#This Row],[Total del Pedido]])</f>
        <v>33</v>
      </c>
    </row>
    <row r="1803" spans="1:15" x14ac:dyDescent="0.3">
      <c r="A1803" s="9">
        <v>728</v>
      </c>
      <c r="B1803" s="9">
        <v>9</v>
      </c>
      <c r="C1803" s="13" t="s">
        <v>414</v>
      </c>
      <c r="D1803" s="13" t="s">
        <v>1150</v>
      </c>
      <c r="E1803" s="14">
        <v>19</v>
      </c>
      <c r="F1803" s="14">
        <v>32</v>
      </c>
      <c r="G1803" s="9">
        <v>3</v>
      </c>
      <c r="H1803" s="9">
        <v>22</v>
      </c>
      <c r="I1803" s="13" t="s">
        <v>1127</v>
      </c>
      <c r="K1803" s="14">
        <f t="shared" si="112"/>
        <v>57</v>
      </c>
      <c r="L1803" s="14">
        <f t="shared" si="113"/>
        <v>39</v>
      </c>
      <c r="M1803" s="14">
        <f t="shared" si="114"/>
        <v>96</v>
      </c>
      <c r="N1803" s="12">
        <f t="shared" si="115"/>
        <v>0.68421052631578949</v>
      </c>
      <c r="O1803" s="23">
        <f>IF(VLOOKUP(Cocina[[#This Row],[Número de Orden]],Sala[[Número de Orden]:[Orden cobrada (Sin tiempo espera)]],12,FALSE)="Si",Cocina[[#This Row],[Ganancia Neta]],-Cocina[[#This Row],[Total del Pedido]])</f>
        <v>39</v>
      </c>
    </row>
    <row r="1804" spans="1:15" x14ac:dyDescent="0.3">
      <c r="A1804" s="9">
        <v>729</v>
      </c>
      <c r="B1804" s="9">
        <v>20</v>
      </c>
      <c r="C1804" s="13" t="s">
        <v>77</v>
      </c>
      <c r="D1804" s="13" t="s">
        <v>1152</v>
      </c>
      <c r="E1804" s="14">
        <v>20</v>
      </c>
      <c r="F1804" s="14">
        <v>34</v>
      </c>
      <c r="G1804" s="9">
        <v>2</v>
      </c>
      <c r="H1804" s="9">
        <v>57</v>
      </c>
      <c r="I1804" s="13" t="s">
        <v>1127</v>
      </c>
      <c r="K1804" s="14">
        <f t="shared" si="112"/>
        <v>40</v>
      </c>
      <c r="L1804" s="14">
        <f t="shared" si="113"/>
        <v>28</v>
      </c>
      <c r="M1804" s="14">
        <f t="shared" si="114"/>
        <v>68</v>
      </c>
      <c r="N1804" s="12">
        <f t="shared" si="115"/>
        <v>0.7</v>
      </c>
      <c r="O1804" s="23">
        <f>IF(VLOOKUP(Cocina[[#This Row],[Número de Orden]],Sala[[Número de Orden]:[Orden cobrada (Sin tiempo espera)]],12,FALSE)="Si",Cocina[[#This Row],[Ganancia Neta]],-Cocina[[#This Row],[Total del Pedido]])</f>
        <v>28</v>
      </c>
    </row>
    <row r="1805" spans="1:15" x14ac:dyDescent="0.3">
      <c r="A1805" s="9">
        <v>729</v>
      </c>
      <c r="B1805" s="9">
        <v>20</v>
      </c>
      <c r="C1805" s="13" t="s">
        <v>241</v>
      </c>
      <c r="D1805" s="13" t="s">
        <v>1153</v>
      </c>
      <c r="E1805" s="14">
        <v>12</v>
      </c>
      <c r="F1805" s="14">
        <v>20</v>
      </c>
      <c r="G1805" s="9">
        <v>3</v>
      </c>
      <c r="H1805" s="9">
        <v>8</v>
      </c>
      <c r="I1805" s="13" t="s">
        <v>1128</v>
      </c>
      <c r="K1805" s="14">
        <f t="shared" si="112"/>
        <v>36</v>
      </c>
      <c r="L1805" s="14">
        <f t="shared" si="113"/>
        <v>24</v>
      </c>
      <c r="M1805" s="14">
        <f t="shared" si="114"/>
        <v>60</v>
      </c>
      <c r="N1805" s="12">
        <f t="shared" si="115"/>
        <v>0.66666666666666663</v>
      </c>
      <c r="O1805" s="23">
        <f>IF(VLOOKUP(Cocina[[#This Row],[Número de Orden]],Sala[[Número de Orden]:[Orden cobrada (Sin tiempo espera)]],12,FALSE)="Si",Cocina[[#This Row],[Ganancia Neta]],-Cocina[[#This Row],[Total del Pedido]])</f>
        <v>24</v>
      </c>
    </row>
    <row r="1806" spans="1:15" x14ac:dyDescent="0.3">
      <c r="A1806" s="9">
        <v>730</v>
      </c>
      <c r="B1806" s="9">
        <v>8</v>
      </c>
      <c r="C1806" s="13" t="s">
        <v>100</v>
      </c>
      <c r="D1806" s="13" t="s">
        <v>1140</v>
      </c>
      <c r="E1806" s="14">
        <v>18</v>
      </c>
      <c r="F1806" s="14">
        <v>30</v>
      </c>
      <c r="G1806" s="9">
        <v>3</v>
      </c>
      <c r="H1806" s="9">
        <v>32</v>
      </c>
      <c r="I1806" s="13" t="s">
        <v>1128</v>
      </c>
      <c r="K1806" s="14">
        <f t="shared" si="112"/>
        <v>54</v>
      </c>
      <c r="L1806" s="14">
        <f t="shared" si="113"/>
        <v>36</v>
      </c>
      <c r="M1806" s="14">
        <f t="shared" si="114"/>
        <v>90</v>
      </c>
      <c r="N1806" s="12">
        <f t="shared" si="115"/>
        <v>0.66666666666666663</v>
      </c>
      <c r="O1806" s="23">
        <f>IF(VLOOKUP(Cocina[[#This Row],[Número de Orden]],Sala[[Número de Orden]:[Orden cobrada (Sin tiempo espera)]],12,FALSE)="Si",Cocina[[#This Row],[Ganancia Neta]],-Cocina[[#This Row],[Total del Pedido]])</f>
        <v>36</v>
      </c>
    </row>
    <row r="1807" spans="1:15" x14ac:dyDescent="0.3">
      <c r="A1807" s="9">
        <v>730</v>
      </c>
      <c r="B1807" s="9">
        <v>8</v>
      </c>
      <c r="C1807" s="13" t="s">
        <v>259</v>
      </c>
      <c r="D1807" s="13" t="s">
        <v>1139</v>
      </c>
      <c r="E1807" s="14">
        <v>14</v>
      </c>
      <c r="F1807" s="14">
        <v>24</v>
      </c>
      <c r="G1807" s="9">
        <v>1</v>
      </c>
      <c r="H1807" s="9">
        <v>47</v>
      </c>
      <c r="I1807" s="13" t="s">
        <v>1128</v>
      </c>
      <c r="K1807" s="14">
        <f t="shared" si="112"/>
        <v>14</v>
      </c>
      <c r="L1807" s="14">
        <f t="shared" si="113"/>
        <v>10</v>
      </c>
      <c r="M1807" s="14">
        <f t="shared" si="114"/>
        <v>24</v>
      </c>
      <c r="N1807" s="12">
        <f t="shared" si="115"/>
        <v>0.7142857142857143</v>
      </c>
      <c r="O1807" s="23">
        <f>IF(VLOOKUP(Cocina[[#This Row],[Número de Orden]],Sala[[Número de Orden]:[Orden cobrada (Sin tiempo espera)]],12,FALSE)="Si",Cocina[[#This Row],[Ganancia Neta]],-Cocina[[#This Row],[Total del Pedido]])</f>
        <v>10</v>
      </c>
    </row>
    <row r="1808" spans="1:15" x14ac:dyDescent="0.3">
      <c r="A1808" s="9">
        <v>731</v>
      </c>
      <c r="B1808" s="9">
        <v>17</v>
      </c>
      <c r="C1808" s="13" t="s">
        <v>414</v>
      </c>
      <c r="D1808" s="13" t="s">
        <v>1150</v>
      </c>
      <c r="E1808" s="14">
        <v>19</v>
      </c>
      <c r="F1808" s="14">
        <v>32</v>
      </c>
      <c r="G1808" s="9">
        <v>2</v>
      </c>
      <c r="H1808" s="9">
        <v>47</v>
      </c>
      <c r="I1808" s="13" t="s">
        <v>1128</v>
      </c>
      <c r="K1808" s="14">
        <f t="shared" si="112"/>
        <v>38</v>
      </c>
      <c r="L1808" s="14">
        <f t="shared" si="113"/>
        <v>26</v>
      </c>
      <c r="M1808" s="14">
        <f t="shared" si="114"/>
        <v>64</v>
      </c>
      <c r="N1808" s="12">
        <f t="shared" si="115"/>
        <v>0.68421052631578949</v>
      </c>
      <c r="O1808" s="23">
        <f>IF(VLOOKUP(Cocina[[#This Row],[Número de Orden]],Sala[[Número de Orden]:[Orden cobrada (Sin tiempo espera)]],12,FALSE)="Si",Cocina[[#This Row],[Ganancia Neta]],-Cocina[[#This Row],[Total del Pedido]])</f>
        <v>26</v>
      </c>
    </row>
    <row r="1809" spans="1:15" x14ac:dyDescent="0.3">
      <c r="A1809" s="9">
        <v>732</v>
      </c>
      <c r="B1809" s="9">
        <v>12</v>
      </c>
      <c r="C1809" s="13" t="s">
        <v>65</v>
      </c>
      <c r="D1809" s="13" t="s">
        <v>1143</v>
      </c>
      <c r="E1809" s="14">
        <v>25</v>
      </c>
      <c r="F1809" s="14">
        <v>40</v>
      </c>
      <c r="G1809" s="9">
        <v>3</v>
      </c>
      <c r="H1809" s="9">
        <v>29</v>
      </c>
      <c r="I1809" s="13" t="s">
        <v>1127</v>
      </c>
      <c r="K1809" s="14">
        <f t="shared" si="112"/>
        <v>75</v>
      </c>
      <c r="L1809" s="14">
        <f t="shared" si="113"/>
        <v>45</v>
      </c>
      <c r="M1809" s="14">
        <f t="shared" si="114"/>
        <v>120</v>
      </c>
      <c r="N1809" s="12">
        <f t="shared" si="115"/>
        <v>0.6</v>
      </c>
      <c r="O1809" s="23">
        <f>IF(VLOOKUP(Cocina[[#This Row],[Número de Orden]],Sala[[Número de Orden]:[Orden cobrada (Sin tiempo espera)]],12,FALSE)="Si",Cocina[[#This Row],[Ganancia Neta]],-Cocina[[#This Row],[Total del Pedido]])</f>
        <v>45</v>
      </c>
    </row>
    <row r="1810" spans="1:15" x14ac:dyDescent="0.3">
      <c r="A1810" s="9">
        <v>732</v>
      </c>
      <c r="B1810" s="9">
        <v>12</v>
      </c>
      <c r="C1810" s="13" t="s">
        <v>256</v>
      </c>
      <c r="D1810" s="13" t="s">
        <v>1157</v>
      </c>
      <c r="E1810" s="14">
        <v>15</v>
      </c>
      <c r="F1810" s="14">
        <v>26</v>
      </c>
      <c r="G1810" s="9">
        <v>3</v>
      </c>
      <c r="H1810" s="9">
        <v>36</v>
      </c>
      <c r="I1810" s="13" t="s">
        <v>1128</v>
      </c>
      <c r="K1810" s="14">
        <f t="shared" si="112"/>
        <v>45</v>
      </c>
      <c r="L1810" s="14">
        <f t="shared" si="113"/>
        <v>33</v>
      </c>
      <c r="M1810" s="14">
        <f t="shared" si="114"/>
        <v>78</v>
      </c>
      <c r="N1810" s="12">
        <f t="shared" si="115"/>
        <v>0.73333333333333328</v>
      </c>
      <c r="O1810" s="23">
        <f>IF(VLOOKUP(Cocina[[#This Row],[Número de Orden]],Sala[[Número de Orden]:[Orden cobrada (Sin tiempo espera)]],12,FALSE)="Si",Cocina[[#This Row],[Ganancia Neta]],-Cocina[[#This Row],[Total del Pedido]])</f>
        <v>33</v>
      </c>
    </row>
    <row r="1811" spans="1:15" x14ac:dyDescent="0.3">
      <c r="A1811" s="9">
        <v>732</v>
      </c>
      <c r="B1811" s="9">
        <v>12</v>
      </c>
      <c r="C1811" s="13" t="s">
        <v>106</v>
      </c>
      <c r="D1811" s="13" t="s">
        <v>1144</v>
      </c>
      <c r="E1811" s="14">
        <v>22</v>
      </c>
      <c r="F1811" s="14">
        <v>36</v>
      </c>
      <c r="G1811" s="9">
        <v>3</v>
      </c>
      <c r="H1811" s="9">
        <v>56</v>
      </c>
      <c r="I1811" s="13" t="s">
        <v>1128</v>
      </c>
      <c r="K1811" s="14">
        <f t="shared" si="112"/>
        <v>66</v>
      </c>
      <c r="L1811" s="14">
        <f t="shared" si="113"/>
        <v>42</v>
      </c>
      <c r="M1811" s="14">
        <f t="shared" si="114"/>
        <v>108</v>
      </c>
      <c r="N1811" s="12">
        <f t="shared" si="115"/>
        <v>0.63636363636363635</v>
      </c>
      <c r="O1811" s="23">
        <f>IF(VLOOKUP(Cocina[[#This Row],[Número de Orden]],Sala[[Número de Orden]:[Orden cobrada (Sin tiempo espera)]],12,FALSE)="Si",Cocina[[#This Row],[Ganancia Neta]],-Cocina[[#This Row],[Total del Pedido]])</f>
        <v>42</v>
      </c>
    </row>
    <row r="1812" spans="1:15" x14ac:dyDescent="0.3">
      <c r="A1812" s="9">
        <v>733</v>
      </c>
      <c r="B1812" s="9">
        <v>14</v>
      </c>
      <c r="C1812" s="13" t="s">
        <v>106</v>
      </c>
      <c r="D1812" s="13" t="s">
        <v>1144</v>
      </c>
      <c r="E1812" s="14">
        <v>22</v>
      </c>
      <c r="F1812" s="14">
        <v>36</v>
      </c>
      <c r="G1812" s="9">
        <v>3</v>
      </c>
      <c r="H1812" s="9">
        <v>31</v>
      </c>
      <c r="I1812" s="13" t="s">
        <v>1128</v>
      </c>
      <c r="K1812" s="14">
        <f t="shared" si="112"/>
        <v>66</v>
      </c>
      <c r="L1812" s="14">
        <f t="shared" si="113"/>
        <v>42</v>
      </c>
      <c r="M1812" s="14">
        <f t="shared" si="114"/>
        <v>108</v>
      </c>
      <c r="N1812" s="12">
        <f t="shared" si="115"/>
        <v>0.63636363636363635</v>
      </c>
      <c r="O1812" s="23">
        <f>IF(VLOOKUP(Cocina[[#This Row],[Número de Orden]],Sala[[Número de Orden]:[Orden cobrada (Sin tiempo espera)]],12,FALSE)="Si",Cocina[[#This Row],[Ganancia Neta]],-Cocina[[#This Row],[Total del Pedido]])</f>
        <v>42</v>
      </c>
    </row>
    <row r="1813" spans="1:15" x14ac:dyDescent="0.3">
      <c r="A1813" s="9">
        <v>733</v>
      </c>
      <c r="B1813" s="9">
        <v>14</v>
      </c>
      <c r="C1813" s="13" t="s">
        <v>259</v>
      </c>
      <c r="D1813" s="13" t="s">
        <v>1139</v>
      </c>
      <c r="E1813" s="14">
        <v>14</v>
      </c>
      <c r="F1813" s="14">
        <v>24</v>
      </c>
      <c r="G1813" s="9">
        <v>1</v>
      </c>
      <c r="H1813" s="9">
        <v>34</v>
      </c>
      <c r="I1813" s="13" t="s">
        <v>1127</v>
      </c>
      <c r="K1813" s="14">
        <f t="shared" si="112"/>
        <v>14</v>
      </c>
      <c r="L1813" s="14">
        <f t="shared" si="113"/>
        <v>10</v>
      </c>
      <c r="M1813" s="14">
        <f t="shared" si="114"/>
        <v>24</v>
      </c>
      <c r="N1813" s="12">
        <f t="shared" si="115"/>
        <v>0.7142857142857143</v>
      </c>
      <c r="O1813" s="23">
        <f>IF(VLOOKUP(Cocina[[#This Row],[Número de Orden]],Sala[[Número de Orden]:[Orden cobrada (Sin tiempo espera)]],12,FALSE)="Si",Cocina[[#This Row],[Ganancia Neta]],-Cocina[[#This Row],[Total del Pedido]])</f>
        <v>10</v>
      </c>
    </row>
    <row r="1814" spans="1:15" x14ac:dyDescent="0.3">
      <c r="A1814" s="9">
        <v>733</v>
      </c>
      <c r="B1814" s="9">
        <v>14</v>
      </c>
      <c r="C1814" s="13" t="s">
        <v>170</v>
      </c>
      <c r="D1814" s="13" t="s">
        <v>1142</v>
      </c>
      <c r="E1814" s="14">
        <v>16</v>
      </c>
      <c r="F1814" s="14">
        <v>27</v>
      </c>
      <c r="G1814" s="9">
        <v>2</v>
      </c>
      <c r="H1814" s="9">
        <v>9</v>
      </c>
      <c r="I1814" s="13" t="s">
        <v>1128</v>
      </c>
      <c r="K1814" s="14">
        <f t="shared" si="112"/>
        <v>32</v>
      </c>
      <c r="L1814" s="14">
        <f t="shared" si="113"/>
        <v>22</v>
      </c>
      <c r="M1814" s="14">
        <f t="shared" si="114"/>
        <v>54</v>
      </c>
      <c r="N1814" s="12">
        <f t="shared" si="115"/>
        <v>0.6875</v>
      </c>
      <c r="O1814" s="23">
        <f>IF(VLOOKUP(Cocina[[#This Row],[Número de Orden]],Sala[[Número de Orden]:[Orden cobrada (Sin tiempo espera)]],12,FALSE)="Si",Cocina[[#This Row],[Ganancia Neta]],-Cocina[[#This Row],[Total del Pedido]])</f>
        <v>22</v>
      </c>
    </row>
    <row r="1815" spans="1:15" x14ac:dyDescent="0.3">
      <c r="A1815" s="9">
        <v>734</v>
      </c>
      <c r="B1815" s="9">
        <v>14</v>
      </c>
      <c r="C1815" s="13" t="s">
        <v>414</v>
      </c>
      <c r="D1815" s="13" t="s">
        <v>1150</v>
      </c>
      <c r="E1815" s="14">
        <v>19</v>
      </c>
      <c r="F1815" s="14">
        <v>32</v>
      </c>
      <c r="G1815" s="9">
        <v>3</v>
      </c>
      <c r="H1815" s="9">
        <v>11</v>
      </c>
      <c r="I1815" s="13" t="s">
        <v>1128</v>
      </c>
      <c r="K1815" s="14">
        <f t="shared" si="112"/>
        <v>57</v>
      </c>
      <c r="L1815" s="14">
        <f t="shared" si="113"/>
        <v>39</v>
      </c>
      <c r="M1815" s="14">
        <f t="shared" si="114"/>
        <v>96</v>
      </c>
      <c r="N1815" s="12">
        <f t="shared" si="115"/>
        <v>0.68421052631578949</v>
      </c>
      <c r="O1815" s="23">
        <f>IF(VLOOKUP(Cocina[[#This Row],[Número de Orden]],Sala[[Número de Orden]:[Orden cobrada (Sin tiempo espera)]],12,FALSE)="Si",Cocina[[#This Row],[Ganancia Neta]],-Cocina[[#This Row],[Total del Pedido]])</f>
        <v>39</v>
      </c>
    </row>
    <row r="1816" spans="1:15" x14ac:dyDescent="0.3">
      <c r="A1816" s="9">
        <v>734</v>
      </c>
      <c r="B1816" s="9">
        <v>14</v>
      </c>
      <c r="C1816" s="13" t="s">
        <v>259</v>
      </c>
      <c r="D1816" s="13" t="s">
        <v>1139</v>
      </c>
      <c r="E1816" s="14">
        <v>14</v>
      </c>
      <c r="F1816" s="14">
        <v>24</v>
      </c>
      <c r="G1816" s="9">
        <v>1</v>
      </c>
      <c r="H1816" s="9">
        <v>16</v>
      </c>
      <c r="I1816" s="13" t="s">
        <v>1127</v>
      </c>
      <c r="K1816" s="14">
        <f t="shared" si="112"/>
        <v>14</v>
      </c>
      <c r="L1816" s="14">
        <f t="shared" si="113"/>
        <v>10</v>
      </c>
      <c r="M1816" s="14">
        <f t="shared" si="114"/>
        <v>24</v>
      </c>
      <c r="N1816" s="12">
        <f t="shared" si="115"/>
        <v>0.7142857142857143</v>
      </c>
      <c r="O1816" s="23">
        <f>IF(VLOOKUP(Cocina[[#This Row],[Número de Orden]],Sala[[Número de Orden]:[Orden cobrada (Sin tiempo espera)]],12,FALSE)="Si",Cocina[[#This Row],[Ganancia Neta]],-Cocina[[#This Row],[Total del Pedido]])</f>
        <v>10</v>
      </c>
    </row>
    <row r="1817" spans="1:15" x14ac:dyDescent="0.3">
      <c r="A1817" s="9">
        <v>734</v>
      </c>
      <c r="B1817" s="9">
        <v>14</v>
      </c>
      <c r="C1817" s="13" t="s">
        <v>180</v>
      </c>
      <c r="D1817" s="13" t="s">
        <v>1148</v>
      </c>
      <c r="E1817" s="14">
        <v>11</v>
      </c>
      <c r="F1817" s="14">
        <v>19</v>
      </c>
      <c r="G1817" s="9">
        <v>1</v>
      </c>
      <c r="H1817" s="9">
        <v>25</v>
      </c>
      <c r="I1817" s="13" t="s">
        <v>1127</v>
      </c>
      <c r="K1817" s="14">
        <f t="shared" si="112"/>
        <v>11</v>
      </c>
      <c r="L1817" s="14">
        <f t="shared" si="113"/>
        <v>8</v>
      </c>
      <c r="M1817" s="14">
        <f t="shared" si="114"/>
        <v>19</v>
      </c>
      <c r="N1817" s="12">
        <f t="shared" si="115"/>
        <v>0.72727272727272729</v>
      </c>
      <c r="O1817" s="23">
        <f>IF(VLOOKUP(Cocina[[#This Row],[Número de Orden]],Sala[[Número de Orden]:[Orden cobrada (Sin tiempo espera)]],12,FALSE)="Si",Cocina[[#This Row],[Ganancia Neta]],-Cocina[[#This Row],[Total del Pedido]])</f>
        <v>8</v>
      </c>
    </row>
    <row r="1818" spans="1:15" x14ac:dyDescent="0.3">
      <c r="A1818" s="9">
        <v>735</v>
      </c>
      <c r="B1818" s="9">
        <v>20</v>
      </c>
      <c r="C1818" s="13" t="s">
        <v>331</v>
      </c>
      <c r="D1818" s="13" t="s">
        <v>1154</v>
      </c>
      <c r="E1818" s="14">
        <v>14</v>
      </c>
      <c r="F1818" s="14">
        <v>23</v>
      </c>
      <c r="G1818" s="9">
        <v>2</v>
      </c>
      <c r="H1818" s="9">
        <v>30</v>
      </c>
      <c r="I1818" s="13" t="s">
        <v>1128</v>
      </c>
      <c r="K1818" s="14">
        <f t="shared" si="112"/>
        <v>28</v>
      </c>
      <c r="L1818" s="14">
        <f t="shared" si="113"/>
        <v>18</v>
      </c>
      <c r="M1818" s="14">
        <f t="shared" si="114"/>
        <v>46</v>
      </c>
      <c r="N1818" s="12">
        <f t="shared" si="115"/>
        <v>0.6428571428571429</v>
      </c>
      <c r="O1818" s="23">
        <f>IF(VLOOKUP(Cocina[[#This Row],[Número de Orden]],Sala[[Número de Orden]:[Orden cobrada (Sin tiempo espera)]],12,FALSE)="Si",Cocina[[#This Row],[Ganancia Neta]],-Cocina[[#This Row],[Total del Pedido]])</f>
        <v>18</v>
      </c>
    </row>
    <row r="1819" spans="1:15" x14ac:dyDescent="0.3">
      <c r="A1819" s="9">
        <v>735</v>
      </c>
      <c r="B1819" s="9">
        <v>20</v>
      </c>
      <c r="C1819" s="13" t="s">
        <v>414</v>
      </c>
      <c r="D1819" s="13" t="s">
        <v>1150</v>
      </c>
      <c r="E1819" s="14">
        <v>19</v>
      </c>
      <c r="F1819" s="14">
        <v>32</v>
      </c>
      <c r="G1819" s="9">
        <v>3</v>
      </c>
      <c r="H1819" s="9">
        <v>57</v>
      </c>
      <c r="I1819" s="13" t="s">
        <v>1127</v>
      </c>
      <c r="K1819" s="14">
        <f t="shared" si="112"/>
        <v>57</v>
      </c>
      <c r="L1819" s="14">
        <f t="shared" si="113"/>
        <v>39</v>
      </c>
      <c r="M1819" s="14">
        <f t="shared" si="114"/>
        <v>96</v>
      </c>
      <c r="N1819" s="12">
        <f t="shared" si="115"/>
        <v>0.68421052631578949</v>
      </c>
      <c r="O1819" s="23">
        <f>IF(VLOOKUP(Cocina[[#This Row],[Número de Orden]],Sala[[Número de Orden]:[Orden cobrada (Sin tiempo espera)]],12,FALSE)="Si",Cocina[[#This Row],[Ganancia Neta]],-Cocina[[#This Row],[Total del Pedido]])</f>
        <v>39</v>
      </c>
    </row>
    <row r="1820" spans="1:15" x14ac:dyDescent="0.3">
      <c r="A1820" s="9">
        <v>736</v>
      </c>
      <c r="B1820" s="9">
        <v>17</v>
      </c>
      <c r="C1820" s="13" t="s">
        <v>335</v>
      </c>
      <c r="D1820" s="13" t="s">
        <v>1151</v>
      </c>
      <c r="E1820" s="14">
        <v>13</v>
      </c>
      <c r="F1820" s="14">
        <v>22</v>
      </c>
      <c r="G1820" s="9">
        <v>3</v>
      </c>
      <c r="H1820" s="9">
        <v>22</v>
      </c>
      <c r="I1820" s="13" t="s">
        <v>1128</v>
      </c>
      <c r="K1820" s="14">
        <f t="shared" si="112"/>
        <v>39</v>
      </c>
      <c r="L1820" s="14">
        <f t="shared" si="113"/>
        <v>27</v>
      </c>
      <c r="M1820" s="14">
        <f t="shared" si="114"/>
        <v>66</v>
      </c>
      <c r="N1820" s="12">
        <f t="shared" si="115"/>
        <v>0.69230769230769229</v>
      </c>
      <c r="O1820" s="23">
        <f>IF(VLOOKUP(Cocina[[#This Row],[Número de Orden]],Sala[[Número de Orden]:[Orden cobrada (Sin tiempo espera)]],12,FALSE)="Si",Cocina[[#This Row],[Ganancia Neta]],-Cocina[[#This Row],[Total del Pedido]])</f>
        <v>27</v>
      </c>
    </row>
    <row r="1821" spans="1:15" x14ac:dyDescent="0.3">
      <c r="A1821" s="9">
        <v>736</v>
      </c>
      <c r="B1821" s="9">
        <v>17</v>
      </c>
      <c r="C1821" s="13" t="s">
        <v>57</v>
      </c>
      <c r="D1821" s="13" t="s">
        <v>1147</v>
      </c>
      <c r="E1821" s="14">
        <v>16</v>
      </c>
      <c r="F1821" s="14">
        <v>28</v>
      </c>
      <c r="G1821" s="9">
        <v>2</v>
      </c>
      <c r="H1821" s="9">
        <v>43</v>
      </c>
      <c r="I1821" s="13" t="s">
        <v>1127</v>
      </c>
      <c r="K1821" s="14">
        <f t="shared" si="112"/>
        <v>32</v>
      </c>
      <c r="L1821" s="14">
        <f t="shared" si="113"/>
        <v>24</v>
      </c>
      <c r="M1821" s="14">
        <f t="shared" si="114"/>
        <v>56</v>
      </c>
      <c r="N1821" s="12">
        <f t="shared" si="115"/>
        <v>0.75</v>
      </c>
      <c r="O1821" s="23">
        <f>IF(VLOOKUP(Cocina[[#This Row],[Número de Orden]],Sala[[Número de Orden]:[Orden cobrada (Sin tiempo espera)]],12,FALSE)="Si",Cocina[[#This Row],[Ganancia Neta]],-Cocina[[#This Row],[Total del Pedido]])</f>
        <v>24</v>
      </c>
    </row>
    <row r="1822" spans="1:15" x14ac:dyDescent="0.3">
      <c r="A1822" s="9">
        <v>736</v>
      </c>
      <c r="B1822" s="9">
        <v>17</v>
      </c>
      <c r="C1822" s="13" t="s">
        <v>186</v>
      </c>
      <c r="D1822" s="13" t="s">
        <v>1141</v>
      </c>
      <c r="E1822" s="14">
        <v>19</v>
      </c>
      <c r="F1822" s="14">
        <v>31</v>
      </c>
      <c r="G1822" s="9">
        <v>3</v>
      </c>
      <c r="H1822" s="9">
        <v>27</v>
      </c>
      <c r="I1822" s="13" t="s">
        <v>1128</v>
      </c>
      <c r="K1822" s="14">
        <f t="shared" si="112"/>
        <v>57</v>
      </c>
      <c r="L1822" s="14">
        <f t="shared" si="113"/>
        <v>36</v>
      </c>
      <c r="M1822" s="14">
        <f t="shared" si="114"/>
        <v>93</v>
      </c>
      <c r="N1822" s="12">
        <f t="shared" si="115"/>
        <v>0.63157894736842102</v>
      </c>
      <c r="O1822" s="23">
        <f>IF(VLOOKUP(Cocina[[#This Row],[Número de Orden]],Sala[[Número de Orden]:[Orden cobrada (Sin tiempo espera)]],12,FALSE)="Si",Cocina[[#This Row],[Ganancia Neta]],-Cocina[[#This Row],[Total del Pedido]])</f>
        <v>36</v>
      </c>
    </row>
    <row r="1823" spans="1:15" x14ac:dyDescent="0.3">
      <c r="A1823" s="9">
        <v>737</v>
      </c>
      <c r="B1823" s="9">
        <v>6</v>
      </c>
      <c r="C1823" s="13" t="s">
        <v>51</v>
      </c>
      <c r="D1823" s="13" t="s">
        <v>1145</v>
      </c>
      <c r="E1823" s="14">
        <v>17</v>
      </c>
      <c r="F1823" s="14">
        <v>29</v>
      </c>
      <c r="G1823" s="9">
        <v>2</v>
      </c>
      <c r="H1823" s="9">
        <v>17</v>
      </c>
      <c r="I1823" s="13" t="s">
        <v>1128</v>
      </c>
      <c r="K1823" s="14">
        <f t="shared" si="112"/>
        <v>34</v>
      </c>
      <c r="L1823" s="14">
        <f t="shared" si="113"/>
        <v>24</v>
      </c>
      <c r="M1823" s="14">
        <f t="shared" si="114"/>
        <v>58</v>
      </c>
      <c r="N1823" s="12">
        <f t="shared" si="115"/>
        <v>0.70588235294117652</v>
      </c>
      <c r="O1823" s="23">
        <f>IF(VLOOKUP(Cocina[[#This Row],[Número de Orden]],Sala[[Número de Orden]:[Orden cobrada (Sin tiempo espera)]],12,FALSE)="Si",Cocina[[#This Row],[Ganancia Neta]],-Cocina[[#This Row],[Total del Pedido]])</f>
        <v>24</v>
      </c>
    </row>
    <row r="1824" spans="1:15" x14ac:dyDescent="0.3">
      <c r="A1824" s="9">
        <v>737</v>
      </c>
      <c r="B1824" s="9">
        <v>6</v>
      </c>
      <c r="C1824" s="13" t="s">
        <v>100</v>
      </c>
      <c r="D1824" s="13" t="s">
        <v>1140</v>
      </c>
      <c r="E1824" s="14">
        <v>18</v>
      </c>
      <c r="F1824" s="14">
        <v>30</v>
      </c>
      <c r="G1824" s="9">
        <v>2</v>
      </c>
      <c r="H1824" s="9">
        <v>5</v>
      </c>
      <c r="I1824" s="13" t="s">
        <v>1127</v>
      </c>
      <c r="K1824" s="14">
        <f t="shared" si="112"/>
        <v>36</v>
      </c>
      <c r="L1824" s="14">
        <f t="shared" si="113"/>
        <v>24</v>
      </c>
      <c r="M1824" s="14">
        <f t="shared" si="114"/>
        <v>60</v>
      </c>
      <c r="N1824" s="12">
        <f t="shared" si="115"/>
        <v>0.66666666666666663</v>
      </c>
      <c r="O1824" s="23">
        <f>IF(VLOOKUP(Cocina[[#This Row],[Número de Orden]],Sala[[Número de Orden]:[Orden cobrada (Sin tiempo espera)]],12,FALSE)="Si",Cocina[[#This Row],[Ganancia Neta]],-Cocina[[#This Row],[Total del Pedido]])</f>
        <v>24</v>
      </c>
    </row>
    <row r="1825" spans="1:15" x14ac:dyDescent="0.3">
      <c r="A1825" s="9">
        <v>738</v>
      </c>
      <c r="B1825" s="9">
        <v>15</v>
      </c>
      <c r="C1825" s="13" t="s">
        <v>256</v>
      </c>
      <c r="D1825" s="13" t="s">
        <v>1157</v>
      </c>
      <c r="E1825" s="14">
        <v>15</v>
      </c>
      <c r="F1825" s="14">
        <v>26</v>
      </c>
      <c r="G1825" s="9">
        <v>2</v>
      </c>
      <c r="H1825" s="9">
        <v>59</v>
      </c>
      <c r="I1825" s="13" t="s">
        <v>1127</v>
      </c>
      <c r="K1825" s="14">
        <f t="shared" si="112"/>
        <v>30</v>
      </c>
      <c r="L1825" s="14">
        <f t="shared" si="113"/>
        <v>22</v>
      </c>
      <c r="M1825" s="14">
        <f t="shared" si="114"/>
        <v>52</v>
      </c>
      <c r="N1825" s="12">
        <f t="shared" si="115"/>
        <v>0.73333333333333328</v>
      </c>
      <c r="O1825" s="23">
        <f>IF(VLOOKUP(Cocina[[#This Row],[Número de Orden]],Sala[[Número de Orden]:[Orden cobrada (Sin tiempo espera)]],12,FALSE)="Si",Cocina[[#This Row],[Ganancia Neta]],-Cocina[[#This Row],[Total del Pedido]])</f>
        <v>-30</v>
      </c>
    </row>
    <row r="1826" spans="1:15" x14ac:dyDescent="0.3">
      <c r="A1826" s="9">
        <v>738</v>
      </c>
      <c r="B1826" s="9">
        <v>15</v>
      </c>
      <c r="C1826" s="13" t="s">
        <v>57</v>
      </c>
      <c r="D1826" s="13" t="s">
        <v>1147</v>
      </c>
      <c r="E1826" s="14">
        <v>16</v>
      </c>
      <c r="F1826" s="14">
        <v>28</v>
      </c>
      <c r="G1826" s="9">
        <v>1</v>
      </c>
      <c r="H1826" s="9">
        <v>15</v>
      </c>
      <c r="I1826" s="13" t="s">
        <v>1127</v>
      </c>
      <c r="K1826" s="14">
        <f t="shared" si="112"/>
        <v>16</v>
      </c>
      <c r="L1826" s="14">
        <f t="shared" si="113"/>
        <v>12</v>
      </c>
      <c r="M1826" s="14">
        <f t="shared" si="114"/>
        <v>28</v>
      </c>
      <c r="N1826" s="12">
        <f t="shared" si="115"/>
        <v>0.75</v>
      </c>
      <c r="O1826" s="23">
        <f>IF(VLOOKUP(Cocina[[#This Row],[Número de Orden]],Sala[[Número de Orden]:[Orden cobrada (Sin tiempo espera)]],12,FALSE)="Si",Cocina[[#This Row],[Ganancia Neta]],-Cocina[[#This Row],[Total del Pedido]])</f>
        <v>-16</v>
      </c>
    </row>
    <row r="1827" spans="1:15" x14ac:dyDescent="0.3">
      <c r="A1827" s="9">
        <v>738</v>
      </c>
      <c r="B1827" s="9">
        <v>15</v>
      </c>
      <c r="C1827" s="13" t="s">
        <v>117</v>
      </c>
      <c r="D1827" s="13" t="s">
        <v>1156</v>
      </c>
      <c r="E1827" s="14">
        <v>10</v>
      </c>
      <c r="F1827" s="14">
        <v>18</v>
      </c>
      <c r="G1827" s="9">
        <v>3</v>
      </c>
      <c r="H1827" s="9">
        <v>20</v>
      </c>
      <c r="I1827" s="13" t="s">
        <v>1128</v>
      </c>
      <c r="K1827" s="14">
        <f t="shared" si="112"/>
        <v>30</v>
      </c>
      <c r="L1827" s="14">
        <f t="shared" si="113"/>
        <v>24</v>
      </c>
      <c r="M1827" s="14">
        <f t="shared" si="114"/>
        <v>54</v>
      </c>
      <c r="N1827" s="12">
        <f t="shared" si="115"/>
        <v>0.8</v>
      </c>
      <c r="O1827" s="23">
        <f>IF(VLOOKUP(Cocina[[#This Row],[Número de Orden]],Sala[[Número de Orden]:[Orden cobrada (Sin tiempo espera)]],12,FALSE)="Si",Cocina[[#This Row],[Ganancia Neta]],-Cocina[[#This Row],[Total del Pedido]])</f>
        <v>-30</v>
      </c>
    </row>
    <row r="1828" spans="1:15" x14ac:dyDescent="0.3">
      <c r="A1828" s="9">
        <v>739</v>
      </c>
      <c r="B1828" s="9">
        <v>10</v>
      </c>
      <c r="C1828" s="13" t="s">
        <v>331</v>
      </c>
      <c r="D1828" s="13" t="s">
        <v>1154</v>
      </c>
      <c r="E1828" s="14">
        <v>14</v>
      </c>
      <c r="F1828" s="14">
        <v>23</v>
      </c>
      <c r="G1828" s="9">
        <v>2</v>
      </c>
      <c r="H1828" s="9">
        <v>54</v>
      </c>
      <c r="I1828" s="13" t="s">
        <v>1127</v>
      </c>
      <c r="K1828" s="14">
        <f t="shared" si="112"/>
        <v>28</v>
      </c>
      <c r="L1828" s="14">
        <f t="shared" si="113"/>
        <v>18</v>
      </c>
      <c r="M1828" s="14">
        <f t="shared" si="114"/>
        <v>46</v>
      </c>
      <c r="N1828" s="12">
        <f t="shared" si="115"/>
        <v>0.6428571428571429</v>
      </c>
      <c r="O1828" s="23">
        <f>IF(VLOOKUP(Cocina[[#This Row],[Número de Orden]],Sala[[Número de Orden]:[Orden cobrada (Sin tiempo espera)]],12,FALSE)="Si",Cocina[[#This Row],[Ganancia Neta]],-Cocina[[#This Row],[Total del Pedido]])</f>
        <v>18</v>
      </c>
    </row>
    <row r="1829" spans="1:15" x14ac:dyDescent="0.3">
      <c r="A1829" s="9">
        <v>740</v>
      </c>
      <c r="B1829" s="9">
        <v>16</v>
      </c>
      <c r="C1829" s="13" t="s">
        <v>57</v>
      </c>
      <c r="D1829" s="13" t="s">
        <v>1147</v>
      </c>
      <c r="E1829" s="14">
        <v>16</v>
      </c>
      <c r="F1829" s="14">
        <v>28</v>
      </c>
      <c r="G1829" s="9">
        <v>3</v>
      </c>
      <c r="H1829" s="9">
        <v>31</v>
      </c>
      <c r="I1829" s="13" t="s">
        <v>1127</v>
      </c>
      <c r="K1829" s="14">
        <f t="shared" si="112"/>
        <v>48</v>
      </c>
      <c r="L1829" s="14">
        <f t="shared" si="113"/>
        <v>36</v>
      </c>
      <c r="M1829" s="14">
        <f t="shared" si="114"/>
        <v>84</v>
      </c>
      <c r="N1829" s="12">
        <f t="shared" si="115"/>
        <v>0.75</v>
      </c>
      <c r="O1829" s="23">
        <f>IF(VLOOKUP(Cocina[[#This Row],[Número de Orden]],Sala[[Número de Orden]:[Orden cobrada (Sin tiempo espera)]],12,FALSE)="Si",Cocina[[#This Row],[Ganancia Neta]],-Cocina[[#This Row],[Total del Pedido]])</f>
        <v>36</v>
      </c>
    </row>
    <row r="1830" spans="1:15" x14ac:dyDescent="0.3">
      <c r="A1830" s="9">
        <v>740</v>
      </c>
      <c r="B1830" s="9">
        <v>16</v>
      </c>
      <c r="C1830" s="13" t="s">
        <v>414</v>
      </c>
      <c r="D1830" s="13" t="s">
        <v>1150</v>
      </c>
      <c r="E1830" s="14">
        <v>19</v>
      </c>
      <c r="F1830" s="14">
        <v>32</v>
      </c>
      <c r="G1830" s="9">
        <v>1</v>
      </c>
      <c r="H1830" s="9">
        <v>16</v>
      </c>
      <c r="I1830" s="13" t="s">
        <v>1128</v>
      </c>
      <c r="K1830" s="14">
        <f t="shared" si="112"/>
        <v>19</v>
      </c>
      <c r="L1830" s="14">
        <f t="shared" si="113"/>
        <v>13</v>
      </c>
      <c r="M1830" s="14">
        <f t="shared" si="114"/>
        <v>32</v>
      </c>
      <c r="N1830" s="12">
        <f t="shared" si="115"/>
        <v>0.68421052631578949</v>
      </c>
      <c r="O1830" s="23">
        <f>IF(VLOOKUP(Cocina[[#This Row],[Número de Orden]],Sala[[Número de Orden]:[Orden cobrada (Sin tiempo espera)]],12,FALSE)="Si",Cocina[[#This Row],[Ganancia Neta]],-Cocina[[#This Row],[Total del Pedido]])</f>
        <v>13</v>
      </c>
    </row>
    <row r="1831" spans="1:15" x14ac:dyDescent="0.3">
      <c r="A1831" s="9">
        <v>740</v>
      </c>
      <c r="B1831" s="9">
        <v>16</v>
      </c>
      <c r="C1831" s="13" t="s">
        <v>106</v>
      </c>
      <c r="D1831" s="13" t="s">
        <v>1144</v>
      </c>
      <c r="E1831" s="14">
        <v>22</v>
      </c>
      <c r="F1831" s="14">
        <v>36</v>
      </c>
      <c r="G1831" s="9">
        <v>3</v>
      </c>
      <c r="H1831" s="9">
        <v>45</v>
      </c>
      <c r="I1831" s="13" t="s">
        <v>1128</v>
      </c>
      <c r="K1831" s="14">
        <f t="shared" si="112"/>
        <v>66</v>
      </c>
      <c r="L1831" s="14">
        <f t="shared" si="113"/>
        <v>42</v>
      </c>
      <c r="M1831" s="14">
        <f t="shared" si="114"/>
        <v>108</v>
      </c>
      <c r="N1831" s="12">
        <f t="shared" si="115"/>
        <v>0.63636363636363635</v>
      </c>
      <c r="O1831" s="23">
        <f>IF(VLOOKUP(Cocina[[#This Row],[Número de Orden]],Sala[[Número de Orden]:[Orden cobrada (Sin tiempo espera)]],12,FALSE)="Si",Cocina[[#This Row],[Ganancia Neta]],-Cocina[[#This Row],[Total del Pedido]])</f>
        <v>42</v>
      </c>
    </row>
    <row r="1832" spans="1:15" x14ac:dyDescent="0.3">
      <c r="A1832" s="9">
        <v>740</v>
      </c>
      <c r="B1832" s="9">
        <v>16</v>
      </c>
      <c r="C1832" s="13" t="s">
        <v>331</v>
      </c>
      <c r="D1832" s="13" t="s">
        <v>1154</v>
      </c>
      <c r="E1832" s="14">
        <v>14</v>
      </c>
      <c r="F1832" s="14">
        <v>23</v>
      </c>
      <c r="G1832" s="9">
        <v>3</v>
      </c>
      <c r="H1832" s="9">
        <v>21</v>
      </c>
      <c r="I1832" s="13" t="s">
        <v>1128</v>
      </c>
      <c r="K1832" s="14">
        <f t="shared" si="112"/>
        <v>42</v>
      </c>
      <c r="L1832" s="14">
        <f t="shared" si="113"/>
        <v>27</v>
      </c>
      <c r="M1832" s="14">
        <f t="shared" si="114"/>
        <v>69</v>
      </c>
      <c r="N1832" s="12">
        <f t="shared" si="115"/>
        <v>0.6428571428571429</v>
      </c>
      <c r="O1832" s="23">
        <f>IF(VLOOKUP(Cocina[[#This Row],[Número de Orden]],Sala[[Número de Orden]:[Orden cobrada (Sin tiempo espera)]],12,FALSE)="Si",Cocina[[#This Row],[Ganancia Neta]],-Cocina[[#This Row],[Total del Pedido]])</f>
        <v>27</v>
      </c>
    </row>
    <row r="1833" spans="1:15" x14ac:dyDescent="0.3">
      <c r="A1833" s="9">
        <v>741</v>
      </c>
      <c r="B1833" s="9">
        <v>14</v>
      </c>
      <c r="C1833" s="13" t="s">
        <v>259</v>
      </c>
      <c r="D1833" s="13" t="s">
        <v>1139</v>
      </c>
      <c r="E1833" s="14">
        <v>14</v>
      </c>
      <c r="F1833" s="14">
        <v>24</v>
      </c>
      <c r="G1833" s="9">
        <v>3</v>
      </c>
      <c r="H1833" s="9">
        <v>52</v>
      </c>
      <c r="I1833" s="13" t="s">
        <v>1128</v>
      </c>
      <c r="K1833" s="14">
        <f t="shared" si="112"/>
        <v>42</v>
      </c>
      <c r="L1833" s="14">
        <f t="shared" si="113"/>
        <v>30</v>
      </c>
      <c r="M1833" s="14">
        <f t="shared" si="114"/>
        <v>72</v>
      </c>
      <c r="N1833" s="12">
        <f t="shared" si="115"/>
        <v>0.7142857142857143</v>
      </c>
      <c r="O1833" s="23">
        <f>IF(VLOOKUP(Cocina[[#This Row],[Número de Orden]],Sala[[Número de Orden]:[Orden cobrada (Sin tiempo espera)]],12,FALSE)="Si",Cocina[[#This Row],[Ganancia Neta]],-Cocina[[#This Row],[Total del Pedido]])</f>
        <v>30</v>
      </c>
    </row>
    <row r="1834" spans="1:15" x14ac:dyDescent="0.3">
      <c r="A1834" s="9">
        <v>741</v>
      </c>
      <c r="B1834" s="9">
        <v>14</v>
      </c>
      <c r="C1834" s="13" t="s">
        <v>51</v>
      </c>
      <c r="D1834" s="13" t="s">
        <v>1145</v>
      </c>
      <c r="E1834" s="14">
        <v>17</v>
      </c>
      <c r="F1834" s="14">
        <v>29</v>
      </c>
      <c r="G1834" s="9">
        <v>2</v>
      </c>
      <c r="H1834" s="9">
        <v>40</v>
      </c>
      <c r="I1834" s="13" t="s">
        <v>1127</v>
      </c>
      <c r="K1834" s="14">
        <f t="shared" si="112"/>
        <v>34</v>
      </c>
      <c r="L1834" s="14">
        <f t="shared" si="113"/>
        <v>24</v>
      </c>
      <c r="M1834" s="14">
        <f t="shared" si="114"/>
        <v>58</v>
      </c>
      <c r="N1834" s="12">
        <f t="shared" si="115"/>
        <v>0.70588235294117652</v>
      </c>
      <c r="O1834" s="23">
        <f>IF(VLOOKUP(Cocina[[#This Row],[Número de Orden]],Sala[[Número de Orden]:[Orden cobrada (Sin tiempo espera)]],12,FALSE)="Si",Cocina[[#This Row],[Ganancia Neta]],-Cocina[[#This Row],[Total del Pedido]])</f>
        <v>24</v>
      </c>
    </row>
    <row r="1835" spans="1:15" x14ac:dyDescent="0.3">
      <c r="A1835" s="9">
        <v>741</v>
      </c>
      <c r="B1835" s="9">
        <v>14</v>
      </c>
      <c r="C1835" s="13" t="s">
        <v>439</v>
      </c>
      <c r="D1835" s="13" t="s">
        <v>1146</v>
      </c>
      <c r="E1835" s="14">
        <v>20</v>
      </c>
      <c r="F1835" s="14">
        <v>33</v>
      </c>
      <c r="G1835" s="9">
        <v>3</v>
      </c>
      <c r="H1835" s="9">
        <v>39</v>
      </c>
      <c r="I1835" s="13" t="s">
        <v>1128</v>
      </c>
      <c r="K1835" s="14">
        <f t="shared" si="112"/>
        <v>60</v>
      </c>
      <c r="L1835" s="14">
        <f t="shared" si="113"/>
        <v>39</v>
      </c>
      <c r="M1835" s="14">
        <f t="shared" si="114"/>
        <v>99</v>
      </c>
      <c r="N1835" s="12">
        <f t="shared" si="115"/>
        <v>0.65</v>
      </c>
      <c r="O1835" s="23">
        <f>IF(VLOOKUP(Cocina[[#This Row],[Número de Orden]],Sala[[Número de Orden]:[Orden cobrada (Sin tiempo espera)]],12,FALSE)="Si",Cocina[[#This Row],[Ganancia Neta]],-Cocina[[#This Row],[Total del Pedido]])</f>
        <v>39</v>
      </c>
    </row>
    <row r="1836" spans="1:15" x14ac:dyDescent="0.3">
      <c r="A1836" s="9">
        <v>741</v>
      </c>
      <c r="B1836" s="9">
        <v>14</v>
      </c>
      <c r="C1836" s="13" t="s">
        <v>57</v>
      </c>
      <c r="D1836" s="13" t="s">
        <v>1147</v>
      </c>
      <c r="E1836" s="14">
        <v>16</v>
      </c>
      <c r="F1836" s="14">
        <v>28</v>
      </c>
      <c r="G1836" s="9">
        <v>2</v>
      </c>
      <c r="H1836" s="9">
        <v>34</v>
      </c>
      <c r="I1836" s="13" t="s">
        <v>1128</v>
      </c>
      <c r="K1836" s="14">
        <f t="shared" si="112"/>
        <v>32</v>
      </c>
      <c r="L1836" s="14">
        <f t="shared" si="113"/>
        <v>24</v>
      </c>
      <c r="M1836" s="14">
        <f t="shared" si="114"/>
        <v>56</v>
      </c>
      <c r="N1836" s="12">
        <f t="shared" si="115"/>
        <v>0.75</v>
      </c>
      <c r="O1836" s="23">
        <f>IF(VLOOKUP(Cocina[[#This Row],[Número de Orden]],Sala[[Número de Orden]:[Orden cobrada (Sin tiempo espera)]],12,FALSE)="Si",Cocina[[#This Row],[Ganancia Neta]],-Cocina[[#This Row],[Total del Pedido]])</f>
        <v>24</v>
      </c>
    </row>
    <row r="1837" spans="1:15" x14ac:dyDescent="0.3">
      <c r="A1837" s="9">
        <v>742</v>
      </c>
      <c r="B1837" s="9">
        <v>20</v>
      </c>
      <c r="C1837" s="13" t="s">
        <v>186</v>
      </c>
      <c r="D1837" s="13" t="s">
        <v>1141</v>
      </c>
      <c r="E1837" s="14">
        <v>19</v>
      </c>
      <c r="F1837" s="14">
        <v>31</v>
      </c>
      <c r="G1837" s="9">
        <v>1</v>
      </c>
      <c r="H1837" s="9">
        <v>41</v>
      </c>
      <c r="I1837" s="13" t="s">
        <v>1128</v>
      </c>
      <c r="K1837" s="14">
        <f t="shared" si="112"/>
        <v>19</v>
      </c>
      <c r="L1837" s="14">
        <f t="shared" si="113"/>
        <v>12</v>
      </c>
      <c r="M1837" s="14">
        <f t="shared" si="114"/>
        <v>31</v>
      </c>
      <c r="N1837" s="12">
        <f t="shared" si="115"/>
        <v>0.63157894736842102</v>
      </c>
      <c r="O1837" s="23">
        <f>IF(VLOOKUP(Cocina[[#This Row],[Número de Orden]],Sala[[Número de Orden]:[Orden cobrada (Sin tiempo espera)]],12,FALSE)="Si",Cocina[[#This Row],[Ganancia Neta]],-Cocina[[#This Row],[Total del Pedido]])</f>
        <v>-19</v>
      </c>
    </row>
    <row r="1838" spans="1:15" x14ac:dyDescent="0.3">
      <c r="A1838" s="9">
        <v>742</v>
      </c>
      <c r="B1838" s="9">
        <v>20</v>
      </c>
      <c r="C1838" s="13" t="s">
        <v>100</v>
      </c>
      <c r="D1838" s="13" t="s">
        <v>1140</v>
      </c>
      <c r="E1838" s="14">
        <v>18</v>
      </c>
      <c r="F1838" s="14">
        <v>30</v>
      </c>
      <c r="G1838" s="9">
        <v>3</v>
      </c>
      <c r="H1838" s="9">
        <v>43</v>
      </c>
      <c r="I1838" s="13" t="s">
        <v>1127</v>
      </c>
      <c r="K1838" s="14">
        <f t="shared" si="112"/>
        <v>54</v>
      </c>
      <c r="L1838" s="14">
        <f t="shared" si="113"/>
        <v>36</v>
      </c>
      <c r="M1838" s="14">
        <f t="shared" si="114"/>
        <v>90</v>
      </c>
      <c r="N1838" s="12">
        <f t="shared" si="115"/>
        <v>0.66666666666666663</v>
      </c>
      <c r="O1838" s="23">
        <f>IF(VLOOKUP(Cocina[[#This Row],[Número de Orden]],Sala[[Número de Orden]:[Orden cobrada (Sin tiempo espera)]],12,FALSE)="Si",Cocina[[#This Row],[Ganancia Neta]],-Cocina[[#This Row],[Total del Pedido]])</f>
        <v>-54</v>
      </c>
    </row>
    <row r="1839" spans="1:15" x14ac:dyDescent="0.3">
      <c r="A1839" s="9">
        <v>742</v>
      </c>
      <c r="B1839" s="9">
        <v>20</v>
      </c>
      <c r="C1839" s="13" t="s">
        <v>256</v>
      </c>
      <c r="D1839" s="13" t="s">
        <v>1157</v>
      </c>
      <c r="E1839" s="14">
        <v>15</v>
      </c>
      <c r="F1839" s="14">
        <v>26</v>
      </c>
      <c r="G1839" s="9">
        <v>1</v>
      </c>
      <c r="H1839" s="9">
        <v>26</v>
      </c>
      <c r="I1839" s="13" t="s">
        <v>1128</v>
      </c>
      <c r="K1839" s="14">
        <f t="shared" si="112"/>
        <v>15</v>
      </c>
      <c r="L1839" s="14">
        <f t="shared" si="113"/>
        <v>11</v>
      </c>
      <c r="M1839" s="14">
        <f t="shared" si="114"/>
        <v>26</v>
      </c>
      <c r="N1839" s="12">
        <f t="shared" si="115"/>
        <v>0.73333333333333328</v>
      </c>
      <c r="O1839" s="23">
        <f>IF(VLOOKUP(Cocina[[#This Row],[Número de Orden]],Sala[[Número de Orden]:[Orden cobrada (Sin tiempo espera)]],12,FALSE)="Si",Cocina[[#This Row],[Ganancia Neta]],-Cocina[[#This Row],[Total del Pedido]])</f>
        <v>-15</v>
      </c>
    </row>
    <row r="1840" spans="1:15" x14ac:dyDescent="0.3">
      <c r="A1840" s="9">
        <v>742</v>
      </c>
      <c r="B1840" s="9">
        <v>20</v>
      </c>
      <c r="C1840" s="13" t="s">
        <v>180</v>
      </c>
      <c r="D1840" s="13" t="s">
        <v>1148</v>
      </c>
      <c r="E1840" s="14">
        <v>11</v>
      </c>
      <c r="F1840" s="14">
        <v>19</v>
      </c>
      <c r="G1840" s="9">
        <v>1</v>
      </c>
      <c r="H1840" s="9">
        <v>35</v>
      </c>
      <c r="I1840" s="13" t="s">
        <v>1127</v>
      </c>
      <c r="K1840" s="14">
        <f t="shared" si="112"/>
        <v>11</v>
      </c>
      <c r="L1840" s="14">
        <f t="shared" si="113"/>
        <v>8</v>
      </c>
      <c r="M1840" s="14">
        <f t="shared" si="114"/>
        <v>19</v>
      </c>
      <c r="N1840" s="12">
        <f t="shared" si="115"/>
        <v>0.72727272727272729</v>
      </c>
      <c r="O1840" s="23">
        <f>IF(VLOOKUP(Cocina[[#This Row],[Número de Orden]],Sala[[Número de Orden]:[Orden cobrada (Sin tiempo espera)]],12,FALSE)="Si",Cocina[[#This Row],[Ganancia Neta]],-Cocina[[#This Row],[Total del Pedido]])</f>
        <v>-11</v>
      </c>
    </row>
    <row r="1841" spans="1:15" x14ac:dyDescent="0.3">
      <c r="A1841" s="9">
        <v>743</v>
      </c>
      <c r="B1841" s="9">
        <v>19</v>
      </c>
      <c r="C1841" s="13" t="s">
        <v>256</v>
      </c>
      <c r="D1841" s="13" t="s">
        <v>1157</v>
      </c>
      <c r="E1841" s="14">
        <v>15</v>
      </c>
      <c r="F1841" s="14">
        <v>26</v>
      </c>
      <c r="G1841" s="9">
        <v>2</v>
      </c>
      <c r="H1841" s="9">
        <v>59</v>
      </c>
      <c r="I1841" s="13" t="s">
        <v>1128</v>
      </c>
      <c r="K1841" s="14">
        <f t="shared" si="112"/>
        <v>30</v>
      </c>
      <c r="L1841" s="14">
        <f t="shared" si="113"/>
        <v>22</v>
      </c>
      <c r="M1841" s="14">
        <f t="shared" si="114"/>
        <v>52</v>
      </c>
      <c r="N1841" s="12">
        <f t="shared" si="115"/>
        <v>0.73333333333333328</v>
      </c>
      <c r="O1841" s="23">
        <f>IF(VLOOKUP(Cocina[[#This Row],[Número de Orden]],Sala[[Número de Orden]:[Orden cobrada (Sin tiempo espera)]],12,FALSE)="Si",Cocina[[#This Row],[Ganancia Neta]],-Cocina[[#This Row],[Total del Pedido]])</f>
        <v>22</v>
      </c>
    </row>
    <row r="1842" spans="1:15" x14ac:dyDescent="0.3">
      <c r="A1842" s="9">
        <v>743</v>
      </c>
      <c r="B1842" s="9">
        <v>19</v>
      </c>
      <c r="C1842" s="13" t="s">
        <v>117</v>
      </c>
      <c r="D1842" s="13" t="s">
        <v>1156</v>
      </c>
      <c r="E1842" s="14">
        <v>10</v>
      </c>
      <c r="F1842" s="14">
        <v>18</v>
      </c>
      <c r="G1842" s="9">
        <v>2</v>
      </c>
      <c r="H1842" s="9">
        <v>41</v>
      </c>
      <c r="I1842" s="13" t="s">
        <v>1127</v>
      </c>
      <c r="K1842" s="14">
        <f t="shared" si="112"/>
        <v>20</v>
      </c>
      <c r="L1842" s="14">
        <f t="shared" si="113"/>
        <v>16</v>
      </c>
      <c r="M1842" s="14">
        <f t="shared" si="114"/>
        <v>36</v>
      </c>
      <c r="N1842" s="12">
        <f t="shared" si="115"/>
        <v>0.8</v>
      </c>
      <c r="O1842" s="23">
        <f>IF(VLOOKUP(Cocina[[#This Row],[Número de Orden]],Sala[[Número de Orden]:[Orden cobrada (Sin tiempo espera)]],12,FALSE)="Si",Cocina[[#This Row],[Ganancia Neta]],-Cocina[[#This Row],[Total del Pedido]])</f>
        <v>16</v>
      </c>
    </row>
    <row r="1843" spans="1:15" x14ac:dyDescent="0.3">
      <c r="A1843" s="9">
        <v>743</v>
      </c>
      <c r="B1843" s="9">
        <v>19</v>
      </c>
      <c r="C1843" s="13" t="s">
        <v>331</v>
      </c>
      <c r="D1843" s="13" t="s">
        <v>1154</v>
      </c>
      <c r="E1843" s="14">
        <v>14</v>
      </c>
      <c r="F1843" s="14">
        <v>23</v>
      </c>
      <c r="G1843" s="9">
        <v>2</v>
      </c>
      <c r="H1843" s="9">
        <v>43</v>
      </c>
      <c r="I1843" s="13" t="s">
        <v>1128</v>
      </c>
      <c r="K1843" s="14">
        <f t="shared" si="112"/>
        <v>28</v>
      </c>
      <c r="L1843" s="14">
        <f t="shared" si="113"/>
        <v>18</v>
      </c>
      <c r="M1843" s="14">
        <f t="shared" si="114"/>
        <v>46</v>
      </c>
      <c r="N1843" s="12">
        <f t="shared" si="115"/>
        <v>0.6428571428571429</v>
      </c>
      <c r="O1843" s="23">
        <f>IF(VLOOKUP(Cocina[[#This Row],[Número de Orden]],Sala[[Número de Orden]:[Orden cobrada (Sin tiempo espera)]],12,FALSE)="Si",Cocina[[#This Row],[Ganancia Neta]],-Cocina[[#This Row],[Total del Pedido]])</f>
        <v>18</v>
      </c>
    </row>
    <row r="1844" spans="1:15" x14ac:dyDescent="0.3">
      <c r="A1844" s="9">
        <v>744</v>
      </c>
      <c r="B1844" s="9">
        <v>11</v>
      </c>
      <c r="C1844" s="13" t="s">
        <v>117</v>
      </c>
      <c r="D1844" s="13" t="s">
        <v>1156</v>
      </c>
      <c r="E1844" s="14">
        <v>10</v>
      </c>
      <c r="F1844" s="14">
        <v>18</v>
      </c>
      <c r="G1844" s="9">
        <v>1</v>
      </c>
      <c r="H1844" s="9">
        <v>57</v>
      </c>
      <c r="I1844" s="13" t="s">
        <v>1127</v>
      </c>
      <c r="K1844" s="14">
        <f t="shared" si="112"/>
        <v>10</v>
      </c>
      <c r="L1844" s="14">
        <f t="shared" si="113"/>
        <v>8</v>
      </c>
      <c r="M1844" s="14">
        <f t="shared" si="114"/>
        <v>18</v>
      </c>
      <c r="N1844" s="12">
        <f t="shared" si="115"/>
        <v>0.8</v>
      </c>
      <c r="O1844" s="23">
        <f>IF(VLOOKUP(Cocina[[#This Row],[Número de Orden]],Sala[[Número de Orden]:[Orden cobrada (Sin tiempo espera)]],12,FALSE)="Si",Cocina[[#This Row],[Ganancia Neta]],-Cocina[[#This Row],[Total del Pedido]])</f>
        <v>8</v>
      </c>
    </row>
    <row r="1845" spans="1:15" x14ac:dyDescent="0.3">
      <c r="A1845" s="9">
        <v>744</v>
      </c>
      <c r="B1845" s="9">
        <v>11</v>
      </c>
      <c r="C1845" s="13" t="s">
        <v>51</v>
      </c>
      <c r="D1845" s="13" t="s">
        <v>1145</v>
      </c>
      <c r="E1845" s="14">
        <v>17</v>
      </c>
      <c r="F1845" s="14">
        <v>29</v>
      </c>
      <c r="G1845" s="9">
        <v>2</v>
      </c>
      <c r="H1845" s="9">
        <v>10</v>
      </c>
      <c r="I1845" s="13" t="s">
        <v>1127</v>
      </c>
      <c r="K1845" s="14">
        <f t="shared" si="112"/>
        <v>34</v>
      </c>
      <c r="L1845" s="14">
        <f t="shared" si="113"/>
        <v>24</v>
      </c>
      <c r="M1845" s="14">
        <f t="shared" si="114"/>
        <v>58</v>
      </c>
      <c r="N1845" s="12">
        <f t="shared" si="115"/>
        <v>0.70588235294117652</v>
      </c>
      <c r="O1845" s="23">
        <f>IF(VLOOKUP(Cocina[[#This Row],[Número de Orden]],Sala[[Número de Orden]:[Orden cobrada (Sin tiempo espera)]],12,FALSE)="Si",Cocina[[#This Row],[Ganancia Neta]],-Cocina[[#This Row],[Total del Pedido]])</f>
        <v>24</v>
      </c>
    </row>
    <row r="1846" spans="1:15" x14ac:dyDescent="0.3">
      <c r="A1846" s="9">
        <v>745</v>
      </c>
      <c r="B1846" s="9">
        <v>3</v>
      </c>
      <c r="C1846" s="13" t="s">
        <v>33</v>
      </c>
      <c r="D1846" s="13" t="s">
        <v>1149</v>
      </c>
      <c r="E1846" s="14">
        <v>21</v>
      </c>
      <c r="F1846" s="14">
        <v>35</v>
      </c>
      <c r="G1846" s="9">
        <v>3</v>
      </c>
      <c r="H1846" s="9">
        <v>34</v>
      </c>
      <c r="I1846" s="13" t="s">
        <v>1127</v>
      </c>
      <c r="K1846" s="14">
        <f t="shared" si="112"/>
        <v>63</v>
      </c>
      <c r="L1846" s="14">
        <f t="shared" si="113"/>
        <v>42</v>
      </c>
      <c r="M1846" s="14">
        <f t="shared" si="114"/>
        <v>105</v>
      </c>
      <c r="N1846" s="12">
        <f t="shared" si="115"/>
        <v>0.66666666666666663</v>
      </c>
      <c r="O1846" s="23">
        <f>IF(VLOOKUP(Cocina[[#This Row],[Número de Orden]],Sala[[Número de Orden]:[Orden cobrada (Sin tiempo espera)]],12,FALSE)="Si",Cocina[[#This Row],[Ganancia Neta]],-Cocina[[#This Row],[Total del Pedido]])</f>
        <v>42</v>
      </c>
    </row>
    <row r="1847" spans="1:15" x14ac:dyDescent="0.3">
      <c r="A1847" s="9">
        <v>745</v>
      </c>
      <c r="B1847" s="9">
        <v>3</v>
      </c>
      <c r="C1847" s="13" t="s">
        <v>259</v>
      </c>
      <c r="D1847" s="13" t="s">
        <v>1139</v>
      </c>
      <c r="E1847" s="14">
        <v>14</v>
      </c>
      <c r="F1847" s="14">
        <v>24</v>
      </c>
      <c r="G1847" s="9">
        <v>2</v>
      </c>
      <c r="H1847" s="9">
        <v>9</v>
      </c>
      <c r="I1847" s="13" t="s">
        <v>1127</v>
      </c>
      <c r="K1847" s="14">
        <f t="shared" si="112"/>
        <v>28</v>
      </c>
      <c r="L1847" s="14">
        <f t="shared" si="113"/>
        <v>20</v>
      </c>
      <c r="M1847" s="14">
        <f t="shared" si="114"/>
        <v>48</v>
      </c>
      <c r="N1847" s="12">
        <f t="shared" si="115"/>
        <v>0.7142857142857143</v>
      </c>
      <c r="O1847" s="23">
        <f>IF(VLOOKUP(Cocina[[#This Row],[Número de Orden]],Sala[[Número de Orden]:[Orden cobrada (Sin tiempo espera)]],12,FALSE)="Si",Cocina[[#This Row],[Ganancia Neta]],-Cocina[[#This Row],[Total del Pedido]])</f>
        <v>20</v>
      </c>
    </row>
    <row r="1848" spans="1:15" x14ac:dyDescent="0.3">
      <c r="A1848" s="9">
        <v>745</v>
      </c>
      <c r="B1848" s="9">
        <v>3</v>
      </c>
      <c r="C1848" s="13" t="s">
        <v>195</v>
      </c>
      <c r="D1848" s="13" t="s">
        <v>1158</v>
      </c>
      <c r="E1848" s="14">
        <v>15</v>
      </c>
      <c r="F1848" s="14">
        <v>25</v>
      </c>
      <c r="G1848" s="9">
        <v>2</v>
      </c>
      <c r="H1848" s="9">
        <v>23</v>
      </c>
      <c r="I1848" s="13" t="s">
        <v>1127</v>
      </c>
      <c r="K1848" s="14">
        <f t="shared" si="112"/>
        <v>30</v>
      </c>
      <c r="L1848" s="14">
        <f t="shared" si="113"/>
        <v>20</v>
      </c>
      <c r="M1848" s="14">
        <f t="shared" si="114"/>
        <v>50</v>
      </c>
      <c r="N1848" s="12">
        <f t="shared" si="115"/>
        <v>0.66666666666666663</v>
      </c>
      <c r="O1848" s="23">
        <f>IF(VLOOKUP(Cocina[[#This Row],[Número de Orden]],Sala[[Número de Orden]:[Orden cobrada (Sin tiempo espera)]],12,FALSE)="Si",Cocina[[#This Row],[Ganancia Neta]],-Cocina[[#This Row],[Total del Pedido]])</f>
        <v>20</v>
      </c>
    </row>
    <row r="1849" spans="1:15" x14ac:dyDescent="0.3">
      <c r="A1849" s="9">
        <v>745</v>
      </c>
      <c r="B1849" s="9">
        <v>3</v>
      </c>
      <c r="C1849" s="13" t="s">
        <v>170</v>
      </c>
      <c r="D1849" s="13" t="s">
        <v>1142</v>
      </c>
      <c r="E1849" s="14">
        <v>16</v>
      </c>
      <c r="F1849" s="14">
        <v>27</v>
      </c>
      <c r="G1849" s="9">
        <v>3</v>
      </c>
      <c r="H1849" s="9">
        <v>7</v>
      </c>
      <c r="I1849" s="13" t="s">
        <v>1128</v>
      </c>
      <c r="K1849" s="14">
        <f t="shared" si="112"/>
        <v>48</v>
      </c>
      <c r="L1849" s="14">
        <f t="shared" si="113"/>
        <v>33</v>
      </c>
      <c r="M1849" s="14">
        <f t="shared" si="114"/>
        <v>81</v>
      </c>
      <c r="N1849" s="12">
        <f t="shared" si="115"/>
        <v>0.6875</v>
      </c>
      <c r="O1849" s="23">
        <f>IF(VLOOKUP(Cocina[[#This Row],[Número de Orden]],Sala[[Número de Orden]:[Orden cobrada (Sin tiempo espera)]],12,FALSE)="Si",Cocina[[#This Row],[Ganancia Neta]],-Cocina[[#This Row],[Total del Pedido]])</f>
        <v>33</v>
      </c>
    </row>
    <row r="1850" spans="1:15" x14ac:dyDescent="0.3">
      <c r="A1850" s="9">
        <v>746</v>
      </c>
      <c r="B1850" s="9">
        <v>13</v>
      </c>
      <c r="C1850" s="13" t="s">
        <v>33</v>
      </c>
      <c r="D1850" s="13" t="s">
        <v>1149</v>
      </c>
      <c r="E1850" s="14">
        <v>21</v>
      </c>
      <c r="F1850" s="14">
        <v>35</v>
      </c>
      <c r="G1850" s="9">
        <v>3</v>
      </c>
      <c r="H1850" s="9">
        <v>34</v>
      </c>
      <c r="I1850" s="13" t="s">
        <v>1127</v>
      </c>
      <c r="K1850" s="14">
        <f t="shared" si="112"/>
        <v>63</v>
      </c>
      <c r="L1850" s="14">
        <f t="shared" si="113"/>
        <v>42</v>
      </c>
      <c r="M1850" s="14">
        <f t="shared" si="114"/>
        <v>105</v>
      </c>
      <c r="N1850" s="12">
        <f t="shared" si="115"/>
        <v>0.66666666666666663</v>
      </c>
      <c r="O1850" s="23">
        <f>IF(VLOOKUP(Cocina[[#This Row],[Número de Orden]],Sala[[Número de Orden]:[Orden cobrada (Sin tiempo espera)]],12,FALSE)="Si",Cocina[[#This Row],[Ganancia Neta]],-Cocina[[#This Row],[Total del Pedido]])</f>
        <v>42</v>
      </c>
    </row>
    <row r="1851" spans="1:15" x14ac:dyDescent="0.3">
      <c r="A1851" s="9">
        <v>746</v>
      </c>
      <c r="B1851" s="9">
        <v>13</v>
      </c>
      <c r="C1851" s="13" t="s">
        <v>414</v>
      </c>
      <c r="D1851" s="13" t="s">
        <v>1150</v>
      </c>
      <c r="E1851" s="14">
        <v>19</v>
      </c>
      <c r="F1851" s="14">
        <v>32</v>
      </c>
      <c r="G1851" s="9">
        <v>3</v>
      </c>
      <c r="H1851" s="9">
        <v>43</v>
      </c>
      <c r="I1851" s="13" t="s">
        <v>1127</v>
      </c>
      <c r="K1851" s="14">
        <f t="shared" si="112"/>
        <v>57</v>
      </c>
      <c r="L1851" s="14">
        <f t="shared" si="113"/>
        <v>39</v>
      </c>
      <c r="M1851" s="14">
        <f t="shared" si="114"/>
        <v>96</v>
      </c>
      <c r="N1851" s="12">
        <f t="shared" si="115"/>
        <v>0.68421052631578949</v>
      </c>
      <c r="O1851" s="23">
        <f>IF(VLOOKUP(Cocina[[#This Row],[Número de Orden]],Sala[[Número de Orden]:[Orden cobrada (Sin tiempo espera)]],12,FALSE)="Si",Cocina[[#This Row],[Ganancia Neta]],-Cocina[[#This Row],[Total del Pedido]])</f>
        <v>39</v>
      </c>
    </row>
    <row r="1852" spans="1:15" x14ac:dyDescent="0.3">
      <c r="A1852" s="9">
        <v>747</v>
      </c>
      <c r="B1852" s="9">
        <v>16</v>
      </c>
      <c r="C1852" s="13" t="s">
        <v>195</v>
      </c>
      <c r="D1852" s="13" t="s">
        <v>1158</v>
      </c>
      <c r="E1852" s="14">
        <v>15</v>
      </c>
      <c r="F1852" s="14">
        <v>25</v>
      </c>
      <c r="G1852" s="9">
        <v>1</v>
      </c>
      <c r="H1852" s="9">
        <v>28</v>
      </c>
      <c r="I1852" s="13" t="s">
        <v>1127</v>
      </c>
      <c r="K1852" s="14">
        <f t="shared" si="112"/>
        <v>15</v>
      </c>
      <c r="L1852" s="14">
        <f t="shared" si="113"/>
        <v>10</v>
      </c>
      <c r="M1852" s="14">
        <f t="shared" si="114"/>
        <v>25</v>
      </c>
      <c r="N1852" s="12">
        <f t="shared" si="115"/>
        <v>0.66666666666666663</v>
      </c>
      <c r="O1852" s="23">
        <f>IF(VLOOKUP(Cocina[[#This Row],[Número de Orden]],Sala[[Número de Orden]:[Orden cobrada (Sin tiempo espera)]],12,FALSE)="Si",Cocina[[#This Row],[Ganancia Neta]],-Cocina[[#This Row],[Total del Pedido]])</f>
        <v>10</v>
      </c>
    </row>
    <row r="1853" spans="1:15" x14ac:dyDescent="0.3">
      <c r="A1853" s="9">
        <v>748</v>
      </c>
      <c r="B1853" s="9">
        <v>2</v>
      </c>
      <c r="C1853" s="13" t="s">
        <v>414</v>
      </c>
      <c r="D1853" s="13" t="s">
        <v>1150</v>
      </c>
      <c r="E1853" s="14">
        <v>19</v>
      </c>
      <c r="F1853" s="14">
        <v>32</v>
      </c>
      <c r="G1853" s="9">
        <v>1</v>
      </c>
      <c r="H1853" s="9">
        <v>5</v>
      </c>
      <c r="I1853" s="13" t="s">
        <v>1128</v>
      </c>
      <c r="K1853" s="14">
        <f t="shared" si="112"/>
        <v>19</v>
      </c>
      <c r="L1853" s="14">
        <f t="shared" si="113"/>
        <v>13</v>
      </c>
      <c r="M1853" s="14">
        <f t="shared" si="114"/>
        <v>32</v>
      </c>
      <c r="N1853" s="12">
        <f t="shared" si="115"/>
        <v>0.68421052631578949</v>
      </c>
      <c r="O1853" s="23">
        <f>IF(VLOOKUP(Cocina[[#This Row],[Número de Orden]],Sala[[Número de Orden]:[Orden cobrada (Sin tiempo espera)]],12,FALSE)="Si",Cocina[[#This Row],[Ganancia Neta]],-Cocina[[#This Row],[Total del Pedido]])</f>
        <v>13</v>
      </c>
    </row>
    <row r="1854" spans="1:15" x14ac:dyDescent="0.3">
      <c r="A1854" s="9">
        <v>748</v>
      </c>
      <c r="B1854" s="9">
        <v>2</v>
      </c>
      <c r="C1854" s="13" t="s">
        <v>256</v>
      </c>
      <c r="D1854" s="13" t="s">
        <v>1157</v>
      </c>
      <c r="E1854" s="14">
        <v>15</v>
      </c>
      <c r="F1854" s="14">
        <v>26</v>
      </c>
      <c r="G1854" s="9">
        <v>3</v>
      </c>
      <c r="H1854" s="9">
        <v>32</v>
      </c>
      <c r="I1854" s="13" t="s">
        <v>1127</v>
      </c>
      <c r="K1854" s="14">
        <f t="shared" si="112"/>
        <v>45</v>
      </c>
      <c r="L1854" s="14">
        <f t="shared" si="113"/>
        <v>33</v>
      </c>
      <c r="M1854" s="14">
        <f t="shared" si="114"/>
        <v>78</v>
      </c>
      <c r="N1854" s="12">
        <f t="shared" si="115"/>
        <v>0.73333333333333328</v>
      </c>
      <c r="O1854" s="23">
        <f>IF(VLOOKUP(Cocina[[#This Row],[Número de Orden]],Sala[[Número de Orden]:[Orden cobrada (Sin tiempo espera)]],12,FALSE)="Si",Cocina[[#This Row],[Ganancia Neta]],-Cocina[[#This Row],[Total del Pedido]])</f>
        <v>33</v>
      </c>
    </row>
    <row r="1855" spans="1:15" x14ac:dyDescent="0.3">
      <c r="A1855" s="9">
        <v>749</v>
      </c>
      <c r="B1855" s="9">
        <v>1</v>
      </c>
      <c r="C1855" s="13" t="s">
        <v>33</v>
      </c>
      <c r="D1855" s="13" t="s">
        <v>1149</v>
      </c>
      <c r="E1855" s="14">
        <v>21</v>
      </c>
      <c r="F1855" s="14">
        <v>35</v>
      </c>
      <c r="G1855" s="9">
        <v>2</v>
      </c>
      <c r="H1855" s="9">
        <v>8</v>
      </c>
      <c r="I1855" s="13" t="s">
        <v>1127</v>
      </c>
      <c r="K1855" s="14">
        <f t="shared" si="112"/>
        <v>42</v>
      </c>
      <c r="L1855" s="14">
        <f t="shared" si="113"/>
        <v>28</v>
      </c>
      <c r="M1855" s="14">
        <f t="shared" si="114"/>
        <v>70</v>
      </c>
      <c r="N1855" s="12">
        <f t="shared" si="115"/>
        <v>0.66666666666666663</v>
      </c>
      <c r="O1855" s="23">
        <f>IF(VLOOKUP(Cocina[[#This Row],[Número de Orden]],Sala[[Número de Orden]:[Orden cobrada (Sin tiempo espera)]],12,FALSE)="Si",Cocina[[#This Row],[Ganancia Neta]],-Cocina[[#This Row],[Total del Pedido]])</f>
        <v>28</v>
      </c>
    </row>
    <row r="1856" spans="1:15" x14ac:dyDescent="0.3">
      <c r="A1856" s="9">
        <v>750</v>
      </c>
      <c r="B1856" s="9">
        <v>6</v>
      </c>
      <c r="C1856" s="13" t="s">
        <v>186</v>
      </c>
      <c r="D1856" s="13" t="s">
        <v>1141</v>
      </c>
      <c r="E1856" s="14">
        <v>19</v>
      </c>
      <c r="F1856" s="14">
        <v>31</v>
      </c>
      <c r="G1856" s="9">
        <v>3</v>
      </c>
      <c r="H1856" s="9">
        <v>47</v>
      </c>
      <c r="I1856" s="13" t="s">
        <v>1127</v>
      </c>
      <c r="K1856" s="14">
        <f t="shared" si="112"/>
        <v>57</v>
      </c>
      <c r="L1856" s="14">
        <f t="shared" si="113"/>
        <v>36</v>
      </c>
      <c r="M1856" s="14">
        <f t="shared" si="114"/>
        <v>93</v>
      </c>
      <c r="N1856" s="12">
        <f t="shared" si="115"/>
        <v>0.63157894736842102</v>
      </c>
      <c r="O1856" s="23">
        <f>IF(VLOOKUP(Cocina[[#This Row],[Número de Orden]],Sala[[Número de Orden]:[Orden cobrada (Sin tiempo espera)]],12,FALSE)="Si",Cocina[[#This Row],[Ganancia Neta]],-Cocina[[#This Row],[Total del Pedido]])</f>
        <v>-57</v>
      </c>
    </row>
    <row r="1857" spans="1:15" x14ac:dyDescent="0.3">
      <c r="A1857" s="9">
        <v>750</v>
      </c>
      <c r="B1857" s="9">
        <v>6</v>
      </c>
      <c r="C1857" s="13" t="s">
        <v>256</v>
      </c>
      <c r="D1857" s="13" t="s">
        <v>1157</v>
      </c>
      <c r="E1857" s="14">
        <v>15</v>
      </c>
      <c r="F1857" s="14">
        <v>26</v>
      </c>
      <c r="G1857" s="9">
        <v>1</v>
      </c>
      <c r="H1857" s="9">
        <v>39</v>
      </c>
      <c r="I1857" s="13" t="s">
        <v>1127</v>
      </c>
      <c r="K1857" s="14">
        <f t="shared" si="112"/>
        <v>15</v>
      </c>
      <c r="L1857" s="14">
        <f t="shared" si="113"/>
        <v>11</v>
      </c>
      <c r="M1857" s="14">
        <f t="shared" si="114"/>
        <v>26</v>
      </c>
      <c r="N1857" s="12">
        <f t="shared" si="115"/>
        <v>0.73333333333333328</v>
      </c>
      <c r="O1857" s="23">
        <f>IF(VLOOKUP(Cocina[[#This Row],[Número de Orden]],Sala[[Número de Orden]:[Orden cobrada (Sin tiempo espera)]],12,FALSE)="Si",Cocina[[#This Row],[Ganancia Neta]],-Cocina[[#This Row],[Total del Pedido]])</f>
        <v>-15</v>
      </c>
    </row>
    <row r="1858" spans="1:15" x14ac:dyDescent="0.3">
      <c r="A1858" s="9">
        <v>751</v>
      </c>
      <c r="B1858" s="9">
        <v>17</v>
      </c>
      <c r="C1858" s="13" t="s">
        <v>51</v>
      </c>
      <c r="D1858" s="13" t="s">
        <v>1145</v>
      </c>
      <c r="E1858" s="14">
        <v>17</v>
      </c>
      <c r="F1858" s="14">
        <v>29</v>
      </c>
      <c r="G1858" s="9">
        <v>1</v>
      </c>
      <c r="H1858" s="9">
        <v>37</v>
      </c>
      <c r="I1858" s="13" t="s">
        <v>1127</v>
      </c>
      <c r="K1858" s="14">
        <f t="shared" si="112"/>
        <v>17</v>
      </c>
      <c r="L1858" s="14">
        <f t="shared" si="113"/>
        <v>12</v>
      </c>
      <c r="M1858" s="14">
        <f t="shared" si="114"/>
        <v>29</v>
      </c>
      <c r="N1858" s="12">
        <f t="shared" si="115"/>
        <v>0.70588235294117652</v>
      </c>
      <c r="O1858" s="23">
        <f>IF(VLOOKUP(Cocina[[#This Row],[Número de Orden]],Sala[[Número de Orden]:[Orden cobrada (Sin tiempo espera)]],12,FALSE)="Si",Cocina[[#This Row],[Ganancia Neta]],-Cocina[[#This Row],[Total del Pedido]])</f>
        <v>12</v>
      </c>
    </row>
    <row r="1859" spans="1:15" x14ac:dyDescent="0.3">
      <c r="A1859" s="9">
        <v>751</v>
      </c>
      <c r="B1859" s="9">
        <v>17</v>
      </c>
      <c r="C1859" s="13" t="s">
        <v>195</v>
      </c>
      <c r="D1859" s="13" t="s">
        <v>1158</v>
      </c>
      <c r="E1859" s="14">
        <v>15</v>
      </c>
      <c r="F1859" s="14">
        <v>25</v>
      </c>
      <c r="G1859" s="9">
        <v>3</v>
      </c>
      <c r="H1859" s="9">
        <v>31</v>
      </c>
      <c r="I1859" s="13" t="s">
        <v>1128</v>
      </c>
      <c r="K1859" s="14">
        <f t="shared" ref="K1859:K1903" si="116">E1859*G1859</f>
        <v>45</v>
      </c>
      <c r="L1859" s="14">
        <f t="shared" ref="L1859:L1903" si="117">(F1859-E1859)*G1859</f>
        <v>30</v>
      </c>
      <c r="M1859" s="14">
        <f t="shared" ref="M1859:M1903" si="118">F1859*G1859</f>
        <v>75</v>
      </c>
      <c r="N1859" s="12">
        <f t="shared" ref="N1859:N1903" si="119">(M1859-K1859)/K1859</f>
        <v>0.66666666666666663</v>
      </c>
      <c r="O1859" s="23">
        <f>IF(VLOOKUP(Cocina[[#This Row],[Número de Orden]],Sala[[Número de Orden]:[Orden cobrada (Sin tiempo espera)]],12,FALSE)="Si",Cocina[[#This Row],[Ganancia Neta]],-Cocina[[#This Row],[Total del Pedido]])</f>
        <v>30</v>
      </c>
    </row>
    <row r="1860" spans="1:15" x14ac:dyDescent="0.3">
      <c r="A1860" s="9">
        <v>751</v>
      </c>
      <c r="B1860" s="9">
        <v>17</v>
      </c>
      <c r="C1860" s="13" t="s">
        <v>335</v>
      </c>
      <c r="D1860" s="13" t="s">
        <v>1151</v>
      </c>
      <c r="E1860" s="14">
        <v>13</v>
      </c>
      <c r="F1860" s="14">
        <v>22</v>
      </c>
      <c r="G1860" s="9">
        <v>3</v>
      </c>
      <c r="H1860" s="9">
        <v>19</v>
      </c>
      <c r="I1860" s="13" t="s">
        <v>1127</v>
      </c>
      <c r="K1860" s="14">
        <f t="shared" si="116"/>
        <v>39</v>
      </c>
      <c r="L1860" s="14">
        <f t="shared" si="117"/>
        <v>27</v>
      </c>
      <c r="M1860" s="14">
        <f t="shared" si="118"/>
        <v>66</v>
      </c>
      <c r="N1860" s="12">
        <f t="shared" si="119"/>
        <v>0.69230769230769229</v>
      </c>
      <c r="O1860" s="23">
        <f>IF(VLOOKUP(Cocina[[#This Row],[Número de Orden]],Sala[[Número de Orden]:[Orden cobrada (Sin tiempo espera)]],12,FALSE)="Si",Cocina[[#This Row],[Ganancia Neta]],-Cocina[[#This Row],[Total del Pedido]])</f>
        <v>27</v>
      </c>
    </row>
    <row r="1861" spans="1:15" x14ac:dyDescent="0.3">
      <c r="A1861" s="9">
        <v>752</v>
      </c>
      <c r="B1861" s="9">
        <v>3</v>
      </c>
      <c r="C1861" s="13" t="s">
        <v>100</v>
      </c>
      <c r="D1861" s="13" t="s">
        <v>1140</v>
      </c>
      <c r="E1861" s="14">
        <v>18</v>
      </c>
      <c r="F1861" s="14">
        <v>30</v>
      </c>
      <c r="G1861" s="9">
        <v>2</v>
      </c>
      <c r="H1861" s="9">
        <v>30</v>
      </c>
      <c r="I1861" s="13" t="s">
        <v>1128</v>
      </c>
      <c r="K1861" s="14">
        <f t="shared" si="116"/>
        <v>36</v>
      </c>
      <c r="L1861" s="14">
        <f t="shared" si="117"/>
        <v>24</v>
      </c>
      <c r="M1861" s="14">
        <f t="shared" si="118"/>
        <v>60</v>
      </c>
      <c r="N1861" s="12">
        <f t="shared" si="119"/>
        <v>0.66666666666666663</v>
      </c>
      <c r="O1861" s="23">
        <f>IF(VLOOKUP(Cocina[[#This Row],[Número de Orden]],Sala[[Número de Orden]:[Orden cobrada (Sin tiempo espera)]],12,FALSE)="Si",Cocina[[#This Row],[Ganancia Neta]],-Cocina[[#This Row],[Total del Pedido]])</f>
        <v>24</v>
      </c>
    </row>
    <row r="1862" spans="1:15" x14ac:dyDescent="0.3">
      <c r="A1862" s="9">
        <v>753</v>
      </c>
      <c r="B1862" s="9">
        <v>11</v>
      </c>
      <c r="C1862" s="13" t="s">
        <v>414</v>
      </c>
      <c r="D1862" s="13" t="s">
        <v>1150</v>
      </c>
      <c r="E1862" s="14">
        <v>19</v>
      </c>
      <c r="F1862" s="14">
        <v>32</v>
      </c>
      <c r="G1862" s="9">
        <v>1</v>
      </c>
      <c r="H1862" s="9">
        <v>35</v>
      </c>
      <c r="I1862" s="13" t="s">
        <v>1128</v>
      </c>
      <c r="K1862" s="14">
        <f t="shared" si="116"/>
        <v>19</v>
      </c>
      <c r="L1862" s="14">
        <f t="shared" si="117"/>
        <v>13</v>
      </c>
      <c r="M1862" s="14">
        <f t="shared" si="118"/>
        <v>32</v>
      </c>
      <c r="N1862" s="12">
        <f t="shared" si="119"/>
        <v>0.68421052631578949</v>
      </c>
      <c r="O1862" s="23">
        <f>IF(VLOOKUP(Cocina[[#This Row],[Número de Orden]],Sala[[Número de Orden]:[Orden cobrada (Sin tiempo espera)]],12,FALSE)="Si",Cocina[[#This Row],[Ganancia Neta]],-Cocina[[#This Row],[Total del Pedido]])</f>
        <v>13</v>
      </c>
    </row>
    <row r="1863" spans="1:15" x14ac:dyDescent="0.3">
      <c r="A1863" s="9">
        <v>753</v>
      </c>
      <c r="B1863" s="9">
        <v>11</v>
      </c>
      <c r="C1863" s="13" t="s">
        <v>331</v>
      </c>
      <c r="D1863" s="13" t="s">
        <v>1154</v>
      </c>
      <c r="E1863" s="14">
        <v>14</v>
      </c>
      <c r="F1863" s="14">
        <v>23</v>
      </c>
      <c r="G1863" s="9">
        <v>1</v>
      </c>
      <c r="H1863" s="9">
        <v>23</v>
      </c>
      <c r="I1863" s="13" t="s">
        <v>1128</v>
      </c>
      <c r="K1863" s="14">
        <f t="shared" si="116"/>
        <v>14</v>
      </c>
      <c r="L1863" s="14">
        <f t="shared" si="117"/>
        <v>9</v>
      </c>
      <c r="M1863" s="14">
        <f t="shared" si="118"/>
        <v>23</v>
      </c>
      <c r="N1863" s="12">
        <f t="shared" si="119"/>
        <v>0.6428571428571429</v>
      </c>
      <c r="O1863" s="23">
        <f>IF(VLOOKUP(Cocina[[#This Row],[Número de Orden]],Sala[[Número de Orden]:[Orden cobrada (Sin tiempo espera)]],12,FALSE)="Si",Cocina[[#This Row],[Ganancia Neta]],-Cocina[[#This Row],[Total del Pedido]])</f>
        <v>9</v>
      </c>
    </row>
    <row r="1864" spans="1:15" x14ac:dyDescent="0.3">
      <c r="A1864" s="9">
        <v>753</v>
      </c>
      <c r="B1864" s="9">
        <v>11</v>
      </c>
      <c r="C1864" s="13" t="s">
        <v>259</v>
      </c>
      <c r="D1864" s="13" t="s">
        <v>1139</v>
      </c>
      <c r="E1864" s="14">
        <v>14</v>
      </c>
      <c r="F1864" s="14">
        <v>24</v>
      </c>
      <c r="G1864" s="9">
        <v>3</v>
      </c>
      <c r="H1864" s="9">
        <v>24</v>
      </c>
      <c r="I1864" s="13" t="s">
        <v>1127</v>
      </c>
      <c r="K1864" s="14">
        <f t="shared" si="116"/>
        <v>42</v>
      </c>
      <c r="L1864" s="14">
        <f t="shared" si="117"/>
        <v>30</v>
      </c>
      <c r="M1864" s="14">
        <f t="shared" si="118"/>
        <v>72</v>
      </c>
      <c r="N1864" s="12">
        <f t="shared" si="119"/>
        <v>0.7142857142857143</v>
      </c>
      <c r="O1864" s="23">
        <f>IF(VLOOKUP(Cocina[[#This Row],[Número de Orden]],Sala[[Número de Orden]:[Orden cobrada (Sin tiempo espera)]],12,FALSE)="Si",Cocina[[#This Row],[Ganancia Neta]],-Cocina[[#This Row],[Total del Pedido]])</f>
        <v>30</v>
      </c>
    </row>
    <row r="1865" spans="1:15" x14ac:dyDescent="0.3">
      <c r="A1865" s="9">
        <v>753</v>
      </c>
      <c r="B1865" s="9">
        <v>11</v>
      </c>
      <c r="C1865" s="13" t="s">
        <v>106</v>
      </c>
      <c r="D1865" s="13" t="s">
        <v>1144</v>
      </c>
      <c r="E1865" s="14">
        <v>22</v>
      </c>
      <c r="F1865" s="14">
        <v>36</v>
      </c>
      <c r="G1865" s="9">
        <v>1</v>
      </c>
      <c r="H1865" s="9">
        <v>46</v>
      </c>
      <c r="I1865" s="13" t="s">
        <v>1127</v>
      </c>
      <c r="K1865" s="14">
        <f t="shared" si="116"/>
        <v>22</v>
      </c>
      <c r="L1865" s="14">
        <f t="shared" si="117"/>
        <v>14</v>
      </c>
      <c r="M1865" s="14">
        <f t="shared" si="118"/>
        <v>36</v>
      </c>
      <c r="N1865" s="12">
        <f t="shared" si="119"/>
        <v>0.63636363636363635</v>
      </c>
      <c r="O1865" s="23">
        <f>IF(VLOOKUP(Cocina[[#This Row],[Número de Orden]],Sala[[Número de Orden]:[Orden cobrada (Sin tiempo espera)]],12,FALSE)="Si",Cocina[[#This Row],[Ganancia Neta]],-Cocina[[#This Row],[Total del Pedido]])</f>
        <v>14</v>
      </c>
    </row>
    <row r="1866" spans="1:15" x14ac:dyDescent="0.3">
      <c r="A1866" s="9">
        <v>754</v>
      </c>
      <c r="B1866" s="9">
        <v>8</v>
      </c>
      <c r="C1866" s="13" t="s">
        <v>259</v>
      </c>
      <c r="D1866" s="13" t="s">
        <v>1139</v>
      </c>
      <c r="E1866" s="14">
        <v>14</v>
      </c>
      <c r="F1866" s="14">
        <v>24</v>
      </c>
      <c r="G1866" s="9">
        <v>3</v>
      </c>
      <c r="H1866" s="9">
        <v>26</v>
      </c>
      <c r="I1866" s="13" t="s">
        <v>1127</v>
      </c>
      <c r="K1866" s="14">
        <f t="shared" si="116"/>
        <v>42</v>
      </c>
      <c r="L1866" s="14">
        <f t="shared" si="117"/>
        <v>30</v>
      </c>
      <c r="M1866" s="14">
        <f t="shared" si="118"/>
        <v>72</v>
      </c>
      <c r="N1866" s="12">
        <f t="shared" si="119"/>
        <v>0.7142857142857143</v>
      </c>
      <c r="O1866" s="23">
        <f>IF(VLOOKUP(Cocina[[#This Row],[Número de Orden]],Sala[[Número de Orden]:[Orden cobrada (Sin tiempo espera)]],12,FALSE)="Si",Cocina[[#This Row],[Ganancia Neta]],-Cocina[[#This Row],[Total del Pedido]])</f>
        <v>-42</v>
      </c>
    </row>
    <row r="1867" spans="1:15" x14ac:dyDescent="0.3">
      <c r="A1867" s="9">
        <v>754</v>
      </c>
      <c r="B1867" s="9">
        <v>8</v>
      </c>
      <c r="C1867" s="13" t="s">
        <v>170</v>
      </c>
      <c r="D1867" s="13" t="s">
        <v>1142</v>
      </c>
      <c r="E1867" s="14">
        <v>16</v>
      </c>
      <c r="F1867" s="14">
        <v>27</v>
      </c>
      <c r="G1867" s="9">
        <v>3</v>
      </c>
      <c r="H1867" s="9">
        <v>11</v>
      </c>
      <c r="I1867" s="13" t="s">
        <v>1128</v>
      </c>
      <c r="K1867" s="14">
        <f t="shared" si="116"/>
        <v>48</v>
      </c>
      <c r="L1867" s="14">
        <f t="shared" si="117"/>
        <v>33</v>
      </c>
      <c r="M1867" s="14">
        <f t="shared" si="118"/>
        <v>81</v>
      </c>
      <c r="N1867" s="12">
        <f t="shared" si="119"/>
        <v>0.6875</v>
      </c>
      <c r="O1867" s="23">
        <f>IF(VLOOKUP(Cocina[[#This Row],[Número de Orden]],Sala[[Número de Orden]:[Orden cobrada (Sin tiempo espera)]],12,FALSE)="Si",Cocina[[#This Row],[Ganancia Neta]],-Cocina[[#This Row],[Total del Pedido]])</f>
        <v>-48</v>
      </c>
    </row>
    <row r="1868" spans="1:15" x14ac:dyDescent="0.3">
      <c r="A1868" s="9">
        <v>754</v>
      </c>
      <c r="B1868" s="9">
        <v>8</v>
      </c>
      <c r="C1868" s="13" t="s">
        <v>57</v>
      </c>
      <c r="D1868" s="13" t="s">
        <v>1147</v>
      </c>
      <c r="E1868" s="14">
        <v>16</v>
      </c>
      <c r="F1868" s="14">
        <v>28</v>
      </c>
      <c r="G1868" s="9">
        <v>3</v>
      </c>
      <c r="H1868" s="9">
        <v>52</v>
      </c>
      <c r="I1868" s="13" t="s">
        <v>1127</v>
      </c>
      <c r="K1868" s="14">
        <f t="shared" si="116"/>
        <v>48</v>
      </c>
      <c r="L1868" s="14">
        <f t="shared" si="117"/>
        <v>36</v>
      </c>
      <c r="M1868" s="14">
        <f t="shared" si="118"/>
        <v>84</v>
      </c>
      <c r="N1868" s="12">
        <f t="shared" si="119"/>
        <v>0.75</v>
      </c>
      <c r="O1868" s="23">
        <f>IF(VLOOKUP(Cocina[[#This Row],[Número de Orden]],Sala[[Número de Orden]:[Orden cobrada (Sin tiempo espera)]],12,FALSE)="Si",Cocina[[#This Row],[Ganancia Neta]],-Cocina[[#This Row],[Total del Pedido]])</f>
        <v>-48</v>
      </c>
    </row>
    <row r="1869" spans="1:15" x14ac:dyDescent="0.3">
      <c r="A1869" s="9">
        <v>755</v>
      </c>
      <c r="B1869" s="9">
        <v>12</v>
      </c>
      <c r="C1869" s="13" t="s">
        <v>102</v>
      </c>
      <c r="D1869" s="13" t="s">
        <v>1155</v>
      </c>
      <c r="E1869" s="14">
        <v>13</v>
      </c>
      <c r="F1869" s="14">
        <v>21</v>
      </c>
      <c r="G1869" s="9">
        <v>1</v>
      </c>
      <c r="H1869" s="9">
        <v>6</v>
      </c>
      <c r="I1869" s="13" t="s">
        <v>1127</v>
      </c>
      <c r="K1869" s="14">
        <f t="shared" si="116"/>
        <v>13</v>
      </c>
      <c r="L1869" s="14">
        <f t="shared" si="117"/>
        <v>8</v>
      </c>
      <c r="M1869" s="14">
        <f t="shared" si="118"/>
        <v>21</v>
      </c>
      <c r="N1869" s="12">
        <f t="shared" si="119"/>
        <v>0.61538461538461542</v>
      </c>
      <c r="O1869" s="23">
        <f>IF(VLOOKUP(Cocina[[#This Row],[Número de Orden]],Sala[[Número de Orden]:[Orden cobrada (Sin tiempo espera)]],12,FALSE)="Si",Cocina[[#This Row],[Ganancia Neta]],-Cocina[[#This Row],[Total del Pedido]])</f>
        <v>8</v>
      </c>
    </row>
    <row r="1870" spans="1:15" x14ac:dyDescent="0.3">
      <c r="A1870" s="9">
        <v>755</v>
      </c>
      <c r="B1870" s="9">
        <v>12</v>
      </c>
      <c r="C1870" s="13" t="s">
        <v>195</v>
      </c>
      <c r="D1870" s="13" t="s">
        <v>1158</v>
      </c>
      <c r="E1870" s="14">
        <v>15</v>
      </c>
      <c r="F1870" s="14">
        <v>25</v>
      </c>
      <c r="G1870" s="9">
        <v>3</v>
      </c>
      <c r="H1870" s="9">
        <v>37</v>
      </c>
      <c r="I1870" s="13" t="s">
        <v>1127</v>
      </c>
      <c r="K1870" s="14">
        <f t="shared" si="116"/>
        <v>45</v>
      </c>
      <c r="L1870" s="14">
        <f t="shared" si="117"/>
        <v>30</v>
      </c>
      <c r="M1870" s="14">
        <f t="shared" si="118"/>
        <v>75</v>
      </c>
      <c r="N1870" s="12">
        <f t="shared" si="119"/>
        <v>0.66666666666666663</v>
      </c>
      <c r="O1870" s="23">
        <f>IF(VLOOKUP(Cocina[[#This Row],[Número de Orden]],Sala[[Número de Orden]:[Orden cobrada (Sin tiempo espera)]],12,FALSE)="Si",Cocina[[#This Row],[Ganancia Neta]],-Cocina[[#This Row],[Total del Pedido]])</f>
        <v>30</v>
      </c>
    </row>
    <row r="1871" spans="1:15" x14ac:dyDescent="0.3">
      <c r="A1871" s="9">
        <v>755</v>
      </c>
      <c r="B1871" s="9">
        <v>12</v>
      </c>
      <c r="C1871" s="13" t="s">
        <v>180</v>
      </c>
      <c r="D1871" s="13" t="s">
        <v>1148</v>
      </c>
      <c r="E1871" s="14">
        <v>11</v>
      </c>
      <c r="F1871" s="14">
        <v>19</v>
      </c>
      <c r="G1871" s="9">
        <v>3</v>
      </c>
      <c r="H1871" s="9">
        <v>46</v>
      </c>
      <c r="I1871" s="13" t="s">
        <v>1127</v>
      </c>
      <c r="K1871" s="14">
        <f t="shared" si="116"/>
        <v>33</v>
      </c>
      <c r="L1871" s="14">
        <f t="shared" si="117"/>
        <v>24</v>
      </c>
      <c r="M1871" s="14">
        <f t="shared" si="118"/>
        <v>57</v>
      </c>
      <c r="N1871" s="12">
        <f t="shared" si="119"/>
        <v>0.72727272727272729</v>
      </c>
      <c r="O1871" s="23">
        <f>IF(VLOOKUP(Cocina[[#This Row],[Número de Orden]],Sala[[Número de Orden]:[Orden cobrada (Sin tiempo espera)]],12,FALSE)="Si",Cocina[[#This Row],[Ganancia Neta]],-Cocina[[#This Row],[Total del Pedido]])</f>
        <v>24</v>
      </c>
    </row>
    <row r="1872" spans="1:15" x14ac:dyDescent="0.3">
      <c r="A1872" s="9">
        <v>755</v>
      </c>
      <c r="B1872" s="9">
        <v>12</v>
      </c>
      <c r="C1872" s="13" t="s">
        <v>51</v>
      </c>
      <c r="D1872" s="13" t="s">
        <v>1145</v>
      </c>
      <c r="E1872" s="14">
        <v>17</v>
      </c>
      <c r="F1872" s="14">
        <v>29</v>
      </c>
      <c r="G1872" s="9">
        <v>2</v>
      </c>
      <c r="H1872" s="9">
        <v>20</v>
      </c>
      <c r="I1872" s="13" t="s">
        <v>1128</v>
      </c>
      <c r="K1872" s="14">
        <f t="shared" si="116"/>
        <v>34</v>
      </c>
      <c r="L1872" s="14">
        <f t="shared" si="117"/>
        <v>24</v>
      </c>
      <c r="M1872" s="14">
        <f t="shared" si="118"/>
        <v>58</v>
      </c>
      <c r="N1872" s="12">
        <f t="shared" si="119"/>
        <v>0.70588235294117652</v>
      </c>
      <c r="O1872" s="23">
        <f>IF(VLOOKUP(Cocina[[#This Row],[Número de Orden]],Sala[[Número de Orden]:[Orden cobrada (Sin tiempo espera)]],12,FALSE)="Si",Cocina[[#This Row],[Ganancia Neta]],-Cocina[[#This Row],[Total del Pedido]])</f>
        <v>24</v>
      </c>
    </row>
    <row r="1873" spans="1:15" x14ac:dyDescent="0.3">
      <c r="A1873" s="9">
        <v>756</v>
      </c>
      <c r="B1873" s="9">
        <v>11</v>
      </c>
      <c r="C1873" s="13" t="s">
        <v>186</v>
      </c>
      <c r="D1873" s="13" t="s">
        <v>1141</v>
      </c>
      <c r="E1873" s="14">
        <v>19</v>
      </c>
      <c r="F1873" s="14">
        <v>31</v>
      </c>
      <c r="G1873" s="9">
        <v>1</v>
      </c>
      <c r="H1873" s="9">
        <v>21</v>
      </c>
      <c r="I1873" s="13" t="s">
        <v>1127</v>
      </c>
      <c r="K1873" s="14">
        <f t="shared" si="116"/>
        <v>19</v>
      </c>
      <c r="L1873" s="14">
        <f t="shared" si="117"/>
        <v>12</v>
      </c>
      <c r="M1873" s="14">
        <f t="shared" si="118"/>
        <v>31</v>
      </c>
      <c r="N1873" s="12">
        <f t="shared" si="119"/>
        <v>0.63157894736842102</v>
      </c>
      <c r="O1873" s="23">
        <f>IF(VLOOKUP(Cocina[[#This Row],[Número de Orden]],Sala[[Número de Orden]:[Orden cobrada (Sin tiempo espera)]],12,FALSE)="Si",Cocina[[#This Row],[Ganancia Neta]],-Cocina[[#This Row],[Total del Pedido]])</f>
        <v>12</v>
      </c>
    </row>
    <row r="1874" spans="1:15" x14ac:dyDescent="0.3">
      <c r="A1874" s="9">
        <v>756</v>
      </c>
      <c r="B1874" s="9">
        <v>11</v>
      </c>
      <c r="C1874" s="13" t="s">
        <v>180</v>
      </c>
      <c r="D1874" s="13" t="s">
        <v>1148</v>
      </c>
      <c r="E1874" s="14">
        <v>11</v>
      </c>
      <c r="F1874" s="14">
        <v>19</v>
      </c>
      <c r="G1874" s="9">
        <v>1</v>
      </c>
      <c r="H1874" s="9">
        <v>13</v>
      </c>
      <c r="I1874" s="13" t="s">
        <v>1127</v>
      </c>
      <c r="K1874" s="14">
        <f t="shared" si="116"/>
        <v>11</v>
      </c>
      <c r="L1874" s="14">
        <f t="shared" si="117"/>
        <v>8</v>
      </c>
      <c r="M1874" s="14">
        <f t="shared" si="118"/>
        <v>19</v>
      </c>
      <c r="N1874" s="12">
        <f t="shared" si="119"/>
        <v>0.72727272727272729</v>
      </c>
      <c r="O1874" s="23">
        <f>IF(VLOOKUP(Cocina[[#This Row],[Número de Orden]],Sala[[Número de Orden]:[Orden cobrada (Sin tiempo espera)]],12,FALSE)="Si",Cocina[[#This Row],[Ganancia Neta]],-Cocina[[#This Row],[Total del Pedido]])</f>
        <v>8</v>
      </c>
    </row>
    <row r="1875" spans="1:15" x14ac:dyDescent="0.3">
      <c r="A1875" s="9">
        <v>757</v>
      </c>
      <c r="B1875" s="9">
        <v>3</v>
      </c>
      <c r="C1875" s="13" t="s">
        <v>100</v>
      </c>
      <c r="D1875" s="13" t="s">
        <v>1140</v>
      </c>
      <c r="E1875" s="14">
        <v>18</v>
      </c>
      <c r="F1875" s="14">
        <v>30</v>
      </c>
      <c r="G1875" s="9">
        <v>2</v>
      </c>
      <c r="H1875" s="9">
        <v>40</v>
      </c>
      <c r="I1875" s="13" t="s">
        <v>1127</v>
      </c>
      <c r="K1875" s="14">
        <f t="shared" si="116"/>
        <v>36</v>
      </c>
      <c r="L1875" s="14">
        <f t="shared" si="117"/>
        <v>24</v>
      </c>
      <c r="M1875" s="14">
        <f t="shared" si="118"/>
        <v>60</v>
      </c>
      <c r="N1875" s="12">
        <f t="shared" si="119"/>
        <v>0.66666666666666663</v>
      </c>
      <c r="O1875" s="23">
        <f>IF(VLOOKUP(Cocina[[#This Row],[Número de Orden]],Sala[[Número de Orden]:[Orden cobrada (Sin tiempo espera)]],12,FALSE)="Si",Cocina[[#This Row],[Ganancia Neta]],-Cocina[[#This Row],[Total del Pedido]])</f>
        <v>24</v>
      </c>
    </row>
    <row r="1876" spans="1:15" x14ac:dyDescent="0.3">
      <c r="A1876" s="9">
        <v>758</v>
      </c>
      <c r="B1876" s="9">
        <v>18</v>
      </c>
      <c r="C1876" s="13" t="s">
        <v>100</v>
      </c>
      <c r="D1876" s="13" t="s">
        <v>1140</v>
      </c>
      <c r="E1876" s="14">
        <v>18</v>
      </c>
      <c r="F1876" s="14">
        <v>30</v>
      </c>
      <c r="G1876" s="9">
        <v>1</v>
      </c>
      <c r="H1876" s="9">
        <v>32</v>
      </c>
      <c r="I1876" s="13" t="s">
        <v>1127</v>
      </c>
      <c r="K1876" s="14">
        <f t="shared" si="116"/>
        <v>18</v>
      </c>
      <c r="L1876" s="14">
        <f t="shared" si="117"/>
        <v>12</v>
      </c>
      <c r="M1876" s="14">
        <f t="shared" si="118"/>
        <v>30</v>
      </c>
      <c r="N1876" s="12">
        <f t="shared" si="119"/>
        <v>0.66666666666666663</v>
      </c>
      <c r="O1876" s="23">
        <f>IF(VLOOKUP(Cocina[[#This Row],[Número de Orden]],Sala[[Número de Orden]:[Orden cobrada (Sin tiempo espera)]],12,FALSE)="Si",Cocina[[#This Row],[Ganancia Neta]],-Cocina[[#This Row],[Total del Pedido]])</f>
        <v>12</v>
      </c>
    </row>
    <row r="1877" spans="1:15" x14ac:dyDescent="0.3">
      <c r="A1877" s="9">
        <v>758</v>
      </c>
      <c r="B1877" s="9">
        <v>18</v>
      </c>
      <c r="C1877" s="13" t="s">
        <v>335</v>
      </c>
      <c r="D1877" s="13" t="s">
        <v>1151</v>
      </c>
      <c r="E1877" s="14">
        <v>13</v>
      </c>
      <c r="F1877" s="14">
        <v>22</v>
      </c>
      <c r="G1877" s="9">
        <v>1</v>
      </c>
      <c r="H1877" s="9">
        <v>9</v>
      </c>
      <c r="I1877" s="13" t="s">
        <v>1128</v>
      </c>
      <c r="K1877" s="14">
        <f t="shared" si="116"/>
        <v>13</v>
      </c>
      <c r="L1877" s="14">
        <f t="shared" si="117"/>
        <v>9</v>
      </c>
      <c r="M1877" s="14">
        <f t="shared" si="118"/>
        <v>22</v>
      </c>
      <c r="N1877" s="12">
        <f t="shared" si="119"/>
        <v>0.69230769230769229</v>
      </c>
      <c r="O1877" s="23">
        <f>IF(VLOOKUP(Cocina[[#This Row],[Número de Orden]],Sala[[Número de Orden]:[Orden cobrada (Sin tiempo espera)]],12,FALSE)="Si",Cocina[[#This Row],[Ganancia Neta]],-Cocina[[#This Row],[Total del Pedido]])</f>
        <v>9</v>
      </c>
    </row>
    <row r="1878" spans="1:15" x14ac:dyDescent="0.3">
      <c r="A1878" s="9">
        <v>759</v>
      </c>
      <c r="B1878" s="9">
        <v>20</v>
      </c>
      <c r="C1878" s="13" t="s">
        <v>439</v>
      </c>
      <c r="D1878" s="13" t="s">
        <v>1146</v>
      </c>
      <c r="E1878" s="14">
        <v>20</v>
      </c>
      <c r="F1878" s="14">
        <v>33</v>
      </c>
      <c r="G1878" s="9">
        <v>3</v>
      </c>
      <c r="H1878" s="9">
        <v>48</v>
      </c>
      <c r="I1878" s="13" t="s">
        <v>1127</v>
      </c>
      <c r="K1878" s="14">
        <f t="shared" si="116"/>
        <v>60</v>
      </c>
      <c r="L1878" s="14">
        <f t="shared" si="117"/>
        <v>39</v>
      </c>
      <c r="M1878" s="14">
        <f t="shared" si="118"/>
        <v>99</v>
      </c>
      <c r="N1878" s="12">
        <f t="shared" si="119"/>
        <v>0.65</v>
      </c>
      <c r="O1878" s="23">
        <f>IF(VLOOKUP(Cocina[[#This Row],[Número de Orden]],Sala[[Número de Orden]:[Orden cobrada (Sin tiempo espera)]],12,FALSE)="Si",Cocina[[#This Row],[Ganancia Neta]],-Cocina[[#This Row],[Total del Pedido]])</f>
        <v>-60</v>
      </c>
    </row>
    <row r="1879" spans="1:15" x14ac:dyDescent="0.3">
      <c r="A1879" s="9">
        <v>759</v>
      </c>
      <c r="B1879" s="9">
        <v>20</v>
      </c>
      <c r="C1879" s="13" t="s">
        <v>170</v>
      </c>
      <c r="D1879" s="13" t="s">
        <v>1142</v>
      </c>
      <c r="E1879" s="14">
        <v>16</v>
      </c>
      <c r="F1879" s="14">
        <v>27</v>
      </c>
      <c r="G1879" s="9">
        <v>3</v>
      </c>
      <c r="H1879" s="9">
        <v>51</v>
      </c>
      <c r="I1879" s="13" t="s">
        <v>1127</v>
      </c>
      <c r="K1879" s="14">
        <f t="shared" si="116"/>
        <v>48</v>
      </c>
      <c r="L1879" s="14">
        <f t="shared" si="117"/>
        <v>33</v>
      </c>
      <c r="M1879" s="14">
        <f t="shared" si="118"/>
        <v>81</v>
      </c>
      <c r="N1879" s="12">
        <f t="shared" si="119"/>
        <v>0.6875</v>
      </c>
      <c r="O1879" s="23">
        <f>IF(VLOOKUP(Cocina[[#This Row],[Número de Orden]],Sala[[Número de Orden]:[Orden cobrada (Sin tiempo espera)]],12,FALSE)="Si",Cocina[[#This Row],[Ganancia Neta]],-Cocina[[#This Row],[Total del Pedido]])</f>
        <v>-48</v>
      </c>
    </row>
    <row r="1880" spans="1:15" x14ac:dyDescent="0.3">
      <c r="A1880" s="9">
        <v>759</v>
      </c>
      <c r="B1880" s="9">
        <v>20</v>
      </c>
      <c r="C1880" s="13" t="s">
        <v>195</v>
      </c>
      <c r="D1880" s="13" t="s">
        <v>1158</v>
      </c>
      <c r="E1880" s="14">
        <v>15</v>
      </c>
      <c r="F1880" s="14">
        <v>25</v>
      </c>
      <c r="G1880" s="9">
        <v>3</v>
      </c>
      <c r="H1880" s="9">
        <v>41</v>
      </c>
      <c r="I1880" s="13" t="s">
        <v>1127</v>
      </c>
      <c r="K1880" s="14">
        <f t="shared" si="116"/>
        <v>45</v>
      </c>
      <c r="L1880" s="14">
        <f t="shared" si="117"/>
        <v>30</v>
      </c>
      <c r="M1880" s="14">
        <f t="shared" si="118"/>
        <v>75</v>
      </c>
      <c r="N1880" s="12">
        <f t="shared" si="119"/>
        <v>0.66666666666666663</v>
      </c>
      <c r="O1880" s="23">
        <f>IF(VLOOKUP(Cocina[[#This Row],[Número de Orden]],Sala[[Número de Orden]:[Orden cobrada (Sin tiempo espera)]],12,FALSE)="Si",Cocina[[#This Row],[Ganancia Neta]],-Cocina[[#This Row],[Total del Pedido]])</f>
        <v>-45</v>
      </c>
    </row>
    <row r="1881" spans="1:15" x14ac:dyDescent="0.3">
      <c r="A1881" s="9">
        <v>759</v>
      </c>
      <c r="B1881" s="9">
        <v>20</v>
      </c>
      <c r="C1881" s="13" t="s">
        <v>51</v>
      </c>
      <c r="D1881" s="13" t="s">
        <v>1145</v>
      </c>
      <c r="E1881" s="14">
        <v>17</v>
      </c>
      <c r="F1881" s="14">
        <v>29</v>
      </c>
      <c r="G1881" s="9">
        <v>3</v>
      </c>
      <c r="H1881" s="9">
        <v>56</v>
      </c>
      <c r="I1881" s="13" t="s">
        <v>1128</v>
      </c>
      <c r="K1881" s="14">
        <f t="shared" si="116"/>
        <v>51</v>
      </c>
      <c r="L1881" s="14">
        <f t="shared" si="117"/>
        <v>36</v>
      </c>
      <c r="M1881" s="14">
        <f t="shared" si="118"/>
        <v>87</v>
      </c>
      <c r="N1881" s="12">
        <f t="shared" si="119"/>
        <v>0.70588235294117652</v>
      </c>
      <c r="O1881" s="23">
        <f>IF(VLOOKUP(Cocina[[#This Row],[Número de Orden]],Sala[[Número de Orden]:[Orden cobrada (Sin tiempo espera)]],12,FALSE)="Si",Cocina[[#This Row],[Ganancia Neta]],-Cocina[[#This Row],[Total del Pedido]])</f>
        <v>-51</v>
      </c>
    </row>
    <row r="1882" spans="1:15" x14ac:dyDescent="0.3">
      <c r="A1882" s="9">
        <v>760</v>
      </c>
      <c r="B1882" s="9">
        <v>5</v>
      </c>
      <c r="C1882" s="13" t="s">
        <v>33</v>
      </c>
      <c r="D1882" s="13" t="s">
        <v>1149</v>
      </c>
      <c r="E1882" s="14">
        <v>21</v>
      </c>
      <c r="F1882" s="14">
        <v>35</v>
      </c>
      <c r="G1882" s="9">
        <v>3</v>
      </c>
      <c r="H1882" s="9">
        <v>20</v>
      </c>
      <c r="I1882" s="13" t="s">
        <v>1127</v>
      </c>
      <c r="K1882" s="14">
        <f t="shared" si="116"/>
        <v>63</v>
      </c>
      <c r="L1882" s="14">
        <f t="shared" si="117"/>
        <v>42</v>
      </c>
      <c r="M1882" s="14">
        <f t="shared" si="118"/>
        <v>105</v>
      </c>
      <c r="N1882" s="12">
        <f t="shared" si="119"/>
        <v>0.66666666666666663</v>
      </c>
      <c r="O1882" s="23">
        <f>IF(VLOOKUP(Cocina[[#This Row],[Número de Orden]],Sala[[Número de Orden]:[Orden cobrada (Sin tiempo espera)]],12,FALSE)="Si",Cocina[[#This Row],[Ganancia Neta]],-Cocina[[#This Row],[Total del Pedido]])</f>
        <v>42</v>
      </c>
    </row>
    <row r="1883" spans="1:15" x14ac:dyDescent="0.3">
      <c r="A1883" s="9">
        <v>761</v>
      </c>
      <c r="B1883" s="9">
        <v>4</v>
      </c>
      <c r="C1883" s="13" t="s">
        <v>259</v>
      </c>
      <c r="D1883" s="13" t="s">
        <v>1139</v>
      </c>
      <c r="E1883" s="14">
        <v>14</v>
      </c>
      <c r="F1883" s="14">
        <v>24</v>
      </c>
      <c r="G1883" s="9">
        <v>3</v>
      </c>
      <c r="H1883" s="9">
        <v>54</v>
      </c>
      <c r="I1883" s="13" t="s">
        <v>1128</v>
      </c>
      <c r="K1883" s="14">
        <f t="shared" si="116"/>
        <v>42</v>
      </c>
      <c r="L1883" s="14">
        <f t="shared" si="117"/>
        <v>30</v>
      </c>
      <c r="M1883" s="14">
        <f t="shared" si="118"/>
        <v>72</v>
      </c>
      <c r="N1883" s="12">
        <f t="shared" si="119"/>
        <v>0.7142857142857143</v>
      </c>
      <c r="O1883" s="23">
        <f>IF(VLOOKUP(Cocina[[#This Row],[Número de Orden]],Sala[[Número de Orden]:[Orden cobrada (Sin tiempo espera)]],12,FALSE)="Si",Cocina[[#This Row],[Ganancia Neta]],-Cocina[[#This Row],[Total del Pedido]])</f>
        <v>-42</v>
      </c>
    </row>
    <row r="1884" spans="1:15" x14ac:dyDescent="0.3">
      <c r="A1884" s="9">
        <v>761</v>
      </c>
      <c r="B1884" s="9">
        <v>4</v>
      </c>
      <c r="C1884" s="13" t="s">
        <v>57</v>
      </c>
      <c r="D1884" s="13" t="s">
        <v>1147</v>
      </c>
      <c r="E1884" s="14">
        <v>16</v>
      </c>
      <c r="F1884" s="14">
        <v>28</v>
      </c>
      <c r="G1884" s="9">
        <v>2</v>
      </c>
      <c r="H1884" s="9">
        <v>20</v>
      </c>
      <c r="I1884" s="13" t="s">
        <v>1127</v>
      </c>
      <c r="K1884" s="14">
        <f t="shared" si="116"/>
        <v>32</v>
      </c>
      <c r="L1884" s="14">
        <f t="shared" si="117"/>
        <v>24</v>
      </c>
      <c r="M1884" s="14">
        <f t="shared" si="118"/>
        <v>56</v>
      </c>
      <c r="N1884" s="12">
        <f t="shared" si="119"/>
        <v>0.75</v>
      </c>
      <c r="O1884" s="23">
        <f>IF(VLOOKUP(Cocina[[#This Row],[Número de Orden]],Sala[[Número de Orden]:[Orden cobrada (Sin tiempo espera)]],12,FALSE)="Si",Cocina[[#This Row],[Ganancia Neta]],-Cocina[[#This Row],[Total del Pedido]])</f>
        <v>-32</v>
      </c>
    </row>
    <row r="1885" spans="1:15" x14ac:dyDescent="0.3">
      <c r="A1885" s="9">
        <v>761</v>
      </c>
      <c r="B1885" s="9">
        <v>4</v>
      </c>
      <c r="C1885" s="13" t="s">
        <v>331</v>
      </c>
      <c r="D1885" s="13" t="s">
        <v>1154</v>
      </c>
      <c r="E1885" s="14">
        <v>14</v>
      </c>
      <c r="F1885" s="14">
        <v>23</v>
      </c>
      <c r="G1885" s="9">
        <v>2</v>
      </c>
      <c r="H1885" s="9">
        <v>28</v>
      </c>
      <c r="I1885" s="13" t="s">
        <v>1127</v>
      </c>
      <c r="K1885" s="14">
        <f t="shared" si="116"/>
        <v>28</v>
      </c>
      <c r="L1885" s="14">
        <f t="shared" si="117"/>
        <v>18</v>
      </c>
      <c r="M1885" s="14">
        <f t="shared" si="118"/>
        <v>46</v>
      </c>
      <c r="N1885" s="12">
        <f t="shared" si="119"/>
        <v>0.6428571428571429</v>
      </c>
      <c r="O1885" s="23">
        <f>IF(VLOOKUP(Cocina[[#This Row],[Número de Orden]],Sala[[Número de Orden]:[Orden cobrada (Sin tiempo espera)]],12,FALSE)="Si",Cocina[[#This Row],[Ganancia Neta]],-Cocina[[#This Row],[Total del Pedido]])</f>
        <v>-28</v>
      </c>
    </row>
    <row r="1886" spans="1:15" x14ac:dyDescent="0.3">
      <c r="A1886" s="9">
        <v>762</v>
      </c>
      <c r="B1886" s="9">
        <v>4</v>
      </c>
      <c r="C1886" s="13" t="s">
        <v>102</v>
      </c>
      <c r="D1886" s="13" t="s">
        <v>1155</v>
      </c>
      <c r="E1886" s="14">
        <v>13</v>
      </c>
      <c r="F1886" s="14">
        <v>21</v>
      </c>
      <c r="G1886" s="9">
        <v>1</v>
      </c>
      <c r="H1886" s="9">
        <v>20</v>
      </c>
      <c r="I1886" s="13" t="s">
        <v>1128</v>
      </c>
      <c r="K1886" s="14">
        <f t="shared" si="116"/>
        <v>13</v>
      </c>
      <c r="L1886" s="14">
        <f t="shared" si="117"/>
        <v>8</v>
      </c>
      <c r="M1886" s="14">
        <f t="shared" si="118"/>
        <v>21</v>
      </c>
      <c r="N1886" s="12">
        <f t="shared" si="119"/>
        <v>0.61538461538461542</v>
      </c>
      <c r="O1886" s="23">
        <f>IF(VLOOKUP(Cocina[[#This Row],[Número de Orden]],Sala[[Número de Orden]:[Orden cobrada (Sin tiempo espera)]],12,FALSE)="Si",Cocina[[#This Row],[Ganancia Neta]],-Cocina[[#This Row],[Total del Pedido]])</f>
        <v>8</v>
      </c>
    </row>
    <row r="1887" spans="1:15" x14ac:dyDescent="0.3">
      <c r="A1887" s="9">
        <v>762</v>
      </c>
      <c r="B1887" s="9">
        <v>4</v>
      </c>
      <c r="C1887" s="13" t="s">
        <v>256</v>
      </c>
      <c r="D1887" s="13" t="s">
        <v>1157</v>
      </c>
      <c r="E1887" s="14">
        <v>15</v>
      </c>
      <c r="F1887" s="14">
        <v>26</v>
      </c>
      <c r="G1887" s="9">
        <v>3</v>
      </c>
      <c r="H1887" s="9">
        <v>9</v>
      </c>
      <c r="I1887" s="13" t="s">
        <v>1127</v>
      </c>
      <c r="K1887" s="14">
        <f t="shared" si="116"/>
        <v>45</v>
      </c>
      <c r="L1887" s="14">
        <f t="shared" si="117"/>
        <v>33</v>
      </c>
      <c r="M1887" s="14">
        <f t="shared" si="118"/>
        <v>78</v>
      </c>
      <c r="N1887" s="12">
        <f t="shared" si="119"/>
        <v>0.73333333333333328</v>
      </c>
      <c r="O1887" s="23">
        <f>IF(VLOOKUP(Cocina[[#This Row],[Número de Orden]],Sala[[Número de Orden]:[Orden cobrada (Sin tiempo espera)]],12,FALSE)="Si",Cocina[[#This Row],[Ganancia Neta]],-Cocina[[#This Row],[Total del Pedido]])</f>
        <v>33</v>
      </c>
    </row>
    <row r="1888" spans="1:15" x14ac:dyDescent="0.3">
      <c r="A1888" s="9">
        <v>763</v>
      </c>
      <c r="B1888" s="9">
        <v>18</v>
      </c>
      <c r="C1888" s="13" t="s">
        <v>439</v>
      </c>
      <c r="D1888" s="13" t="s">
        <v>1146</v>
      </c>
      <c r="E1888" s="14">
        <v>20</v>
      </c>
      <c r="F1888" s="14">
        <v>33</v>
      </c>
      <c r="G1888" s="9">
        <v>2</v>
      </c>
      <c r="H1888" s="9">
        <v>14</v>
      </c>
      <c r="I1888" s="13" t="s">
        <v>1128</v>
      </c>
      <c r="K1888" s="14">
        <f t="shared" si="116"/>
        <v>40</v>
      </c>
      <c r="L1888" s="14">
        <f t="shared" si="117"/>
        <v>26</v>
      </c>
      <c r="M1888" s="14">
        <f t="shared" si="118"/>
        <v>66</v>
      </c>
      <c r="N1888" s="12">
        <f t="shared" si="119"/>
        <v>0.65</v>
      </c>
      <c r="O1888" s="23">
        <f>IF(VLOOKUP(Cocina[[#This Row],[Número de Orden]],Sala[[Número de Orden]:[Orden cobrada (Sin tiempo espera)]],12,FALSE)="Si",Cocina[[#This Row],[Ganancia Neta]],-Cocina[[#This Row],[Total del Pedido]])</f>
        <v>26</v>
      </c>
    </row>
    <row r="1889" spans="1:15" x14ac:dyDescent="0.3">
      <c r="A1889" s="9">
        <v>763</v>
      </c>
      <c r="B1889" s="9">
        <v>18</v>
      </c>
      <c r="C1889" s="13" t="s">
        <v>180</v>
      </c>
      <c r="D1889" s="13" t="s">
        <v>1148</v>
      </c>
      <c r="E1889" s="14">
        <v>11</v>
      </c>
      <c r="F1889" s="14">
        <v>19</v>
      </c>
      <c r="G1889" s="9">
        <v>2</v>
      </c>
      <c r="H1889" s="9">
        <v>18</v>
      </c>
      <c r="I1889" s="13" t="s">
        <v>1128</v>
      </c>
      <c r="K1889" s="14">
        <f t="shared" si="116"/>
        <v>22</v>
      </c>
      <c r="L1889" s="14">
        <f t="shared" si="117"/>
        <v>16</v>
      </c>
      <c r="M1889" s="14">
        <f t="shared" si="118"/>
        <v>38</v>
      </c>
      <c r="N1889" s="12">
        <f t="shared" si="119"/>
        <v>0.72727272727272729</v>
      </c>
      <c r="O1889" s="23">
        <f>IF(VLOOKUP(Cocina[[#This Row],[Número de Orden]],Sala[[Número de Orden]:[Orden cobrada (Sin tiempo espera)]],12,FALSE)="Si",Cocina[[#This Row],[Ganancia Neta]],-Cocina[[#This Row],[Total del Pedido]])</f>
        <v>16</v>
      </c>
    </row>
    <row r="1890" spans="1:15" x14ac:dyDescent="0.3">
      <c r="A1890" s="9">
        <v>764</v>
      </c>
      <c r="B1890" s="9">
        <v>20</v>
      </c>
      <c r="C1890" s="13" t="s">
        <v>170</v>
      </c>
      <c r="D1890" s="13" t="s">
        <v>1142</v>
      </c>
      <c r="E1890" s="14">
        <v>16</v>
      </c>
      <c r="F1890" s="14">
        <v>27</v>
      </c>
      <c r="G1890" s="9">
        <v>1</v>
      </c>
      <c r="H1890" s="9">
        <v>53</v>
      </c>
      <c r="I1890" s="13" t="s">
        <v>1127</v>
      </c>
      <c r="K1890" s="14">
        <f t="shared" si="116"/>
        <v>16</v>
      </c>
      <c r="L1890" s="14">
        <f t="shared" si="117"/>
        <v>11</v>
      </c>
      <c r="M1890" s="14">
        <f t="shared" si="118"/>
        <v>27</v>
      </c>
      <c r="N1890" s="12">
        <f t="shared" si="119"/>
        <v>0.6875</v>
      </c>
      <c r="O1890" s="23">
        <f>IF(VLOOKUP(Cocina[[#This Row],[Número de Orden]],Sala[[Número de Orden]:[Orden cobrada (Sin tiempo espera)]],12,FALSE)="Si",Cocina[[#This Row],[Ganancia Neta]],-Cocina[[#This Row],[Total del Pedido]])</f>
        <v>11</v>
      </c>
    </row>
    <row r="1891" spans="1:15" x14ac:dyDescent="0.3">
      <c r="A1891" s="9">
        <v>764</v>
      </c>
      <c r="B1891" s="9">
        <v>20</v>
      </c>
      <c r="C1891" s="13" t="s">
        <v>77</v>
      </c>
      <c r="D1891" s="13" t="s">
        <v>1152</v>
      </c>
      <c r="E1891" s="14">
        <v>20</v>
      </c>
      <c r="F1891" s="14">
        <v>34</v>
      </c>
      <c r="G1891" s="9">
        <v>1</v>
      </c>
      <c r="H1891" s="9">
        <v>24</v>
      </c>
      <c r="I1891" s="13" t="s">
        <v>1127</v>
      </c>
      <c r="K1891" s="14">
        <f t="shared" si="116"/>
        <v>20</v>
      </c>
      <c r="L1891" s="14">
        <f t="shared" si="117"/>
        <v>14</v>
      </c>
      <c r="M1891" s="14">
        <f t="shared" si="118"/>
        <v>34</v>
      </c>
      <c r="N1891" s="12">
        <f t="shared" si="119"/>
        <v>0.7</v>
      </c>
      <c r="O1891" s="23">
        <f>IF(VLOOKUP(Cocina[[#This Row],[Número de Orden]],Sala[[Número de Orden]:[Orden cobrada (Sin tiempo espera)]],12,FALSE)="Si",Cocina[[#This Row],[Ganancia Neta]],-Cocina[[#This Row],[Total del Pedido]])</f>
        <v>14</v>
      </c>
    </row>
    <row r="1892" spans="1:15" x14ac:dyDescent="0.3">
      <c r="A1892" s="9">
        <v>764</v>
      </c>
      <c r="B1892" s="9">
        <v>20</v>
      </c>
      <c r="C1892" s="13" t="s">
        <v>259</v>
      </c>
      <c r="D1892" s="13" t="s">
        <v>1139</v>
      </c>
      <c r="E1892" s="14">
        <v>14</v>
      </c>
      <c r="F1892" s="14">
        <v>24</v>
      </c>
      <c r="G1892" s="9">
        <v>1</v>
      </c>
      <c r="H1892" s="9">
        <v>35</v>
      </c>
      <c r="I1892" s="13" t="s">
        <v>1127</v>
      </c>
      <c r="K1892" s="14">
        <f t="shared" si="116"/>
        <v>14</v>
      </c>
      <c r="L1892" s="14">
        <f t="shared" si="117"/>
        <v>10</v>
      </c>
      <c r="M1892" s="14">
        <f t="shared" si="118"/>
        <v>24</v>
      </c>
      <c r="N1892" s="12">
        <f t="shared" si="119"/>
        <v>0.7142857142857143</v>
      </c>
      <c r="O1892" s="23">
        <f>IF(VLOOKUP(Cocina[[#This Row],[Número de Orden]],Sala[[Número de Orden]:[Orden cobrada (Sin tiempo espera)]],12,FALSE)="Si",Cocina[[#This Row],[Ganancia Neta]],-Cocina[[#This Row],[Total del Pedido]])</f>
        <v>10</v>
      </c>
    </row>
    <row r="1893" spans="1:15" x14ac:dyDescent="0.3">
      <c r="A1893" s="9">
        <v>765</v>
      </c>
      <c r="B1893" s="9">
        <v>20</v>
      </c>
      <c r="C1893" s="13" t="s">
        <v>256</v>
      </c>
      <c r="D1893" s="13" t="s">
        <v>1157</v>
      </c>
      <c r="E1893" s="14">
        <v>15</v>
      </c>
      <c r="F1893" s="14">
        <v>26</v>
      </c>
      <c r="G1893" s="9">
        <v>3</v>
      </c>
      <c r="H1893" s="9">
        <v>55</v>
      </c>
      <c r="I1893" s="13" t="s">
        <v>1128</v>
      </c>
      <c r="K1893" s="14">
        <f t="shared" si="116"/>
        <v>45</v>
      </c>
      <c r="L1893" s="14">
        <f t="shared" si="117"/>
        <v>33</v>
      </c>
      <c r="M1893" s="14">
        <f t="shared" si="118"/>
        <v>78</v>
      </c>
      <c r="N1893" s="12">
        <f t="shared" si="119"/>
        <v>0.73333333333333328</v>
      </c>
      <c r="O1893" s="23">
        <f>IF(VLOOKUP(Cocina[[#This Row],[Número de Orden]],Sala[[Número de Orden]:[Orden cobrada (Sin tiempo espera)]],12,FALSE)="Si",Cocina[[#This Row],[Ganancia Neta]],-Cocina[[#This Row],[Total del Pedido]])</f>
        <v>-45</v>
      </c>
    </row>
    <row r="1894" spans="1:15" x14ac:dyDescent="0.3">
      <c r="A1894" s="9">
        <v>765</v>
      </c>
      <c r="B1894" s="9">
        <v>20</v>
      </c>
      <c r="C1894" s="13" t="s">
        <v>57</v>
      </c>
      <c r="D1894" s="13" t="s">
        <v>1147</v>
      </c>
      <c r="E1894" s="14">
        <v>16</v>
      </c>
      <c r="F1894" s="14">
        <v>28</v>
      </c>
      <c r="G1894" s="9">
        <v>2</v>
      </c>
      <c r="H1894" s="9">
        <v>14</v>
      </c>
      <c r="I1894" s="13" t="s">
        <v>1127</v>
      </c>
      <c r="K1894" s="14">
        <f t="shared" si="116"/>
        <v>32</v>
      </c>
      <c r="L1894" s="14">
        <f t="shared" si="117"/>
        <v>24</v>
      </c>
      <c r="M1894" s="14">
        <f t="shared" si="118"/>
        <v>56</v>
      </c>
      <c r="N1894" s="12">
        <f t="shared" si="119"/>
        <v>0.75</v>
      </c>
      <c r="O1894" s="23">
        <f>IF(VLOOKUP(Cocina[[#This Row],[Número de Orden]],Sala[[Número de Orden]:[Orden cobrada (Sin tiempo espera)]],12,FALSE)="Si",Cocina[[#This Row],[Ganancia Neta]],-Cocina[[#This Row],[Total del Pedido]])</f>
        <v>-32</v>
      </c>
    </row>
    <row r="1895" spans="1:15" x14ac:dyDescent="0.3">
      <c r="A1895" s="9">
        <v>765</v>
      </c>
      <c r="B1895" s="9">
        <v>20</v>
      </c>
      <c r="C1895" s="13" t="s">
        <v>102</v>
      </c>
      <c r="D1895" s="13" t="s">
        <v>1155</v>
      </c>
      <c r="E1895" s="14">
        <v>13</v>
      </c>
      <c r="F1895" s="14">
        <v>21</v>
      </c>
      <c r="G1895" s="9">
        <v>3</v>
      </c>
      <c r="H1895" s="9">
        <v>52</v>
      </c>
      <c r="I1895" s="13" t="s">
        <v>1127</v>
      </c>
      <c r="K1895" s="14">
        <f t="shared" si="116"/>
        <v>39</v>
      </c>
      <c r="L1895" s="14">
        <f t="shared" si="117"/>
        <v>24</v>
      </c>
      <c r="M1895" s="14">
        <f t="shared" si="118"/>
        <v>63</v>
      </c>
      <c r="N1895" s="12">
        <f t="shared" si="119"/>
        <v>0.61538461538461542</v>
      </c>
      <c r="O1895" s="23">
        <f>IF(VLOOKUP(Cocina[[#This Row],[Número de Orden]],Sala[[Número de Orden]:[Orden cobrada (Sin tiempo espera)]],12,FALSE)="Si",Cocina[[#This Row],[Ganancia Neta]],-Cocina[[#This Row],[Total del Pedido]])</f>
        <v>-39</v>
      </c>
    </row>
    <row r="1896" spans="1:15" x14ac:dyDescent="0.3">
      <c r="A1896" s="9">
        <v>765</v>
      </c>
      <c r="B1896" s="9">
        <v>20</v>
      </c>
      <c r="C1896" s="13" t="s">
        <v>106</v>
      </c>
      <c r="D1896" s="13" t="s">
        <v>1144</v>
      </c>
      <c r="E1896" s="14">
        <v>22</v>
      </c>
      <c r="F1896" s="14">
        <v>36</v>
      </c>
      <c r="G1896" s="9">
        <v>1</v>
      </c>
      <c r="H1896" s="9">
        <v>43</v>
      </c>
      <c r="I1896" s="13" t="s">
        <v>1127</v>
      </c>
      <c r="K1896" s="14">
        <f t="shared" si="116"/>
        <v>22</v>
      </c>
      <c r="L1896" s="14">
        <f t="shared" si="117"/>
        <v>14</v>
      </c>
      <c r="M1896" s="14">
        <f t="shared" si="118"/>
        <v>36</v>
      </c>
      <c r="N1896" s="12">
        <f t="shared" si="119"/>
        <v>0.63636363636363635</v>
      </c>
      <c r="O1896" s="23">
        <f>IF(VLOOKUP(Cocina[[#This Row],[Número de Orden]],Sala[[Número de Orden]:[Orden cobrada (Sin tiempo espera)]],12,FALSE)="Si",Cocina[[#This Row],[Ganancia Neta]],-Cocina[[#This Row],[Total del Pedido]])</f>
        <v>-22</v>
      </c>
    </row>
    <row r="1897" spans="1:15" x14ac:dyDescent="0.3">
      <c r="A1897" s="9">
        <v>766</v>
      </c>
      <c r="B1897" s="9">
        <v>17</v>
      </c>
      <c r="C1897" s="13" t="s">
        <v>100</v>
      </c>
      <c r="D1897" s="13" t="s">
        <v>1140</v>
      </c>
      <c r="E1897" s="14">
        <v>18</v>
      </c>
      <c r="F1897" s="14">
        <v>30</v>
      </c>
      <c r="G1897" s="9">
        <v>2</v>
      </c>
      <c r="H1897" s="9">
        <v>52</v>
      </c>
      <c r="I1897" s="13" t="s">
        <v>1127</v>
      </c>
      <c r="K1897" s="14">
        <f t="shared" si="116"/>
        <v>36</v>
      </c>
      <c r="L1897" s="14">
        <f t="shared" si="117"/>
        <v>24</v>
      </c>
      <c r="M1897" s="14">
        <f t="shared" si="118"/>
        <v>60</v>
      </c>
      <c r="N1897" s="12">
        <f t="shared" si="119"/>
        <v>0.66666666666666663</v>
      </c>
      <c r="O1897" s="23">
        <f>IF(VLOOKUP(Cocina[[#This Row],[Número de Orden]],Sala[[Número de Orden]:[Orden cobrada (Sin tiempo espera)]],12,FALSE)="Si",Cocina[[#This Row],[Ganancia Neta]],-Cocina[[#This Row],[Total del Pedido]])</f>
        <v>24</v>
      </c>
    </row>
    <row r="1898" spans="1:15" x14ac:dyDescent="0.3">
      <c r="A1898" s="9">
        <v>766</v>
      </c>
      <c r="B1898" s="9">
        <v>17</v>
      </c>
      <c r="C1898" s="13" t="s">
        <v>180</v>
      </c>
      <c r="D1898" s="13" t="s">
        <v>1148</v>
      </c>
      <c r="E1898" s="14">
        <v>11</v>
      </c>
      <c r="F1898" s="14">
        <v>19</v>
      </c>
      <c r="G1898" s="9">
        <v>1</v>
      </c>
      <c r="H1898" s="9">
        <v>59</v>
      </c>
      <c r="I1898" s="13" t="s">
        <v>1127</v>
      </c>
      <c r="K1898" s="14">
        <f t="shared" si="116"/>
        <v>11</v>
      </c>
      <c r="L1898" s="14">
        <f t="shared" si="117"/>
        <v>8</v>
      </c>
      <c r="M1898" s="14">
        <f t="shared" si="118"/>
        <v>19</v>
      </c>
      <c r="N1898" s="12">
        <f t="shared" si="119"/>
        <v>0.72727272727272729</v>
      </c>
      <c r="O1898" s="23">
        <f>IF(VLOOKUP(Cocina[[#This Row],[Número de Orden]],Sala[[Número de Orden]:[Orden cobrada (Sin tiempo espera)]],12,FALSE)="Si",Cocina[[#This Row],[Ganancia Neta]],-Cocina[[#This Row],[Total del Pedido]])</f>
        <v>8</v>
      </c>
    </row>
    <row r="1899" spans="1:15" x14ac:dyDescent="0.3">
      <c r="A1899" s="9">
        <v>766</v>
      </c>
      <c r="B1899" s="9">
        <v>17</v>
      </c>
      <c r="C1899" s="13" t="s">
        <v>241</v>
      </c>
      <c r="D1899" s="13" t="s">
        <v>1153</v>
      </c>
      <c r="E1899" s="14">
        <v>12</v>
      </c>
      <c r="F1899" s="14">
        <v>20</v>
      </c>
      <c r="G1899" s="9">
        <v>3</v>
      </c>
      <c r="H1899" s="9">
        <v>7</v>
      </c>
      <c r="I1899" s="13" t="s">
        <v>1127</v>
      </c>
      <c r="K1899" s="14">
        <f t="shared" si="116"/>
        <v>36</v>
      </c>
      <c r="L1899" s="14">
        <f t="shared" si="117"/>
        <v>24</v>
      </c>
      <c r="M1899" s="14">
        <f t="shared" si="118"/>
        <v>60</v>
      </c>
      <c r="N1899" s="12">
        <f t="shared" si="119"/>
        <v>0.66666666666666663</v>
      </c>
      <c r="O1899" s="23">
        <f>IF(VLOOKUP(Cocina[[#This Row],[Número de Orden]],Sala[[Número de Orden]:[Orden cobrada (Sin tiempo espera)]],12,FALSE)="Si",Cocina[[#This Row],[Ganancia Neta]],-Cocina[[#This Row],[Total del Pedido]])</f>
        <v>24</v>
      </c>
    </row>
    <row r="1900" spans="1:15" x14ac:dyDescent="0.3">
      <c r="A1900" s="9">
        <v>766</v>
      </c>
      <c r="B1900" s="9">
        <v>17</v>
      </c>
      <c r="C1900" s="13" t="s">
        <v>331</v>
      </c>
      <c r="D1900" s="13" t="s">
        <v>1154</v>
      </c>
      <c r="E1900" s="14">
        <v>14</v>
      </c>
      <c r="F1900" s="14">
        <v>23</v>
      </c>
      <c r="G1900" s="9">
        <v>2</v>
      </c>
      <c r="H1900" s="9">
        <v>16</v>
      </c>
      <c r="I1900" s="13" t="s">
        <v>1128</v>
      </c>
      <c r="K1900" s="14">
        <f t="shared" si="116"/>
        <v>28</v>
      </c>
      <c r="L1900" s="14">
        <f t="shared" si="117"/>
        <v>18</v>
      </c>
      <c r="M1900" s="14">
        <f t="shared" si="118"/>
        <v>46</v>
      </c>
      <c r="N1900" s="12">
        <f t="shared" si="119"/>
        <v>0.6428571428571429</v>
      </c>
      <c r="O1900" s="23">
        <f>IF(VLOOKUP(Cocina[[#This Row],[Número de Orden]],Sala[[Número de Orden]:[Orden cobrada (Sin tiempo espera)]],12,FALSE)="Si",Cocina[[#This Row],[Ganancia Neta]],-Cocina[[#This Row],[Total del Pedido]])</f>
        <v>18</v>
      </c>
    </row>
    <row r="1901" spans="1:15" x14ac:dyDescent="0.3">
      <c r="A1901" s="9">
        <v>767</v>
      </c>
      <c r="B1901" s="9">
        <v>10</v>
      </c>
      <c r="C1901" s="13" t="s">
        <v>51</v>
      </c>
      <c r="D1901" s="13" t="s">
        <v>1145</v>
      </c>
      <c r="E1901" s="14">
        <v>17</v>
      </c>
      <c r="F1901" s="14">
        <v>29</v>
      </c>
      <c r="G1901" s="9">
        <v>2</v>
      </c>
      <c r="H1901" s="9">
        <v>12</v>
      </c>
      <c r="I1901" s="13" t="s">
        <v>1128</v>
      </c>
      <c r="K1901" s="14">
        <f t="shared" si="116"/>
        <v>34</v>
      </c>
      <c r="L1901" s="14">
        <f t="shared" si="117"/>
        <v>24</v>
      </c>
      <c r="M1901" s="14">
        <f t="shared" si="118"/>
        <v>58</v>
      </c>
      <c r="N1901" s="12">
        <f t="shared" si="119"/>
        <v>0.70588235294117652</v>
      </c>
      <c r="O1901" s="23">
        <f>IF(VLOOKUP(Cocina[[#This Row],[Número de Orden]],Sala[[Número de Orden]:[Orden cobrada (Sin tiempo espera)]],12,FALSE)="Si",Cocina[[#This Row],[Ganancia Neta]],-Cocina[[#This Row],[Total del Pedido]])</f>
        <v>24</v>
      </c>
    </row>
    <row r="1902" spans="1:15" x14ac:dyDescent="0.3">
      <c r="A1902" s="9">
        <v>767</v>
      </c>
      <c r="B1902" s="9">
        <v>10</v>
      </c>
      <c r="C1902" s="13" t="s">
        <v>259</v>
      </c>
      <c r="D1902" s="13" t="s">
        <v>1139</v>
      </c>
      <c r="E1902" s="14">
        <v>14</v>
      </c>
      <c r="F1902" s="14">
        <v>24</v>
      </c>
      <c r="G1902" s="9">
        <v>2</v>
      </c>
      <c r="H1902" s="9">
        <v>30</v>
      </c>
      <c r="I1902" s="13" t="s">
        <v>1128</v>
      </c>
      <c r="K1902" s="14">
        <f t="shared" si="116"/>
        <v>28</v>
      </c>
      <c r="L1902" s="14">
        <f t="shared" si="117"/>
        <v>20</v>
      </c>
      <c r="M1902" s="14">
        <f t="shared" si="118"/>
        <v>48</v>
      </c>
      <c r="N1902" s="12">
        <f t="shared" si="119"/>
        <v>0.7142857142857143</v>
      </c>
      <c r="O1902" s="23">
        <f>IF(VLOOKUP(Cocina[[#This Row],[Número de Orden]],Sala[[Número de Orden]:[Orden cobrada (Sin tiempo espera)]],12,FALSE)="Si",Cocina[[#This Row],[Ganancia Neta]],-Cocina[[#This Row],[Total del Pedido]])</f>
        <v>20</v>
      </c>
    </row>
    <row r="1903" spans="1:15" x14ac:dyDescent="0.3">
      <c r="A1903" s="9">
        <v>767</v>
      </c>
      <c r="B1903" s="9">
        <v>10</v>
      </c>
      <c r="C1903" s="13" t="s">
        <v>102</v>
      </c>
      <c r="D1903" s="13" t="s">
        <v>1155</v>
      </c>
      <c r="E1903" s="14">
        <v>13</v>
      </c>
      <c r="F1903" s="14">
        <v>21</v>
      </c>
      <c r="G1903" s="9">
        <v>3</v>
      </c>
      <c r="H1903" s="9">
        <v>43</v>
      </c>
      <c r="I1903" s="13" t="s">
        <v>1128</v>
      </c>
      <c r="K1903" s="14">
        <f t="shared" si="116"/>
        <v>39</v>
      </c>
      <c r="L1903" s="14">
        <f t="shared" si="117"/>
        <v>24</v>
      </c>
      <c r="M1903" s="14">
        <f t="shared" si="118"/>
        <v>63</v>
      </c>
      <c r="N1903" s="12">
        <f t="shared" si="119"/>
        <v>0.61538461538461542</v>
      </c>
      <c r="O1903" s="23">
        <f>IF(VLOOKUP(Cocina[[#This Row],[Número de Orden]],Sala[[Número de Orden]:[Orden cobrada (Sin tiempo espera)]],12,FALSE)="Si",Cocina[[#This Row],[Ganancia Neta]],-Cocina[[#This Row],[Total del Pedido]])</f>
        <v>24</v>
      </c>
    </row>
  </sheetData>
  <phoneticPr fontId="29"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6"/>
  <dimension ref="A2:B2"/>
  <sheetViews>
    <sheetView workbookViewId="0">
      <selection activeCell="A5" sqref="A5:XFD20"/>
    </sheetView>
  </sheetViews>
  <sheetFormatPr baseColWidth="10" defaultRowHeight="14.4" x14ac:dyDescent="0.3"/>
  <cols>
    <col min="1" max="1" width="31.5546875" bestFit="1" customWidth="1"/>
    <col min="2" max="2" width="22.6640625" bestFit="1" customWidth="1"/>
  </cols>
  <sheetData>
    <row r="2" spans="1:2" x14ac:dyDescent="0.3">
      <c r="A2" t="s">
        <v>1168</v>
      </c>
      <c r="B2" s="2">
        <v>1.0416666666666666E-2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AA7F4A1-FF06-4C1F-85E6-4FD510463A82}">
  <ds:schemaRefs/>
</ds:datastoreItem>
</file>

<file path=customXml/itemProps2.xml><?xml version="1.0" encoding="utf-8"?>
<ds:datastoreItem xmlns:ds="http://schemas.openxmlformats.org/officeDocument/2006/customXml" ds:itemID="{73C0A7A4-5C35-4F4B-B157-B5FBFDC8AD2F}">
  <ds:schemaRefs/>
</ds:datastoreItem>
</file>

<file path=customXml/itemProps3.xml><?xml version="1.0" encoding="utf-8"?>
<ds:datastoreItem xmlns:ds="http://schemas.openxmlformats.org/officeDocument/2006/customXml" ds:itemID="{49DF10EC-072A-4E0D-A114-54BBA544F208}">
  <ds:schemaRefs/>
</ds:datastoreItem>
</file>

<file path=customXml/itemProps4.xml><?xml version="1.0" encoding="utf-8"?>
<ds:datastoreItem xmlns:ds="http://schemas.openxmlformats.org/officeDocument/2006/customXml" ds:itemID="{C7A9314A-6C83-4825-9647-EA7ED1147E94}">
  <ds:schemaRefs/>
</ds:datastoreItem>
</file>

<file path=customXml/itemProps5.xml><?xml version="1.0" encoding="utf-8"?>
<ds:datastoreItem xmlns:ds="http://schemas.openxmlformats.org/officeDocument/2006/customXml" ds:itemID="{5C491108-578C-4442-BBF4-36C3EC0A2D96}">
  <ds:schemaRefs/>
</ds:datastoreItem>
</file>

<file path=customXml/itemProps6.xml><?xml version="1.0" encoding="utf-8"?>
<ds:datastoreItem xmlns:ds="http://schemas.openxmlformats.org/officeDocument/2006/customXml" ds:itemID="{7B4BAE5E-EFBD-41E4-A541-9C38155A6A65}">
  <ds:schemaRefs/>
</ds:datastoreItem>
</file>

<file path=customXml/itemProps7.xml><?xml version="1.0" encoding="utf-8"?>
<ds:datastoreItem xmlns:ds="http://schemas.openxmlformats.org/officeDocument/2006/customXml" ds:itemID="{3A9D0A7D-E214-4B6A-972A-08AFF82B4711}">
  <ds:schemaRefs/>
</ds:datastoreItem>
</file>

<file path=customXml/itemProps8.xml><?xml version="1.0" encoding="utf-8"?>
<ds:datastoreItem xmlns:ds="http://schemas.openxmlformats.org/officeDocument/2006/customXml" ds:itemID="{D805C6E2-53DF-45BF-8020-BF66CA6B0852}">
  <ds:schemaRefs/>
</ds:datastoreItem>
</file>

<file path=customXml/itemProps9.xml><?xml version="1.0" encoding="utf-8"?>
<ds:datastoreItem xmlns:ds="http://schemas.openxmlformats.org/officeDocument/2006/customXml" ds:itemID="{6D22D945-692B-4695-B127-B2EF95B39FC7}">
  <ds:schemaRefs/>
</ds:datastoreItem>
</file>

<file path=customXml/itemProps10.xml><?xml version="1.0" encoding="utf-8"?>
<ds:datastoreItem xmlns:ds="http://schemas.openxmlformats.org/officeDocument/2006/customXml" ds:itemID="{590BC11C-592A-4389-B953-B2BA321BE059}">
  <ds:schemaRefs/>
</ds:datastoreItem>
</file>

<file path=customXml/itemProps11.xml><?xml version="1.0" encoding="utf-8"?>
<ds:datastoreItem xmlns:ds="http://schemas.openxmlformats.org/officeDocument/2006/customXml" ds:itemID="{1F0F37A5-37D1-45B0-8C99-00896C2F2034}">
  <ds:schemaRefs/>
</ds:datastoreItem>
</file>

<file path=customXml/itemProps12.xml><?xml version="1.0" encoding="utf-8"?>
<ds:datastoreItem xmlns:ds="http://schemas.openxmlformats.org/officeDocument/2006/customXml" ds:itemID="{424F4BFB-1B57-469C-AE59-A1936CE91190}">
  <ds:schemaRefs/>
</ds:datastoreItem>
</file>

<file path=customXml/itemProps13.xml><?xml version="1.0" encoding="utf-8"?>
<ds:datastoreItem xmlns:ds="http://schemas.openxmlformats.org/officeDocument/2006/customXml" ds:itemID="{78AF6E29-8406-4413-9E29-FFBA2AA1721D}">
  <ds:schemaRefs/>
</ds:datastoreItem>
</file>

<file path=customXml/itemProps14.xml><?xml version="1.0" encoding="utf-8"?>
<ds:datastoreItem xmlns:ds="http://schemas.openxmlformats.org/officeDocument/2006/customXml" ds:itemID="{24A87D93-DE70-4550-AED9-2AC1FE6C1798}">
  <ds:schemaRefs/>
</ds:datastoreItem>
</file>

<file path=customXml/itemProps15.xml><?xml version="1.0" encoding="utf-8"?>
<ds:datastoreItem xmlns:ds="http://schemas.openxmlformats.org/officeDocument/2006/customXml" ds:itemID="{C83020AA-02EB-4345-ABBE-6A3E3C5543B8}">
  <ds:schemaRefs/>
</ds:datastoreItem>
</file>

<file path=customXml/itemProps16.xml><?xml version="1.0" encoding="utf-8"?>
<ds:datastoreItem xmlns:ds="http://schemas.openxmlformats.org/officeDocument/2006/customXml" ds:itemID="{D735AE45-A836-4575-B64F-C6E58E4C9490}">
  <ds:schemaRefs/>
</ds:datastoreItem>
</file>

<file path=customXml/itemProps17.xml><?xml version="1.0" encoding="utf-8"?>
<ds:datastoreItem xmlns:ds="http://schemas.openxmlformats.org/officeDocument/2006/customXml" ds:itemID="{A575666A-74C1-4ADE-BFC3-4604CCD9EA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Análisis y desgloses (2)</vt:lpstr>
      <vt:lpstr>Resumen resultados</vt:lpstr>
      <vt:lpstr>Análisis y desgloses</vt:lpstr>
      <vt:lpstr>Sala</vt:lpstr>
      <vt:lpstr>Cocina</vt: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 Flores Rivera</dc:creator>
  <cp:lastModifiedBy>Vanessa Flores Rivera</cp:lastModifiedBy>
  <dcterms:created xsi:type="dcterms:W3CDTF">2024-09-10T20:41:54Z</dcterms:created>
  <dcterms:modified xsi:type="dcterms:W3CDTF">2024-09-26T16:56:36Z</dcterms:modified>
</cp:coreProperties>
</file>