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NESSA\Documents\Proyecto de grado\"/>
    </mc:Choice>
  </mc:AlternateContent>
  <xr:revisionPtr revIDLastSave="0" documentId="13_ncr:1_{FEE89F89-782E-4329-91C9-4DF19B7D3A8E}" xr6:coauthVersionLast="47" xr6:coauthVersionMax="47" xr10:uidLastSave="{00000000-0000-0000-0000-000000000000}"/>
  <bookViews>
    <workbookView xWindow="-108" yWindow="-108" windowWidth="23256" windowHeight="12456" xr2:uid="{3B0CA5CF-8F94-4DA9-AF0B-D96131642F98}"/>
  </bookViews>
  <sheets>
    <sheet name="cronograma" sheetId="1" r:id="rId1"/>
    <sheet name="INTEGRANTES" sheetId="2" r:id="rId2"/>
    <sheet name="REPOR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3" i="3"/>
  <c r="E4" i="3"/>
  <c r="E5" i="3"/>
  <c r="I43" i="1"/>
  <c r="G13" i="1"/>
  <c r="G14" i="1"/>
  <c r="G19" i="1"/>
  <c r="G43" i="1"/>
  <c r="G42" i="1"/>
  <c r="G41" i="1"/>
  <c r="G39" i="1"/>
  <c r="G36" i="1"/>
  <c r="G38" i="1"/>
  <c r="G34" i="1"/>
  <c r="G35" i="1"/>
  <c r="G33" i="1"/>
  <c r="G31" i="1"/>
  <c r="G29" i="1"/>
  <c r="G30" i="1"/>
  <c r="G28" i="1"/>
  <c r="G26" i="1"/>
  <c r="F19" i="1"/>
  <c r="G20" i="1"/>
  <c r="G21" i="1"/>
  <c r="G22" i="1"/>
  <c r="G23" i="1"/>
  <c r="G24" i="1"/>
  <c r="G25" i="1"/>
  <c r="G16" i="1"/>
  <c r="G12" i="1"/>
  <c r="F17" i="1"/>
  <c r="E5" i="2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L18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L8" i="1"/>
  <c r="L43" i="1" s="1"/>
  <c r="A12" i="1"/>
  <c r="A13" i="1" s="1"/>
  <c r="A14" i="1" s="1"/>
  <c r="A16" i="1" s="1"/>
  <c r="A19" i="1" s="1"/>
  <c r="F5" i="2"/>
  <c r="G5" i="2"/>
  <c r="H5" i="2"/>
  <c r="L12" i="1" l="1"/>
  <c r="L25" i="1"/>
  <c r="L24" i="1"/>
  <c r="L26" i="1"/>
  <c r="L21" i="1"/>
  <c r="L20" i="1"/>
  <c r="L22" i="1"/>
  <c r="L19" i="1"/>
  <c r="A20" i="1"/>
  <c r="A21" i="1" s="1"/>
  <c r="L16" i="1"/>
  <c r="L42" i="1"/>
  <c r="L14" i="1"/>
  <c r="L39" i="1"/>
  <c r="L35" i="1"/>
  <c r="L34" i="1"/>
  <c r="L33" i="1"/>
  <c r="L38" i="1"/>
  <c r="L13" i="1"/>
  <c r="L41" i="1"/>
  <c r="F6" i="1"/>
  <c r="L31" i="1"/>
  <c r="L30" i="1"/>
  <c r="L29" i="1"/>
  <c r="L28" i="1"/>
  <c r="L23" i="1"/>
  <c r="L36" i="1"/>
  <c r="L9" i="1"/>
  <c r="L7" i="1"/>
  <c r="M8" i="1"/>
  <c r="M12" i="1" s="1"/>
  <c r="N3" i="1" l="1"/>
  <c r="B22" i="2"/>
  <c r="M26" i="1"/>
  <c r="M25" i="1"/>
  <c r="M24" i="1"/>
  <c r="M20" i="1"/>
  <c r="M22" i="1"/>
  <c r="M21" i="1"/>
  <c r="A22" i="1"/>
  <c r="A23" i="1" s="1"/>
  <c r="A26" i="1" s="1"/>
  <c r="A28" i="1" s="1"/>
  <c r="A29" i="1" s="1"/>
  <c r="A30" i="1" s="1"/>
  <c r="A31" i="1" s="1"/>
  <c r="A33" i="1" s="1"/>
  <c r="A34" i="1" s="1"/>
  <c r="A35" i="1" s="1"/>
  <c r="A36" i="1" s="1"/>
  <c r="A38" i="1" s="1"/>
  <c r="A39" i="1" s="1"/>
  <c r="A41" i="1" s="1"/>
  <c r="A42" i="1" s="1"/>
  <c r="A43" i="1" s="1"/>
  <c r="B44" i="1" s="1"/>
  <c r="I12" i="1" s="1"/>
  <c r="M19" i="1"/>
  <c r="M35" i="1"/>
  <c r="M34" i="1"/>
  <c r="M41" i="1"/>
  <c r="M39" i="1"/>
  <c r="M13" i="1"/>
  <c r="M33" i="1"/>
  <c r="M38" i="1"/>
  <c r="M42" i="1"/>
  <c r="M14" i="1"/>
  <c r="M16" i="1"/>
  <c r="M43" i="1"/>
  <c r="O3" i="1"/>
  <c r="M23" i="1"/>
  <c r="M30" i="1"/>
  <c r="M28" i="1"/>
  <c r="M29" i="1"/>
  <c r="M31" i="1"/>
  <c r="M36" i="1"/>
  <c r="M9" i="1"/>
  <c r="N8" i="1"/>
  <c r="N12" i="1" s="1"/>
  <c r="I28" i="1" l="1"/>
  <c r="I42" i="1"/>
  <c r="I26" i="1"/>
  <c r="I41" i="1"/>
  <c r="I25" i="1"/>
  <c r="D5" i="2"/>
  <c r="I38" i="1"/>
  <c r="I23" i="1"/>
  <c r="I36" i="1"/>
  <c r="I22" i="1"/>
  <c r="I35" i="1"/>
  <c r="I21" i="1"/>
  <c r="I34" i="1"/>
  <c r="I20" i="1"/>
  <c r="I33" i="1"/>
  <c r="I19" i="1"/>
  <c r="I31" i="1"/>
  <c r="I16" i="1"/>
  <c r="I30" i="1"/>
  <c r="I14" i="1"/>
  <c r="I29" i="1"/>
  <c r="I13" i="1"/>
  <c r="I39" i="1"/>
  <c r="I24" i="1"/>
  <c r="N26" i="1"/>
  <c r="N25" i="1"/>
  <c r="N24" i="1"/>
  <c r="N21" i="1"/>
  <c r="N20" i="1"/>
  <c r="N22" i="1"/>
  <c r="N38" i="1"/>
  <c r="N19" i="1"/>
  <c r="N43" i="1"/>
  <c r="N41" i="1"/>
  <c r="N13" i="1"/>
  <c r="N14" i="1"/>
  <c r="N16" i="1"/>
  <c r="N34" i="1"/>
  <c r="N33" i="1"/>
  <c r="N42" i="1"/>
  <c r="N39" i="1"/>
  <c r="N35" i="1"/>
  <c r="N23" i="1"/>
  <c r="N31" i="1"/>
  <c r="N36" i="1"/>
  <c r="N28" i="1"/>
  <c r="N29" i="1"/>
  <c r="N30" i="1"/>
  <c r="O8" i="1"/>
  <c r="O12" i="1" s="1"/>
  <c r="N9" i="1"/>
  <c r="J12" i="1" l="1"/>
  <c r="D2" i="3" s="1"/>
  <c r="J19" i="1"/>
  <c r="D3" i="3" s="1"/>
  <c r="E2" i="3"/>
  <c r="J28" i="1"/>
  <c r="D4" i="3" s="1"/>
  <c r="J38" i="1"/>
  <c r="J41" i="1"/>
  <c r="D6" i="3" s="1"/>
  <c r="J33" i="1"/>
  <c r="D5" i="3" s="1"/>
  <c r="I44" i="1"/>
  <c r="I5" i="2" s="1"/>
  <c r="O26" i="1"/>
  <c r="O25" i="1"/>
  <c r="O24" i="1"/>
  <c r="O21" i="1"/>
  <c r="O20" i="1"/>
  <c r="O22" i="1"/>
  <c r="O13" i="1"/>
  <c r="O39" i="1"/>
  <c r="O38" i="1"/>
  <c r="O19" i="1"/>
  <c r="O35" i="1"/>
  <c r="O43" i="1"/>
  <c r="O16" i="1"/>
  <c r="O41" i="1"/>
  <c r="O33" i="1"/>
  <c r="O14" i="1"/>
  <c r="O42" i="1"/>
  <c r="O34" i="1"/>
  <c r="O28" i="1"/>
  <c r="O31" i="1"/>
  <c r="O36" i="1"/>
  <c r="O30" i="1"/>
  <c r="O23" i="1"/>
  <c r="O29" i="1"/>
  <c r="O9" i="1"/>
  <c r="P8" i="1"/>
  <c r="P12" i="1" s="1"/>
  <c r="E7" i="3" l="1"/>
  <c r="D7" i="3"/>
  <c r="P26" i="1"/>
  <c r="P25" i="1"/>
  <c r="P24" i="1"/>
  <c r="P21" i="1"/>
  <c r="P20" i="1"/>
  <c r="P22" i="1"/>
  <c r="P14" i="1"/>
  <c r="P13" i="1"/>
  <c r="P39" i="1"/>
  <c r="P19" i="1"/>
  <c r="P35" i="1"/>
  <c r="P43" i="1"/>
  <c r="P38" i="1"/>
  <c r="P33" i="1"/>
  <c r="P41" i="1"/>
  <c r="P16" i="1"/>
  <c r="P34" i="1"/>
  <c r="P42" i="1"/>
  <c r="P29" i="1"/>
  <c r="P28" i="1"/>
  <c r="P31" i="1"/>
  <c r="P36" i="1"/>
  <c r="P23" i="1"/>
  <c r="P30" i="1"/>
  <c r="P9" i="1"/>
  <c r="Q8" i="1"/>
  <c r="Q12" i="1" s="1"/>
  <c r="Q26" i="1" l="1"/>
  <c r="Q25" i="1"/>
  <c r="Q24" i="1"/>
  <c r="Q21" i="1"/>
  <c r="Q20" i="1"/>
  <c r="Q22" i="1"/>
  <c r="Q41" i="1"/>
  <c r="Q14" i="1"/>
  <c r="Q13" i="1"/>
  <c r="Q35" i="1"/>
  <c r="Q33" i="1"/>
  <c r="Q19" i="1"/>
  <c r="Q43" i="1"/>
  <c r="Q38" i="1"/>
  <c r="Q39" i="1"/>
  <c r="Q42" i="1"/>
  <c r="Q16" i="1"/>
  <c r="Q34" i="1"/>
  <c r="Q30" i="1"/>
  <c r="Q29" i="1"/>
  <c r="Q31" i="1"/>
  <c r="Q36" i="1"/>
  <c r="Q23" i="1"/>
  <c r="Q28" i="1"/>
  <c r="Q9" i="1"/>
  <c r="R8" i="1"/>
  <c r="R12" i="1" s="1"/>
  <c r="R26" i="1" l="1"/>
  <c r="R25" i="1"/>
  <c r="R24" i="1"/>
  <c r="R21" i="1"/>
  <c r="R20" i="1"/>
  <c r="R22" i="1"/>
  <c r="R16" i="1"/>
  <c r="R42" i="1"/>
  <c r="R41" i="1"/>
  <c r="R14" i="1"/>
  <c r="R39" i="1"/>
  <c r="R43" i="1"/>
  <c r="R33" i="1"/>
  <c r="R19" i="1"/>
  <c r="R35" i="1"/>
  <c r="R13" i="1"/>
  <c r="R38" i="1"/>
  <c r="R34" i="1"/>
  <c r="R31" i="1"/>
  <c r="R30" i="1"/>
  <c r="R29" i="1"/>
  <c r="R36" i="1"/>
  <c r="R23" i="1"/>
  <c r="R28" i="1"/>
  <c r="R9" i="1"/>
  <c r="S8" i="1"/>
  <c r="S12" i="1" s="1"/>
  <c r="S26" i="1" l="1"/>
  <c r="S25" i="1"/>
  <c r="S24" i="1"/>
  <c r="S21" i="1"/>
  <c r="S20" i="1"/>
  <c r="S22" i="1"/>
  <c r="S43" i="1"/>
  <c r="S16" i="1"/>
  <c r="S42" i="1"/>
  <c r="S34" i="1"/>
  <c r="S39" i="1"/>
  <c r="S19" i="1"/>
  <c r="S35" i="1"/>
  <c r="S41" i="1"/>
  <c r="S13" i="1"/>
  <c r="S14" i="1"/>
  <c r="S38" i="1"/>
  <c r="S33" i="1"/>
  <c r="S31" i="1"/>
  <c r="S28" i="1"/>
  <c r="S29" i="1"/>
  <c r="S36" i="1"/>
  <c r="S23" i="1"/>
  <c r="S30" i="1"/>
  <c r="S7" i="1"/>
  <c r="T8" i="1"/>
  <c r="T12" i="1" s="1"/>
  <c r="S9" i="1"/>
  <c r="T26" i="1" l="1"/>
  <c r="T25" i="1"/>
  <c r="T24" i="1"/>
  <c r="T21" i="1"/>
  <c r="T20" i="1"/>
  <c r="T22" i="1"/>
  <c r="T43" i="1"/>
  <c r="T16" i="1"/>
  <c r="T34" i="1"/>
  <c r="T39" i="1"/>
  <c r="T19" i="1"/>
  <c r="T41" i="1"/>
  <c r="T13" i="1"/>
  <c r="T35" i="1"/>
  <c r="T14" i="1"/>
  <c r="T38" i="1"/>
  <c r="T33" i="1"/>
  <c r="T42" i="1"/>
  <c r="T36" i="1"/>
  <c r="T23" i="1"/>
  <c r="T28" i="1"/>
  <c r="T31" i="1"/>
  <c r="T29" i="1"/>
  <c r="T30" i="1"/>
  <c r="T9" i="1"/>
  <c r="U8" i="1"/>
  <c r="U12" i="1" s="1"/>
  <c r="U24" i="1" l="1"/>
  <c r="U26" i="1"/>
  <c r="U25" i="1"/>
  <c r="U21" i="1"/>
  <c r="U20" i="1"/>
  <c r="U22" i="1"/>
  <c r="U33" i="1"/>
  <c r="U42" i="1"/>
  <c r="U34" i="1"/>
  <c r="U13" i="1"/>
  <c r="U39" i="1"/>
  <c r="U43" i="1"/>
  <c r="U35" i="1"/>
  <c r="U41" i="1"/>
  <c r="U16" i="1"/>
  <c r="U38" i="1"/>
  <c r="U14" i="1"/>
  <c r="U19" i="1"/>
  <c r="U30" i="1"/>
  <c r="U31" i="1"/>
  <c r="U36" i="1"/>
  <c r="U28" i="1"/>
  <c r="U29" i="1"/>
  <c r="U23" i="1"/>
  <c r="U9" i="1"/>
  <c r="V8" i="1"/>
  <c r="V25" i="1" l="1"/>
  <c r="V24" i="1"/>
  <c r="V26" i="1"/>
  <c r="V21" i="1"/>
  <c r="V20" i="1"/>
  <c r="V22" i="1"/>
  <c r="V33" i="1"/>
  <c r="V16" i="1"/>
  <c r="V42" i="1"/>
  <c r="V41" i="1"/>
  <c r="V34" i="1"/>
  <c r="V39" i="1"/>
  <c r="V35" i="1"/>
  <c r="V43" i="1"/>
  <c r="V13" i="1"/>
  <c r="V38" i="1"/>
  <c r="V14" i="1"/>
  <c r="V19" i="1"/>
  <c r="V31" i="1"/>
  <c r="V29" i="1"/>
  <c r="V36" i="1"/>
  <c r="V30" i="1"/>
  <c r="V12" i="1"/>
  <c r="V28" i="1"/>
  <c r="V23" i="1"/>
  <c r="V9" i="1"/>
  <c r="W8" i="1"/>
  <c r="W26" i="1" l="1"/>
  <c r="W25" i="1"/>
  <c r="W24" i="1"/>
  <c r="W22" i="1"/>
  <c r="W21" i="1"/>
  <c r="W20" i="1"/>
  <c r="W34" i="1"/>
  <c r="W33" i="1"/>
  <c r="W14" i="1"/>
  <c r="W38" i="1"/>
  <c r="W16" i="1"/>
  <c r="W42" i="1"/>
  <c r="W39" i="1"/>
  <c r="W43" i="1"/>
  <c r="W35" i="1"/>
  <c r="W41" i="1"/>
  <c r="W13" i="1"/>
  <c r="W36" i="1"/>
  <c r="W19" i="1"/>
  <c r="W12" i="1"/>
  <c r="W30" i="1"/>
  <c r="W28" i="1"/>
  <c r="W31" i="1"/>
  <c r="W29" i="1"/>
  <c r="W23" i="1"/>
  <c r="W9" i="1"/>
  <c r="X8" i="1"/>
  <c r="X26" i="1" l="1"/>
  <c r="X25" i="1"/>
  <c r="X24" i="1"/>
  <c r="X22" i="1"/>
  <c r="X21" i="1"/>
  <c r="X20" i="1"/>
  <c r="X35" i="1"/>
  <c r="X34" i="1"/>
  <c r="X33" i="1"/>
  <c r="X14" i="1"/>
  <c r="X38" i="1"/>
  <c r="X16" i="1"/>
  <c r="X39" i="1"/>
  <c r="X42" i="1"/>
  <c r="X43" i="1"/>
  <c r="X41" i="1"/>
  <c r="X13" i="1"/>
  <c r="X23" i="1"/>
  <c r="X36" i="1"/>
  <c r="X12" i="1"/>
  <c r="X31" i="1"/>
  <c r="X28" i="1"/>
  <c r="X19" i="1"/>
  <c r="X30" i="1"/>
  <c r="X29" i="1"/>
  <c r="X9" i="1"/>
  <c r="Y8" i="1"/>
  <c r="Y26" i="1" l="1"/>
  <c r="Y25" i="1"/>
  <c r="Y24" i="1"/>
  <c r="Y20" i="1"/>
  <c r="Y22" i="1"/>
  <c r="Y21" i="1"/>
  <c r="Y35" i="1"/>
  <c r="Y34" i="1"/>
  <c r="Y13" i="1"/>
  <c r="Y33" i="1"/>
  <c r="Y14" i="1"/>
  <c r="Y38" i="1"/>
  <c r="Y16" i="1"/>
  <c r="Y39" i="1"/>
  <c r="Y42" i="1"/>
  <c r="Y41" i="1"/>
  <c r="Y43" i="1"/>
  <c r="Y23" i="1"/>
  <c r="Y19" i="1"/>
  <c r="Y30" i="1"/>
  <c r="Y28" i="1"/>
  <c r="Y31" i="1"/>
  <c r="Y36" i="1"/>
  <c r="Y12" i="1"/>
  <c r="Y29" i="1"/>
  <c r="Z8" i="1"/>
  <c r="Y9" i="1"/>
  <c r="Z26" i="1" l="1"/>
  <c r="Z25" i="1"/>
  <c r="Z24" i="1"/>
  <c r="Z21" i="1"/>
  <c r="Z20" i="1"/>
  <c r="Z22" i="1"/>
  <c r="Z38" i="1"/>
  <c r="Z41" i="1"/>
  <c r="Z13" i="1"/>
  <c r="Z33" i="1"/>
  <c r="Z14" i="1"/>
  <c r="Z16" i="1"/>
  <c r="Z42" i="1"/>
  <c r="Z39" i="1"/>
  <c r="Z34" i="1"/>
  <c r="Z35" i="1"/>
  <c r="Z43" i="1"/>
  <c r="Z23" i="1"/>
  <c r="Z29" i="1"/>
  <c r="Z30" i="1"/>
  <c r="Z19" i="1"/>
  <c r="Z12" i="1"/>
  <c r="Z28" i="1"/>
  <c r="Z31" i="1"/>
  <c r="Z36" i="1"/>
  <c r="Z7" i="1"/>
  <c r="AA8" i="1"/>
  <c r="Z9" i="1"/>
  <c r="AA26" i="1" l="1"/>
  <c r="AA25" i="1"/>
  <c r="AA24" i="1"/>
  <c r="AA21" i="1"/>
  <c r="AA20" i="1"/>
  <c r="AA22" i="1"/>
  <c r="AA13" i="1"/>
  <c r="AA39" i="1"/>
  <c r="AA38" i="1"/>
  <c r="AA41" i="1"/>
  <c r="AA14" i="1"/>
  <c r="AA33" i="1"/>
  <c r="AA16" i="1"/>
  <c r="AA34" i="1"/>
  <c r="AA42" i="1"/>
  <c r="AA35" i="1"/>
  <c r="AA43" i="1"/>
  <c r="AA28" i="1"/>
  <c r="AA23" i="1"/>
  <c r="AA30" i="1"/>
  <c r="AA29" i="1"/>
  <c r="AA19" i="1"/>
  <c r="AA12" i="1"/>
  <c r="AA31" i="1"/>
  <c r="AA36" i="1"/>
  <c r="AA9" i="1"/>
  <c r="AB8" i="1"/>
  <c r="AB26" i="1" l="1"/>
  <c r="AB25" i="1"/>
  <c r="AB24" i="1"/>
  <c r="AB21" i="1"/>
  <c r="AB20" i="1"/>
  <c r="AB22" i="1"/>
  <c r="AB14" i="1"/>
  <c r="AB13" i="1"/>
  <c r="AB39" i="1"/>
  <c r="AB43" i="1"/>
  <c r="AB41" i="1"/>
  <c r="AB33" i="1"/>
  <c r="AB38" i="1"/>
  <c r="AB16" i="1"/>
  <c r="AB42" i="1"/>
  <c r="AB34" i="1"/>
  <c r="AB35" i="1"/>
  <c r="AB28" i="1"/>
  <c r="AB31" i="1"/>
  <c r="AB36" i="1"/>
  <c r="AB23" i="1"/>
  <c r="AB19" i="1"/>
  <c r="AB30" i="1"/>
  <c r="AB12" i="1"/>
  <c r="AC8" i="1"/>
  <c r="AB9" i="1"/>
  <c r="AC26" i="1" l="1"/>
  <c r="AC25" i="1"/>
  <c r="AC24" i="1"/>
  <c r="AC21" i="1"/>
  <c r="AC20" i="1"/>
  <c r="AC22" i="1"/>
  <c r="AC41" i="1"/>
  <c r="AC14" i="1"/>
  <c r="AC13" i="1"/>
  <c r="AC35" i="1"/>
  <c r="AC43" i="1"/>
  <c r="AC42" i="1"/>
  <c r="AC38" i="1"/>
  <c r="AC33" i="1"/>
  <c r="AC16" i="1"/>
  <c r="AC34" i="1"/>
  <c r="AC39" i="1"/>
  <c r="AC30" i="1"/>
  <c r="AC29" i="1"/>
  <c r="AC12" i="1"/>
  <c r="AC28" i="1"/>
  <c r="AC31" i="1"/>
  <c r="AC36" i="1"/>
  <c r="AC23" i="1"/>
  <c r="AC19" i="1"/>
  <c r="AC9" i="1"/>
  <c r="AD8" i="1"/>
  <c r="AD26" i="1" l="1"/>
  <c r="AD25" i="1"/>
  <c r="AD24" i="1"/>
  <c r="AD21" i="1"/>
  <c r="AD20" i="1"/>
  <c r="AD22" i="1"/>
  <c r="AD16" i="1"/>
  <c r="AD42" i="1"/>
  <c r="AD41" i="1"/>
  <c r="AD14" i="1"/>
  <c r="AD35" i="1"/>
  <c r="AD13" i="1"/>
  <c r="AD43" i="1"/>
  <c r="AD38" i="1"/>
  <c r="AD33" i="1"/>
  <c r="AD34" i="1"/>
  <c r="AD39" i="1"/>
  <c r="AD31" i="1"/>
  <c r="AD30" i="1"/>
  <c r="AD19" i="1"/>
  <c r="AD12" i="1"/>
  <c r="AD29" i="1"/>
  <c r="AD36" i="1"/>
  <c r="AD23" i="1"/>
  <c r="AD28" i="1"/>
  <c r="AE8" i="1"/>
  <c r="AD9" i="1"/>
  <c r="AE26" i="1" l="1"/>
  <c r="AE25" i="1"/>
  <c r="AE24" i="1"/>
  <c r="AE21" i="1"/>
  <c r="AE20" i="1"/>
  <c r="AE22" i="1"/>
  <c r="AE43" i="1"/>
  <c r="AE16" i="1"/>
  <c r="AE42" i="1"/>
  <c r="AE35" i="1"/>
  <c r="AE41" i="1"/>
  <c r="AE38" i="1"/>
  <c r="AE33" i="1"/>
  <c r="AE34" i="1"/>
  <c r="AE13" i="1"/>
  <c r="AE14" i="1"/>
  <c r="AE39" i="1"/>
  <c r="AE31" i="1"/>
  <c r="AE30" i="1"/>
  <c r="AE12" i="1"/>
  <c r="AE29" i="1"/>
  <c r="AE36" i="1"/>
  <c r="AE23" i="1"/>
  <c r="AE28" i="1"/>
  <c r="AE19" i="1"/>
  <c r="AE9" i="1"/>
  <c r="AF8" i="1"/>
  <c r="AF26" i="1" l="1"/>
  <c r="AF25" i="1"/>
  <c r="AF24" i="1"/>
  <c r="AF21" i="1"/>
  <c r="AF20" i="1"/>
  <c r="AF22" i="1"/>
  <c r="AF43" i="1"/>
  <c r="AF16" i="1"/>
  <c r="AF39" i="1"/>
  <c r="AF35" i="1"/>
  <c r="AF13" i="1"/>
  <c r="AF41" i="1"/>
  <c r="AF14" i="1"/>
  <c r="AF38" i="1"/>
  <c r="AF33" i="1"/>
  <c r="AF34" i="1"/>
  <c r="AF42" i="1"/>
  <c r="AF12" i="1"/>
  <c r="AF23" i="1"/>
  <c r="AF31" i="1"/>
  <c r="AF29" i="1"/>
  <c r="AF36" i="1"/>
  <c r="AF30" i="1"/>
  <c r="AF28" i="1"/>
  <c r="AF19" i="1"/>
  <c r="AF9" i="1"/>
  <c r="AG8" i="1"/>
  <c r="AG24" i="1" l="1"/>
  <c r="AG26" i="1"/>
  <c r="AG25" i="1"/>
  <c r="AG21" i="1"/>
  <c r="AG20" i="1"/>
  <c r="AG22" i="1"/>
  <c r="AG39" i="1"/>
  <c r="AG38" i="1"/>
  <c r="AG33" i="1"/>
  <c r="AG35" i="1"/>
  <c r="AG41" i="1"/>
  <c r="AG14" i="1"/>
  <c r="AG43" i="1"/>
  <c r="AG13" i="1"/>
  <c r="AG16" i="1"/>
  <c r="AG34" i="1"/>
  <c r="AG42" i="1"/>
  <c r="AG19" i="1"/>
  <c r="AG12" i="1"/>
  <c r="AG28" i="1"/>
  <c r="AG36" i="1"/>
  <c r="AG23" i="1"/>
  <c r="AG29" i="1"/>
  <c r="AG31" i="1"/>
  <c r="AG30" i="1"/>
  <c r="AG7" i="1"/>
  <c r="AG9" i="1"/>
  <c r="AH8" i="1"/>
  <c r="AH25" i="1" l="1"/>
  <c r="AH24" i="1"/>
  <c r="AH26" i="1"/>
  <c r="AH21" i="1"/>
  <c r="AH22" i="1"/>
  <c r="AH20" i="1"/>
  <c r="AH33" i="1"/>
  <c r="AH34" i="1"/>
  <c r="AH39" i="1"/>
  <c r="AH35" i="1"/>
  <c r="AH13" i="1"/>
  <c r="AH14" i="1"/>
  <c r="AH16" i="1"/>
  <c r="AH38" i="1"/>
  <c r="AH43" i="1"/>
  <c r="AH41" i="1"/>
  <c r="AH42" i="1"/>
  <c r="AH19" i="1"/>
  <c r="AH29" i="1"/>
  <c r="AH36" i="1"/>
  <c r="AH23" i="1"/>
  <c r="AH28" i="1"/>
  <c r="AH12" i="1"/>
  <c r="AH31" i="1"/>
  <c r="AH30" i="1"/>
  <c r="AH9" i="1"/>
  <c r="AI8" i="1"/>
  <c r="AI25" i="1" l="1"/>
  <c r="AI24" i="1"/>
  <c r="AI26" i="1"/>
  <c r="AI22" i="1"/>
  <c r="AI21" i="1"/>
  <c r="AI20" i="1"/>
  <c r="AI34" i="1"/>
  <c r="AI33" i="1"/>
  <c r="AI42" i="1"/>
  <c r="AI41" i="1"/>
  <c r="AI43" i="1"/>
  <c r="AI35" i="1"/>
  <c r="AI13" i="1"/>
  <c r="AI14" i="1"/>
  <c r="AI39" i="1"/>
  <c r="AI16" i="1"/>
  <c r="AI38" i="1"/>
  <c r="AI36" i="1"/>
  <c r="AI19" i="1"/>
  <c r="AI30" i="1"/>
  <c r="AI31" i="1"/>
  <c r="AI23" i="1"/>
  <c r="AI12" i="1"/>
  <c r="AI28" i="1"/>
  <c r="AI29" i="1"/>
  <c r="AJ8" i="1"/>
  <c r="AI9" i="1"/>
  <c r="AJ26" i="1" l="1"/>
  <c r="AJ25" i="1"/>
  <c r="AJ24" i="1"/>
  <c r="AJ22" i="1"/>
  <c r="AJ21" i="1"/>
  <c r="AJ20" i="1"/>
  <c r="AJ35" i="1"/>
  <c r="AJ34" i="1"/>
  <c r="AJ33" i="1"/>
  <c r="AJ42" i="1"/>
  <c r="AJ43" i="1"/>
  <c r="AJ39" i="1"/>
  <c r="AJ13" i="1"/>
  <c r="AJ41" i="1"/>
  <c r="AJ16" i="1"/>
  <c r="AJ14" i="1"/>
  <c r="AJ38" i="1"/>
  <c r="AJ23" i="1"/>
  <c r="AJ36" i="1"/>
  <c r="AJ19" i="1"/>
  <c r="AJ12" i="1"/>
  <c r="AJ31" i="1"/>
  <c r="AJ29" i="1"/>
  <c r="AJ30" i="1"/>
  <c r="AJ28" i="1"/>
  <c r="AJ9" i="1"/>
  <c r="AK8" i="1"/>
  <c r="AK26" i="1" l="1"/>
  <c r="AK25" i="1"/>
  <c r="AK24" i="1"/>
  <c r="AK20" i="1"/>
  <c r="AK22" i="1"/>
  <c r="AK21" i="1"/>
  <c r="AK35" i="1"/>
  <c r="AK16" i="1"/>
  <c r="AK38" i="1"/>
  <c r="AK34" i="1"/>
  <c r="AK42" i="1"/>
  <c r="AK13" i="1"/>
  <c r="AK39" i="1"/>
  <c r="AK43" i="1"/>
  <c r="AK33" i="1"/>
  <c r="AK14" i="1"/>
  <c r="AK41" i="1"/>
  <c r="AK23" i="1"/>
  <c r="AK12" i="1"/>
  <c r="AK31" i="1"/>
  <c r="AK19" i="1"/>
  <c r="AK30" i="1"/>
  <c r="AK28" i="1"/>
  <c r="AK36" i="1"/>
  <c r="AK29" i="1"/>
  <c r="AL8" i="1"/>
  <c r="AK9" i="1"/>
  <c r="AL26" i="1" l="1"/>
  <c r="AL25" i="1"/>
  <c r="AL24" i="1"/>
  <c r="AL21" i="1"/>
  <c r="AL20" i="1"/>
  <c r="AL22" i="1"/>
  <c r="AL38" i="1"/>
  <c r="AL14" i="1"/>
  <c r="AL16" i="1"/>
  <c r="AL34" i="1"/>
  <c r="AL42" i="1"/>
  <c r="AL35" i="1"/>
  <c r="AL43" i="1"/>
  <c r="AL39" i="1"/>
  <c r="AL33" i="1"/>
  <c r="AL13" i="1"/>
  <c r="AL41" i="1"/>
  <c r="AL23" i="1"/>
  <c r="AL28" i="1"/>
  <c r="AL36" i="1"/>
  <c r="AL19" i="1"/>
  <c r="AL30" i="1"/>
  <c r="AL12" i="1"/>
  <c r="AL31" i="1"/>
  <c r="AL29" i="1"/>
  <c r="AM8" i="1"/>
  <c r="AL9" i="1"/>
  <c r="AM26" i="1" l="1"/>
  <c r="AM25" i="1"/>
  <c r="AM24" i="1"/>
  <c r="AM21" i="1"/>
  <c r="AM20" i="1"/>
  <c r="AM22" i="1"/>
  <c r="AM13" i="1"/>
  <c r="AM39" i="1"/>
  <c r="AM38" i="1"/>
  <c r="AM33" i="1"/>
  <c r="AM14" i="1"/>
  <c r="AM16" i="1"/>
  <c r="AM34" i="1"/>
  <c r="AM42" i="1"/>
  <c r="AM35" i="1"/>
  <c r="AM41" i="1"/>
  <c r="AM43" i="1"/>
  <c r="AM28" i="1"/>
  <c r="AM12" i="1"/>
  <c r="AM19" i="1"/>
  <c r="AM30" i="1"/>
  <c r="AM23" i="1"/>
  <c r="AM31" i="1"/>
  <c r="AM36" i="1"/>
  <c r="AM29" i="1"/>
  <c r="AN8" i="1"/>
  <c r="AM9" i="1"/>
  <c r="AN26" i="1" l="1"/>
  <c r="AN25" i="1"/>
  <c r="AN24" i="1"/>
  <c r="AN21" i="1"/>
  <c r="AN20" i="1"/>
  <c r="AN22" i="1"/>
  <c r="AN14" i="1"/>
  <c r="AN13" i="1"/>
  <c r="AN39" i="1"/>
  <c r="AN41" i="1"/>
  <c r="AN33" i="1"/>
  <c r="AN38" i="1"/>
  <c r="AN16" i="1"/>
  <c r="AN42" i="1"/>
  <c r="AN34" i="1"/>
  <c r="AN35" i="1"/>
  <c r="AN43" i="1"/>
  <c r="AN29" i="1"/>
  <c r="AN28" i="1"/>
  <c r="AN30" i="1"/>
  <c r="AN19" i="1"/>
  <c r="AN12" i="1"/>
  <c r="AN36" i="1"/>
  <c r="AN23" i="1"/>
  <c r="AN31" i="1"/>
  <c r="AN7" i="1"/>
  <c r="AN9" i="1"/>
  <c r="AO8" i="1"/>
  <c r="AO26" i="1" l="1"/>
  <c r="AO25" i="1"/>
  <c r="AO24" i="1"/>
  <c r="AO21" i="1"/>
  <c r="AO20" i="1"/>
  <c r="AO22" i="1"/>
  <c r="AO41" i="1"/>
  <c r="AO14" i="1"/>
  <c r="AO13" i="1"/>
  <c r="AO33" i="1"/>
  <c r="AO38" i="1"/>
  <c r="AO34" i="1"/>
  <c r="AO16" i="1"/>
  <c r="AO42" i="1"/>
  <c r="AO39" i="1"/>
  <c r="AO35" i="1"/>
  <c r="AO43" i="1"/>
  <c r="AO30" i="1"/>
  <c r="AO29" i="1"/>
  <c r="AO28" i="1"/>
  <c r="AO19" i="1"/>
  <c r="AO31" i="1"/>
  <c r="AO23" i="1"/>
  <c r="AO12" i="1"/>
  <c r="AO36" i="1"/>
  <c r="AP8" i="1"/>
  <c r="AO9" i="1"/>
  <c r="AP26" i="1" l="1"/>
  <c r="AP25" i="1"/>
  <c r="AP24" i="1"/>
  <c r="AP21" i="1"/>
  <c r="AP20" i="1"/>
  <c r="AP22" i="1"/>
  <c r="AP16" i="1"/>
  <c r="AP42" i="1"/>
  <c r="AP41" i="1"/>
  <c r="AP14" i="1"/>
  <c r="AP43" i="1"/>
  <c r="AP33" i="1"/>
  <c r="AP38" i="1"/>
  <c r="AP39" i="1"/>
  <c r="AP34" i="1"/>
  <c r="AP35" i="1"/>
  <c r="AP13" i="1"/>
  <c r="AP31" i="1"/>
  <c r="AP30" i="1"/>
  <c r="AP23" i="1"/>
  <c r="AP29" i="1"/>
  <c r="AP36" i="1"/>
  <c r="AP19" i="1"/>
  <c r="AP28" i="1"/>
  <c r="AP12" i="1"/>
  <c r="AQ8" i="1"/>
  <c r="AP9" i="1"/>
  <c r="AQ26" i="1" l="1"/>
  <c r="AQ25" i="1"/>
  <c r="AQ24" i="1"/>
  <c r="AQ21" i="1"/>
  <c r="AQ20" i="1"/>
  <c r="AQ22" i="1"/>
  <c r="AQ43" i="1"/>
  <c r="AQ16" i="1"/>
  <c r="AQ42" i="1"/>
  <c r="AQ13" i="1"/>
  <c r="AQ35" i="1"/>
  <c r="AQ41" i="1"/>
  <c r="AQ14" i="1"/>
  <c r="AQ38" i="1"/>
  <c r="AQ33" i="1"/>
  <c r="AQ34" i="1"/>
  <c r="AQ39" i="1"/>
  <c r="AQ31" i="1"/>
  <c r="AQ12" i="1"/>
  <c r="AQ19" i="1"/>
  <c r="AQ23" i="1"/>
  <c r="AQ29" i="1"/>
  <c r="AQ36" i="1"/>
  <c r="AQ30" i="1"/>
  <c r="AQ28" i="1"/>
  <c r="AR8" i="1"/>
  <c r="AQ9" i="1"/>
  <c r="AR26" i="1" l="1"/>
  <c r="AR24" i="1"/>
  <c r="AR25" i="1"/>
  <c r="AR21" i="1"/>
  <c r="AR20" i="1"/>
  <c r="AR22" i="1"/>
  <c r="AR43" i="1"/>
  <c r="AR16" i="1"/>
  <c r="AR13" i="1"/>
  <c r="AR35" i="1"/>
  <c r="AR38" i="1"/>
  <c r="AR34" i="1"/>
  <c r="AR41" i="1"/>
  <c r="AR14" i="1"/>
  <c r="AR33" i="1"/>
  <c r="AR42" i="1"/>
  <c r="AR39" i="1"/>
  <c r="AR12" i="1"/>
  <c r="AR31" i="1"/>
  <c r="AR19" i="1"/>
  <c r="AR28" i="1"/>
  <c r="AR23" i="1"/>
  <c r="AR29" i="1"/>
  <c r="AR36" i="1"/>
  <c r="AR30" i="1"/>
  <c r="AR9" i="1"/>
  <c r="AS8" i="1"/>
  <c r="AS24" i="1" l="1"/>
  <c r="AS26" i="1"/>
  <c r="AS25" i="1"/>
  <c r="AS21" i="1"/>
  <c r="AS20" i="1"/>
  <c r="AS22" i="1"/>
  <c r="AS43" i="1"/>
  <c r="AS13" i="1"/>
  <c r="AS35" i="1"/>
  <c r="AS34" i="1"/>
  <c r="AS41" i="1"/>
  <c r="AS14" i="1"/>
  <c r="AS33" i="1"/>
  <c r="AS42" i="1"/>
  <c r="AS16" i="1"/>
  <c r="AS38" i="1"/>
  <c r="AS39" i="1"/>
  <c r="AS19" i="1"/>
  <c r="AS12" i="1"/>
  <c r="AS30" i="1"/>
  <c r="AS31" i="1"/>
  <c r="AS23" i="1"/>
  <c r="AS29" i="1"/>
  <c r="AS36" i="1"/>
  <c r="AS28" i="1"/>
  <c r="AS9" i="1"/>
  <c r="AT8" i="1"/>
  <c r="AT25" i="1" l="1"/>
  <c r="AT24" i="1"/>
  <c r="AT26" i="1"/>
  <c r="AT21" i="1"/>
  <c r="AT22" i="1"/>
  <c r="AT20" i="1"/>
  <c r="AT33" i="1"/>
  <c r="AT39" i="1"/>
  <c r="AT43" i="1"/>
  <c r="AT13" i="1"/>
  <c r="AT35" i="1"/>
  <c r="AT41" i="1"/>
  <c r="AT16" i="1"/>
  <c r="AT14" i="1"/>
  <c r="AT38" i="1"/>
  <c r="AT42" i="1"/>
  <c r="AT34" i="1"/>
  <c r="AT19" i="1"/>
  <c r="AT12" i="1"/>
  <c r="AT31" i="1"/>
  <c r="AT23" i="1"/>
  <c r="AT29" i="1"/>
  <c r="AT36" i="1"/>
  <c r="AT30" i="1"/>
  <c r="AT28" i="1"/>
  <c r="AT9" i="1"/>
</calcChain>
</file>

<file path=xl/sharedStrings.xml><?xml version="1.0" encoding="utf-8"?>
<sst xmlns="http://schemas.openxmlformats.org/spreadsheetml/2006/main" count="154" uniqueCount="100">
  <si>
    <t>ACTIVIDADES</t>
  </si>
  <si>
    <t>FECHA INICIO</t>
  </si>
  <si>
    <t>FECHA FIN</t>
  </si>
  <si>
    <t>ESTADO</t>
  </si>
  <si>
    <t xml:space="preserve">Actividad 1:Revisión del planteamiento del problema, justificacion, objetivos y requerimientos funcionales y no funcionales. </t>
  </si>
  <si>
    <t>Actividad 3. Obtener retroalimentación por parte del comité curricular o del director del proyecto.</t>
  </si>
  <si>
    <t>Actividad 1. Recopilar retroalimentación de usuarios y conductores que participen en las pruebas.</t>
  </si>
  <si>
    <t>Actividad 2. Realizar ajustes y mejoras en el prototipo, si las hay.</t>
  </si>
  <si>
    <t>Actividad 1. Elaborar una guía paso a paso que detalla los requisitos previos, configuraciones necesarias y procedimientos de instalación.</t>
  </si>
  <si>
    <t>Actividad 2. Desarrollar una guía para los usuarios finales, enfocada en la operación eficiente del sistema.</t>
  </si>
  <si>
    <t>Actividad 3. Crear una documentación técnica detallada dirigida a desarrolladores y programadores.</t>
  </si>
  <si>
    <t>OBJETIVO 1. Identificar signos de somnolencia en conductores de automóviles a partir de datos recopilados.</t>
  </si>
  <si>
    <t>OBJETIVO 2. Diseñar un sistema de adquisición de datos que integre una cámara, capaz de proporcionar información en tiempo real sobre el estado del conductor.</t>
  </si>
  <si>
    <t>OBJETIVO 3. Desarrollar un sistema de Machine Learning que permitan la detección de somnolencia en los conductores automovilísticos.</t>
  </si>
  <si>
    <t>OBJETIVO 4. Realizar pruebas de validación del prototipo y, posteriormente, llevar a cabo pruebas en campo para evaluar su desempeño en situaciones reales.</t>
  </si>
  <si>
    <t>PESO ACTIVIDAD</t>
  </si>
  <si>
    <t>Rafael Jose Manrique Cresto</t>
  </si>
  <si>
    <t>Yenny Vanessa Acosta Tumay</t>
  </si>
  <si>
    <t>estudiante</t>
  </si>
  <si>
    <t>Integrantes</t>
  </si>
  <si>
    <t>Cargo</t>
  </si>
  <si>
    <t>AVANCE ACTIVIDAD</t>
  </si>
  <si>
    <t>AVANCE PROYECTO</t>
  </si>
  <si>
    <t>Total avance:</t>
  </si>
  <si>
    <t>corte</t>
  </si>
  <si>
    <t>porcentaje planeado</t>
  </si>
  <si>
    <t>Porcentaje Ejecutado</t>
  </si>
  <si>
    <t>Mes 2</t>
  </si>
  <si>
    <t>Mes 3</t>
  </si>
  <si>
    <t>Mes 1</t>
  </si>
  <si>
    <t>Mes 4</t>
  </si>
  <si>
    <t>Mes 5</t>
  </si>
  <si>
    <t>Fechas adicionales</t>
  </si>
  <si>
    <t>EN PROCESO</t>
  </si>
  <si>
    <t>COMPLETADO</t>
  </si>
  <si>
    <t>COMPLETADAS</t>
  </si>
  <si>
    <t>AVANCE DEL PROYECTO</t>
  </si>
  <si>
    <t xml:space="preserve">SIN INICIAR </t>
  </si>
  <si>
    <t>ATRASADAS</t>
  </si>
  <si>
    <t>ATRASADO</t>
  </si>
  <si>
    <t>RESPONSABLE</t>
  </si>
  <si>
    <t>PROTOTIPO DE DETECCIÓN DE SOMNOLENCIA EN AUTOMOVILES DE YOPAL, CASANARE.</t>
  </si>
  <si>
    <t>Desarrollar un prototipo que permita detectar somnolencia en conductores de vehículos particulares a partir de imágenes RGB.</t>
  </si>
  <si>
    <t>PROYECTO</t>
  </si>
  <si>
    <t>OBJETIVO:</t>
  </si>
  <si>
    <t>SIN EMPEZAR</t>
  </si>
  <si>
    <t>FASE 1 INICIAL</t>
  </si>
  <si>
    <t>PESO OBJETIVO:</t>
  </si>
  <si>
    <t>N°</t>
  </si>
  <si>
    <t>FASE 2. DISEÑO</t>
  </si>
  <si>
    <t>FASE 3. DESARROLLO</t>
  </si>
  <si>
    <t xml:space="preserve">FASE 4. PRUEBA Y EVALUACION  </t>
  </si>
  <si>
    <t>FASE 5. RETROALIMENTACION</t>
  </si>
  <si>
    <t>FASE 6. DOCUMENTACION Y ENTREGA</t>
  </si>
  <si>
    <t>TOTAL ACTIVIDAD</t>
  </si>
  <si>
    <t>DURACION DIAS</t>
  </si>
  <si>
    <t>TOTAL MES</t>
  </si>
  <si>
    <t xml:space="preserve">05 de febrero 2024, se reunio con el ingeniero para mostrarle los dispositivos que hemos seleccionado para el diseño, asi mismo el diseño experimental para la recopilacion de datos, </t>
  </si>
  <si>
    <t xml:space="preserve">21 de Diciembre 2023, se reunio con el ingeniero para mostrarle la metodologia que utilizaron el articulo, para analizar de que modo lo implementaremos en el prototipo de deteccion de somnolencia </t>
  </si>
  <si>
    <t xml:space="preserve">Tiempo dedicado: </t>
  </si>
  <si>
    <t>Dias</t>
  </si>
  <si>
    <t>Rafael Jose Manrique Crespo</t>
  </si>
  <si>
    <t>Actividad 1. Elaborar un diseño experimental que permita observar y registrar estos signos de somnolencia en conductores</t>
  </si>
  <si>
    <t>Actividad 1.1. Seleccionar el contexto o las condiciones en las que se llevará a cabo el experimento, lo que podría incluir la observación en situaciones reales de manejo</t>
  </si>
  <si>
    <t>Actividad 1.2. Seleccionar dispositivos adecuados para recopilar datos relacionados con la somnolencia.</t>
  </si>
  <si>
    <t>Actividad 1.4. Capturar datos de conductores entre los 19-45 años a diferentes horas del día y situaciones climáticas mientras conducen y experimentan signos de somnolencia, utilizando herramientas tecnologicas.</t>
  </si>
  <si>
    <t xml:space="preserve">Actividade 1.3. identificar y reclutar a los individuos que participarán en el experimento, considerando criterios como la edad, el género, etc. </t>
  </si>
  <si>
    <t>1.6.  Analizar y documentar los resultados obtenidos durante el diseño experimental.</t>
  </si>
  <si>
    <t>1,5. Extracción de fotogramas de los vídeos de los participantes</t>
  </si>
  <si>
    <t>}</t>
  </si>
  <si>
    <t xml:space="preserve">Actividad 2. 
 Revisión de artículos relacionados para orientación sobre la metodológica para identificación de los signos de somnolencia en conductores de automóviles. </t>
  </si>
  <si>
    <t xml:space="preserve">Fecha final </t>
  </si>
  <si>
    <t>Mes</t>
  </si>
  <si>
    <t>Enero</t>
  </si>
  <si>
    <t>Noviembre</t>
  </si>
  <si>
    <t>Febrero</t>
  </si>
  <si>
    <t>Marzo</t>
  </si>
  <si>
    <t>Abril</t>
  </si>
  <si>
    <t>100%/</t>
  </si>
  <si>
    <t>Fase</t>
  </si>
  <si>
    <t>Actividad 2. Revision  de literatura  y antecedentes relacionados con el proyecto.</t>
  </si>
  <si>
    <t>fecha</t>
  </si>
  <si>
    <t>Jueves santo</t>
  </si>
  <si>
    <t>Viernes Santo</t>
  </si>
  <si>
    <t xml:space="preserve">Actividad 1. Realizar preprocesamiento de datos: limpieza y normalización. </t>
  </si>
  <si>
    <t>Actividad 2. Entrenar y evaluar varios modelos de Machine Learning</t>
  </si>
  <si>
    <t>Actividad 3. Selección del modelo más efectivo</t>
  </si>
  <si>
    <t>Actividad 4. Implementación del modelo de Máquina de Soporte Vectorial</t>
  </si>
  <si>
    <t>30/02/2024</t>
  </si>
  <si>
    <t>31/02/2024</t>
  </si>
  <si>
    <t>0</t>
  </si>
  <si>
    <t>Actividad 1.
Realizar pruebas del prototipo para evaluar su funcionamiento interno.</t>
  </si>
  <si>
    <t>Actividad 2.
Verificar que cada componente del sistema esté operando.</t>
  </si>
  <si>
    <t xml:space="preserve">Actividad 3. 
Implementar el prototipo en vehículo. </t>
  </si>
  <si>
    <t>Actividad 4.
Evaluar la precisión de la detección de somnolencia y la efectividad de las alertas generadas.</t>
  </si>
  <si>
    <t xml:space="preserve">Rafael  Manrique </t>
  </si>
  <si>
    <t xml:space="preserve">Vanessa  Acosta </t>
  </si>
  <si>
    <t>Rafael  Manrique       Vanessa Acosta</t>
  </si>
  <si>
    <t>2, Buscar sistemas existentes que realicen detección de somnolencia en conductores de automóviles o que se aproximen a nuestro objetivo, con el fin de analizar su funcionamiento y evaluar su aplicabilidad para adaptarlo a nuestras necesidades específicas</t>
  </si>
  <si>
    <t>festivos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</si>
</sst>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"/>
    <numFmt numFmtId="166" formatCode="[$-240A]d&quot; de &quot;mmmm&quot; de &quot;yyyy;@"/>
  </numFmts>
  <fonts count="3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color rgb="FF000081"/>
      <name val="Segoe U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rgb="FFFFFFCC"/>
      <name val="Segoe UI"/>
      <family val="2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i/>
      <sz val="11"/>
      <color theme="1"/>
      <name val="Arial Black"/>
      <family val="2"/>
    </font>
    <font>
      <i/>
      <sz val="11"/>
      <color theme="2" tint="-0.499984740745262"/>
      <name val="Arial Black"/>
      <family val="2"/>
    </font>
    <font>
      <sz val="11"/>
      <color theme="2" tint="-0.499984740745262"/>
      <name val="Arial Black"/>
      <family val="2"/>
    </font>
    <font>
      <b/>
      <sz val="24"/>
      <name val="Arial Black"/>
      <family val="2"/>
    </font>
    <font>
      <i/>
      <sz val="11"/>
      <color theme="1"/>
      <name val="Calibri"/>
      <family val="2"/>
      <scheme val="minor"/>
    </font>
    <font>
      <sz val="9"/>
      <color theme="2" tint="-0.499984740745262"/>
      <name val="Arial Black"/>
      <family val="2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4"/>
      <color theme="2" tint="-0.499984740745262"/>
      <name val="Segoe UI"/>
      <family val="2"/>
    </font>
    <font>
      <sz val="11"/>
      <color rgb="FF000000"/>
      <name val="Arial"/>
      <family val="2"/>
    </font>
    <font>
      <sz val="12"/>
      <color theme="1"/>
      <name val="Arial Black"/>
      <family val="2"/>
    </font>
    <font>
      <b/>
      <sz val="12"/>
      <color rgb="FF000081"/>
      <name val="Arial"/>
      <family val="2"/>
    </font>
    <font>
      <b/>
      <sz val="18"/>
      <color theme="3"/>
      <name val="Calibri"/>
      <family val="2"/>
      <scheme val="minor"/>
    </font>
    <font>
      <b/>
      <sz val="16"/>
      <color rgb="FF0000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/>
      <top style="thin">
        <color indexed="64"/>
      </top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/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17" applyNumberFormat="0" applyFill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14" fontId="3" fillId="6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165" fontId="0" fillId="7" borderId="6" xfId="0" applyNumberFormat="1" applyFill="1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8" borderId="0" xfId="0" applyFill="1"/>
    <xf numFmtId="49" fontId="14" fillId="0" borderId="2" xfId="0" applyNumberFormat="1" applyFont="1" applyBorder="1" applyAlignment="1" applyProtection="1">
      <alignment horizontal="center" vertical="center"/>
      <protection locked="0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14" fontId="0" fillId="13" borderId="0" xfId="0" applyNumberFormat="1" applyFill="1" applyAlignment="1">
      <alignment horizontal="center" vertical="center" wrapText="1"/>
    </xf>
    <xf numFmtId="9" fontId="0" fillId="13" borderId="0" xfId="0" applyNumberForma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6" fillId="8" borderId="0" xfId="2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7" xfId="0" applyFill="1" applyBorder="1"/>
    <xf numFmtId="14" fontId="0" fillId="8" borderId="0" xfId="0" applyNumberFormat="1" applyFill="1"/>
    <xf numFmtId="10" fontId="0" fillId="8" borderId="0" xfId="0" applyNumberFormat="1" applyFill="1"/>
    <xf numFmtId="0" fontId="8" fillId="8" borderId="4" xfId="0" applyFont="1" applyFill="1" applyBorder="1" applyAlignment="1" applyProtection="1">
      <alignment horizontal="center" vertical="center" wrapText="1"/>
      <protection locked="0"/>
    </xf>
    <xf numFmtId="0" fontId="11" fillId="8" borderId="5" xfId="0" applyFont="1" applyFill="1" applyBorder="1"/>
    <xf numFmtId="0" fontId="0" fillId="8" borderId="18" xfId="0" applyFill="1" applyBorder="1"/>
    <xf numFmtId="10" fontId="0" fillId="8" borderId="7" xfId="0" applyNumberFormat="1" applyFill="1" applyBorder="1"/>
    <xf numFmtId="0" fontId="0" fillId="8" borderId="8" xfId="0" applyFill="1" applyBorder="1"/>
    <xf numFmtId="0" fontId="7" fillId="8" borderId="9" xfId="0" applyFont="1" applyFill="1" applyBorder="1" applyAlignment="1">
      <alignment horizontal="right" vertical="center"/>
    </xf>
    <xf numFmtId="0" fontId="7" fillId="8" borderId="3" xfId="0" applyFont="1" applyFill="1" applyBorder="1" applyAlignment="1">
      <alignment horizontal="right" vertical="center"/>
    </xf>
    <xf numFmtId="14" fontId="9" fillId="8" borderId="0" xfId="0" applyNumberFormat="1" applyFont="1" applyFill="1" applyProtection="1">
      <protection locked="0"/>
    </xf>
    <xf numFmtId="0" fontId="2" fillId="8" borderId="3" xfId="0" applyFont="1" applyFill="1" applyBorder="1" applyAlignment="1">
      <alignment vertical="center"/>
    </xf>
    <xf numFmtId="0" fontId="0" fillId="8" borderId="9" xfId="0" applyFill="1" applyBorder="1"/>
    <xf numFmtId="0" fontId="0" fillId="8" borderId="6" xfId="0" applyFill="1" applyBorder="1"/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9" fontId="17" fillId="10" borderId="2" xfId="0" applyNumberFormat="1" applyFont="1" applyFill="1" applyBorder="1" applyAlignment="1">
      <alignment horizontal="center" vertical="center"/>
    </xf>
    <xf numFmtId="49" fontId="18" fillId="8" borderId="2" xfId="0" applyNumberFormat="1" applyFont="1" applyFill="1" applyBorder="1" applyAlignment="1">
      <alignment horizontal="center" vertical="center" wrapText="1"/>
    </xf>
    <xf numFmtId="9" fontId="18" fillId="8" borderId="2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/>
    <xf numFmtId="0" fontId="10" fillId="8" borderId="7" xfId="0" applyFont="1" applyFill="1" applyBorder="1"/>
    <xf numFmtId="9" fontId="16" fillId="10" borderId="10" xfId="0" applyNumberFormat="1" applyFont="1" applyFill="1" applyBorder="1" applyAlignment="1">
      <alignment horizontal="center" vertical="center"/>
    </xf>
    <xf numFmtId="9" fontId="0" fillId="10" borderId="1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0" fontId="0" fillId="0" borderId="20" xfId="0" applyNumberForma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13" borderId="0" xfId="0" applyFont="1" applyFill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9" fontId="18" fillId="8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13" fillId="11" borderId="0" xfId="0" applyFont="1" applyFill="1" applyAlignment="1">
      <alignment vertical="center"/>
    </xf>
    <xf numFmtId="0" fontId="13" fillId="11" borderId="7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0" fontId="13" fillId="9" borderId="20" xfId="0" applyFont="1" applyFill="1" applyBorder="1" applyAlignment="1">
      <alignment vertical="center"/>
    </xf>
    <xf numFmtId="0" fontId="13" fillId="9" borderId="11" xfId="0" applyFont="1" applyFill="1" applyBorder="1" applyAlignment="1">
      <alignment vertical="center"/>
    </xf>
    <xf numFmtId="49" fontId="18" fillId="12" borderId="11" xfId="0" applyNumberFormat="1" applyFont="1" applyFill="1" applyBorder="1" applyAlignment="1">
      <alignment vertical="center" wrapText="1"/>
    </xf>
    <xf numFmtId="49" fontId="15" fillId="12" borderId="10" xfId="0" applyNumberFormat="1" applyFont="1" applyFill="1" applyBorder="1" applyAlignment="1">
      <alignment vertical="center"/>
    </xf>
    <xf numFmtId="49" fontId="15" fillId="12" borderId="20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10" xfId="0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" fillId="8" borderId="7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0" fillId="8" borderId="20" xfId="0" applyFill="1" applyBorder="1" applyAlignment="1">
      <alignment horizontal="center"/>
    </xf>
    <xf numFmtId="9" fontId="24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center"/>
    </xf>
    <xf numFmtId="10" fontId="15" fillId="12" borderId="20" xfId="0" applyNumberFormat="1" applyFont="1" applyFill="1" applyBorder="1" applyAlignment="1">
      <alignment vertical="center"/>
    </xf>
    <xf numFmtId="49" fontId="25" fillId="12" borderId="20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4" fontId="27" fillId="8" borderId="2" xfId="0" applyNumberFormat="1" applyFont="1" applyFill="1" applyBorder="1" applyAlignment="1">
      <alignment horizontal="center"/>
    </xf>
    <xf numFmtId="14" fontId="28" fillId="8" borderId="2" xfId="0" applyNumberFormat="1" applyFont="1" applyFill="1" applyBorder="1" applyAlignment="1" applyProtection="1">
      <alignment horizontal="center"/>
      <protection locked="0"/>
    </xf>
    <xf numFmtId="9" fontId="0" fillId="0" borderId="0" xfId="0" applyNumberFormat="1"/>
    <xf numFmtId="9" fontId="2" fillId="0" borderId="0" xfId="0" applyNumberFormat="1" applyFont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9" fontId="0" fillId="8" borderId="0" xfId="0" applyNumberFormat="1" applyFill="1"/>
    <xf numFmtId="0" fontId="0" fillId="8" borderId="19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 wrapText="1"/>
    </xf>
    <xf numFmtId="9" fontId="0" fillId="8" borderId="22" xfId="0" applyNumberFormat="1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14" borderId="0" xfId="0" applyFill="1" applyAlignment="1">
      <alignment horizontal="center" wrapText="1"/>
    </xf>
    <xf numFmtId="49" fontId="18" fillId="12" borderId="10" xfId="0" applyNumberFormat="1" applyFont="1" applyFill="1" applyBorder="1" applyAlignment="1">
      <alignment horizontal="center" vertical="center" wrapText="1"/>
    </xf>
    <xf numFmtId="49" fontId="18" fillId="12" borderId="20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 wrapText="1"/>
    </xf>
    <xf numFmtId="14" fontId="0" fillId="0" borderId="8" xfId="0" applyNumberFormat="1" applyBorder="1" applyAlignment="1">
      <alignment horizontal="left" vertical="center" wrapText="1"/>
    </xf>
    <xf numFmtId="49" fontId="18" fillId="12" borderId="11" xfId="0" applyNumberFormat="1" applyFont="1" applyFill="1" applyBorder="1" applyAlignment="1">
      <alignment horizontal="center" vertical="center" wrapText="1"/>
    </xf>
    <xf numFmtId="0" fontId="30" fillId="8" borderId="4" xfId="0" applyFont="1" applyFill="1" applyBorder="1" applyAlignment="1" applyProtection="1">
      <alignment horizontal="center" vertical="center" wrapText="1"/>
      <protection locked="0"/>
    </xf>
    <xf numFmtId="0" fontId="29" fillId="8" borderId="0" xfId="2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9" fontId="21" fillId="12" borderId="10" xfId="0" applyNumberFormat="1" applyFont="1" applyFill="1" applyBorder="1" applyAlignment="1">
      <alignment horizontal="center" vertical="center" wrapText="1"/>
    </xf>
    <xf numFmtId="49" fontId="21" fillId="12" borderId="20" xfId="0" applyNumberFormat="1" applyFont="1" applyFill="1" applyBorder="1" applyAlignment="1">
      <alignment horizontal="center" vertical="center" wrapText="1"/>
    </xf>
    <xf numFmtId="49" fontId="21" fillId="12" borderId="11" xfId="0" applyNumberFormat="1" applyFont="1" applyFill="1" applyBorder="1" applyAlignment="1">
      <alignment horizontal="center" vertical="center" wrapText="1"/>
    </xf>
    <xf numFmtId="166" fontId="0" fillId="7" borderId="12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1" fillId="0" borderId="2" xfId="1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Título 2" xfId="1" builtinId="17"/>
    <cellStyle name="Título 3" xfId="2" builtinId="18"/>
  </cellStyles>
  <dxfs count="17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% Planeado % Ejecutado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REPORTE!$D$1</c:f>
              <c:strCache>
                <c:ptCount val="1"/>
                <c:pt idx="0">
                  <c:v>porcentaje planeado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REPORTE!$D$2:$D$7</c:f>
              <c:numCache>
                <c:formatCode>0%</c:formatCode>
                <c:ptCount val="6"/>
                <c:pt idx="0">
                  <c:v>0.16</c:v>
                </c:pt>
                <c:pt idx="1">
                  <c:v>0.32</c:v>
                </c:pt>
                <c:pt idx="2">
                  <c:v>0.16</c:v>
                </c:pt>
                <c:pt idx="3">
                  <c:v>0.24</c:v>
                </c:pt>
                <c:pt idx="4">
                  <c:v>0.12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3-4186-B3D5-5FEF0F762935}"/>
            </c:ext>
          </c:extLst>
        </c:ser>
        <c:ser>
          <c:idx val="1"/>
          <c:order val="1"/>
          <c:tx>
            <c:strRef>
              <c:f>REPORTE!$E$1</c:f>
              <c:strCache>
                <c:ptCount val="1"/>
                <c:pt idx="0">
                  <c:v>Porcentaje Ejecutado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REPORTE!$E$2:$E$7</c:f>
              <c:numCache>
                <c:formatCode>0%</c:formatCode>
                <c:ptCount val="6"/>
                <c:pt idx="0" formatCode="0.0%">
                  <c:v>0.16</c:v>
                </c:pt>
                <c:pt idx="1">
                  <c:v>0.32</c:v>
                </c:pt>
                <c:pt idx="2">
                  <c:v>0.16</c:v>
                </c:pt>
                <c:pt idx="3">
                  <c:v>0.24000000000000002</c:v>
                </c:pt>
                <c:pt idx="4">
                  <c:v>0.04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3-4186-B3D5-5FEF0F7629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8376975"/>
        <c:axId val="1052252672"/>
      </c:lineChart>
      <c:catAx>
        <c:axId val="1678376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2252672"/>
        <c:crosses val="autoZero"/>
        <c:auto val="1"/>
        <c:lblAlgn val="ctr"/>
        <c:lblOffset val="100"/>
        <c:noMultiLvlLbl val="0"/>
      </c:catAx>
      <c:valAx>
        <c:axId val="1052252672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1678376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6" fmlaLink="$F$7" horiz="1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4</xdr:row>
          <xdr:rowOff>160020</xdr:rowOff>
        </xdr:from>
        <xdr:to>
          <xdr:col>46</xdr:col>
          <xdr:colOff>45720</xdr:colOff>
          <xdr:row>5</xdr:row>
          <xdr:rowOff>160020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357413</xdr:colOff>
      <xdr:row>0</xdr:row>
      <xdr:rowOff>163287</xdr:rowOff>
    </xdr:from>
    <xdr:to>
      <xdr:col>40</xdr:col>
      <xdr:colOff>170543</xdr:colOff>
      <xdr:row>4</xdr:row>
      <xdr:rowOff>152400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7937842" y="163287"/>
          <a:ext cx="7063015" cy="1491342"/>
          <a:chOff x="84669" y="690034"/>
          <a:chExt cx="6381748" cy="931332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INTEGRANTES!D5">
          <xdr:nvSpPr>
            <xdr:cNvPr id="4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09DC28A-263C-4FC5-8A5C-AD1EE2F0E3CA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23</a:t>
              </a:fld>
              <a:endParaRPr lang="es-PE" sz="80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2" name="Rectángulo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43" name="Rectángul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INTEGRANTES!E5">
          <xdr:nvSpPr>
            <xdr:cNvPr id="38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6570FFD-E079-4DCF-9792-3BC75E734238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2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9" name="Rectángulo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[1]Resultados!B5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INTEGRANTES!F5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664D3A8-61B1-4069-BB71-6B233986419F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0</a:t>
              </a:fld>
              <a:endParaRPr lang="es-PE" sz="2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[1]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3" name="Grup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INTEGRANTES!G5">
          <xdr:nvSpPr>
            <xdr:cNvPr id="32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E2928EF-83D1-46FA-BD52-EEFBDD85EDFB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[1]Resultados!B8">
          <xdr:nvSpPr>
            <xdr:cNvPr id="34" name="Rectángulo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INTEGRANTES!I5">
          <xdr:nvSpPr>
            <xdr:cNvPr id="2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D3D0193-EC71-4F8C-B06A-C6C4969046D2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100%</a:t>
              </a:fld>
              <a:endParaRPr lang="es-PE" sz="2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0" name="Rectángulo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31" name="Rectángul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INTEGRANTES!H5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24A95C6-8571-44F1-855E-D74E653C7EED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ctr"/>
                <a:t>23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[1]Resultados!B7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16</xdr:col>
      <xdr:colOff>37615</xdr:colOff>
      <xdr:row>1</xdr:row>
      <xdr:rowOff>283029</xdr:rowOff>
    </xdr:from>
    <xdr:to>
      <xdr:col>18</xdr:col>
      <xdr:colOff>347010</xdr:colOff>
      <xdr:row>3</xdr:row>
      <xdr:rowOff>217714</xdr:rowOff>
    </xdr:to>
    <xdr:grpSp>
      <xdr:nvGrpSpPr>
        <xdr:cNvPr id="48" name="Grup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16627444" y="468086"/>
          <a:ext cx="940766" cy="947057"/>
          <a:chOff x="6286501" y="889000"/>
          <a:chExt cx="1058332" cy="931332"/>
        </a:xfrm>
      </xdr:grpSpPr>
      <xdr:sp macro="" textlink="$O$3">
        <xdr:nvSpPr>
          <xdr:cNvPr id="49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0DEE1ED-C082-4B83-8409-56C7A05D73BF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147</a:t>
            </a:fld>
            <a:endParaRPr lang="es-PE" sz="2400" u="none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12</xdr:col>
      <xdr:colOff>210457</xdr:colOff>
      <xdr:row>1</xdr:row>
      <xdr:rowOff>268515</xdr:rowOff>
    </xdr:from>
    <xdr:to>
      <xdr:col>15</xdr:col>
      <xdr:colOff>206344</xdr:colOff>
      <xdr:row>3</xdr:row>
      <xdr:rowOff>203200</xdr:rowOff>
    </xdr:to>
    <xdr:grpSp>
      <xdr:nvGrpSpPr>
        <xdr:cNvPr id="52" name="Grup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5537543" y="453572"/>
          <a:ext cx="942944" cy="947057"/>
          <a:chOff x="6286500" y="889000"/>
          <a:chExt cx="1058333" cy="931332"/>
        </a:xfrm>
      </xdr:grpSpPr>
      <xdr:sp macro="" textlink="$N$3">
        <xdr:nvSpPr>
          <xdr:cNvPr id="53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 bwMode="auto">
          <a:xfrm>
            <a:off x="6286500" y="889000"/>
            <a:ext cx="1047749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0D65487-D65A-4140-8D7E-A3082A0F199C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4</a:t>
            </a:fld>
            <a:endParaRPr lang="en-US" sz="2400" b="0" i="0" u="none" strike="noStrike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54" name="Rectángul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5" name="Rectángulo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9</xdr:col>
      <xdr:colOff>431799</xdr:colOff>
      <xdr:row>1</xdr:row>
      <xdr:rowOff>34444</xdr:rowOff>
    </xdr:from>
    <xdr:to>
      <xdr:col>10</xdr:col>
      <xdr:colOff>1440166</xdr:colOff>
      <xdr:row>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899" y="212244"/>
          <a:ext cx="1922767" cy="197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1034144</xdr:colOff>
      <xdr:row>5</xdr:row>
      <xdr:rowOff>359228</xdr:rowOff>
    </xdr:from>
    <xdr:to>
      <xdr:col>4</xdr:col>
      <xdr:colOff>1948020</xdr:colOff>
      <xdr:row>5</xdr:row>
      <xdr:rowOff>517222</xdr:rowOff>
    </xdr:to>
    <xdr:sp macro="" textlink="[1]Resultados!B5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2182204" y="1029788"/>
          <a:ext cx="898636" cy="157994"/>
        </a:xfrm>
        <a:prstGeom prst="rect">
          <a:avLst/>
        </a:prstGeom>
        <a:solidFill>
          <a:schemeClr val="bg2">
            <a:lumMod val="5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3A4CBFC-2EBE-4F5B-9ABC-920113C06CFF}" type="TxLink">
            <a:rPr lang="en-US" sz="9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Sin Empezar</a:t>
          </a:fld>
          <a:endParaRPr lang="en-US" sz="10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1948544</xdr:colOff>
      <xdr:row>5</xdr:row>
      <xdr:rowOff>359228</xdr:rowOff>
    </xdr:from>
    <xdr:to>
      <xdr:col>5</xdr:col>
      <xdr:colOff>877396</xdr:colOff>
      <xdr:row>5</xdr:row>
      <xdr:rowOff>517222</xdr:rowOff>
    </xdr:to>
    <xdr:sp macro="" textlink="[1]Resultados!B6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13081364" y="1029788"/>
          <a:ext cx="879572" cy="157994"/>
        </a:xfrm>
        <a:prstGeom prst="rect">
          <a:avLst/>
        </a:prstGeom>
        <a:solidFill>
          <a:srgbClr val="FFC000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527B37C-1023-483A-B7C3-61BDA037350A}" type="TxLink">
            <a:rPr lang="en-US" sz="9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En Proceso</a:t>
          </a:fld>
          <a:endParaRPr lang="en-US" sz="9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881743</xdr:colOff>
      <xdr:row>5</xdr:row>
      <xdr:rowOff>359230</xdr:rowOff>
    </xdr:from>
    <xdr:to>
      <xdr:col>6</xdr:col>
      <xdr:colOff>493898</xdr:colOff>
      <xdr:row>5</xdr:row>
      <xdr:rowOff>517224</xdr:rowOff>
    </xdr:to>
    <xdr:sp macro="" textlink="[1]Resultados!B8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13965283" y="1029790"/>
          <a:ext cx="899935" cy="157994"/>
        </a:xfrm>
        <a:prstGeom prst="rect">
          <a:avLst/>
        </a:prstGeom>
        <a:solidFill>
          <a:srgbClr val="FF3300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FEE5AC5-1819-44D8-8966-DBCE7726693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Atrasado</a:t>
          </a:fld>
          <a:endParaRPr lang="en-US" sz="9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489857</xdr:colOff>
      <xdr:row>5</xdr:row>
      <xdr:rowOff>370115</xdr:rowOff>
    </xdr:from>
    <xdr:to>
      <xdr:col>7</xdr:col>
      <xdr:colOff>199983</xdr:colOff>
      <xdr:row>6</xdr:row>
      <xdr:rowOff>4517</xdr:rowOff>
    </xdr:to>
    <xdr:sp macro="" textlink="[1]Resultados!B7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14861177" y="1040675"/>
          <a:ext cx="898846" cy="152562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6A33CFE-8161-44FF-96AE-37EC60121BC8}" type="TxLink">
            <a:rPr lang="en-US" sz="9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Completado</a:t>
          </a:fld>
          <a:endParaRPr lang="en-US" sz="900" b="1" i="0" u="none" strike="noStrike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195943</xdr:colOff>
      <xdr:row>5</xdr:row>
      <xdr:rowOff>370115</xdr:rowOff>
    </xdr:from>
    <xdr:to>
      <xdr:col>7</xdr:col>
      <xdr:colOff>1209237</xdr:colOff>
      <xdr:row>6</xdr:row>
      <xdr:rowOff>5594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15755983" y="1040675"/>
          <a:ext cx="1013294" cy="153639"/>
        </a:xfrm>
        <a:prstGeom prst="rect">
          <a:avLst/>
        </a:prstGeom>
        <a:solidFill>
          <a:srgbClr val="0070C0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 i="0" u="none" strike="noStrike">
              <a:solidFill>
                <a:schemeClr val="bg1"/>
              </a:solidFill>
              <a:latin typeface="Arial"/>
              <a:cs typeface="Arial"/>
            </a:rPr>
            <a:t>Proyecto</a:t>
          </a:r>
          <a:endParaRPr lang="en-US" sz="1200" b="1" i="0" u="none" strike="noStrike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48426</xdr:colOff>
      <xdr:row>0</xdr:row>
      <xdr:rowOff>285616</xdr:rowOff>
    </xdr:from>
    <xdr:to>
      <xdr:col>9</xdr:col>
      <xdr:colOff>359153</xdr:colOff>
      <xdr:row>17</xdr:row>
      <xdr:rowOff>47968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NESSA\Downloads\Cronograma%20de%20Actividades.xlsx" TargetMode="External"/><Relationship Id="rId1" Type="http://schemas.openxmlformats.org/officeDocument/2006/relationships/externalLinkPath" Target="/Users/VANESSA/Downloads/Cronograma%20de%20Activ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llerdata.com"/>
      <sheetName val="Configuracion"/>
      <sheetName val="Resultados"/>
      <sheetName val="Fecha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B630B-F11D-4114-A084-4D9A431BFB8C}" name="Tabla2" displayName="Tabla2" ref="A1:B5" totalsRowShown="0">
  <autoFilter ref="A1:B5" xr:uid="{F7CB630B-F11D-4114-A084-4D9A431BFB8C}"/>
  <tableColumns count="2">
    <tableColumn id="1" xr3:uid="{D795B46B-9983-4A6A-88DC-0C2F33AF0C34}" name="Integrantes"/>
    <tableColumn id="2" xr3:uid="{7D227611-963B-4C38-9D05-86F026031377}" name="Car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98459F-37CF-4D1B-BD2B-860979F6EF12}" name="FECHA" displayName="FECHA" ref="L8:M12" totalsRowShown="0">
  <autoFilter ref="L8:M12" xr:uid="{1098459F-37CF-4D1B-BD2B-860979F6EF12}"/>
  <tableColumns count="2">
    <tableColumn id="1" xr3:uid="{1BBF7746-B4B9-41C0-B976-E1EB8BD7A230}" name="fecha" dataDxfId="16"/>
    <tableColumn id="2" xr3:uid="{929E620C-1A3C-47ED-87EB-0585C2B1E733}" name="festiv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EF7-5CB0-41EC-964C-D26DABBB3C3D}">
  <sheetPr codeName="Hoja1"/>
  <dimension ref="A1:EN46"/>
  <sheetViews>
    <sheetView tabSelected="1" zoomScale="70" zoomScaleNormal="70" workbookViewId="0">
      <selection activeCell="K41" sqref="K41"/>
    </sheetView>
  </sheetViews>
  <sheetFormatPr baseColWidth="10" defaultRowHeight="14.4" x14ac:dyDescent="0.3"/>
  <cols>
    <col min="1" max="1" width="4.44140625" customWidth="1"/>
    <col min="2" max="2" width="44.44140625" customWidth="1"/>
    <col min="3" max="3" width="18.88671875" customWidth="1"/>
    <col min="4" max="4" width="21.88671875" customWidth="1"/>
    <col min="5" max="5" width="18.77734375" customWidth="1"/>
    <col min="6" max="6" width="19.6640625" style="10" bestFit="1" customWidth="1"/>
    <col min="7" max="7" width="27.109375" customWidth="1"/>
    <col min="8" max="8" width="11.88671875" customWidth="1"/>
    <col min="9" max="9" width="14" style="11" customWidth="1"/>
    <col min="10" max="10" width="13.33203125" style="11" customWidth="1"/>
    <col min="11" max="11" width="24.44140625" customWidth="1"/>
    <col min="12" max="18" width="4.6640625" style="1" customWidth="1"/>
    <col min="19" max="25" width="5.21875" style="1" customWidth="1"/>
    <col min="26" max="32" width="5.44140625" style="1" customWidth="1"/>
    <col min="33" max="39" width="4.5546875" style="1" customWidth="1"/>
    <col min="40" max="46" width="4.33203125" style="1" customWidth="1"/>
  </cols>
  <sheetData>
    <row r="1" spans="1:144" x14ac:dyDescent="0.3">
      <c r="A1" s="45"/>
      <c r="B1" s="45"/>
      <c r="C1" s="45"/>
      <c r="D1" s="45"/>
      <c r="E1" s="45"/>
      <c r="F1" s="57"/>
      <c r="G1" s="45"/>
      <c r="H1" s="45"/>
      <c r="I1" s="58"/>
      <c r="J1" s="58"/>
      <c r="K1" s="45"/>
    </row>
    <row r="2" spans="1:144" ht="38.4" customHeight="1" x14ac:dyDescent="0.3">
      <c r="A2" s="45"/>
      <c r="B2" s="65" t="s">
        <v>43</v>
      </c>
      <c r="C2" s="155" t="s">
        <v>41</v>
      </c>
      <c r="D2" s="155"/>
      <c r="E2" s="155"/>
      <c r="F2" s="155"/>
      <c r="G2" s="155"/>
      <c r="H2" s="155"/>
      <c r="I2" s="155"/>
      <c r="J2" s="59"/>
      <c r="K2" s="60"/>
    </row>
    <row r="3" spans="1:144" ht="40.799999999999997" customHeight="1" x14ac:dyDescent="0.3">
      <c r="A3" s="45"/>
      <c r="B3" s="64" t="s">
        <v>44</v>
      </c>
      <c r="C3" s="156" t="s">
        <v>42</v>
      </c>
      <c r="D3" s="156"/>
      <c r="E3" s="156"/>
      <c r="F3" s="156"/>
      <c r="G3" s="156"/>
      <c r="H3" s="156"/>
      <c r="I3" s="156"/>
      <c r="J3" s="53"/>
      <c r="K3" s="61"/>
      <c r="N3" s="1">
        <f>DATEDIF(F5,F6,"M")</f>
        <v>4</v>
      </c>
      <c r="O3" s="78">
        <f>_xlfn.DAYS(cronograma!F6,cronograma!F5)</f>
        <v>147</v>
      </c>
      <c r="P3" s="77"/>
    </row>
    <row r="4" spans="1:144" ht="24" customHeight="1" x14ac:dyDescent="0.3">
      <c r="A4" s="45"/>
      <c r="B4" s="54"/>
      <c r="C4" s="45"/>
      <c r="D4" s="55"/>
      <c r="E4" s="55"/>
      <c r="F4" s="55"/>
      <c r="G4" s="55"/>
      <c r="H4" s="34"/>
      <c r="I4" s="34"/>
      <c r="J4"/>
      <c r="K4" s="61"/>
    </row>
    <row r="5" spans="1:144" ht="22.2" customHeight="1" x14ac:dyDescent="0.35">
      <c r="A5" s="45"/>
      <c r="B5" s="68"/>
      <c r="C5" s="45"/>
      <c r="D5" s="66"/>
      <c r="E5" s="67" t="s">
        <v>1</v>
      </c>
      <c r="F5" s="116">
        <v>45240</v>
      </c>
      <c r="G5" s="45"/>
      <c r="I5" s="58"/>
      <c r="J5" s="58"/>
      <c r="K5" s="61"/>
    </row>
    <row r="6" spans="1:144" ht="24" customHeight="1" x14ac:dyDescent="0.45">
      <c r="A6" s="45"/>
      <c r="B6" s="68"/>
      <c r="C6" s="45"/>
      <c r="D6" s="45"/>
      <c r="E6" s="106" t="s">
        <v>2</v>
      </c>
      <c r="F6" s="115">
        <f>MAX(G12:G14,G16:G16,G19:G25,G28:G31,G33:G36,G38:G39,G41:G43)</f>
        <v>45387</v>
      </c>
      <c r="G6" s="45"/>
      <c r="H6" s="45"/>
      <c r="I6" s="58"/>
      <c r="J6" s="58"/>
      <c r="K6" s="61"/>
    </row>
    <row r="7" spans="1:144" ht="21.6" customHeight="1" x14ac:dyDescent="0.3">
      <c r="A7" s="45"/>
      <c r="B7" s="69"/>
      <c r="C7" s="56"/>
      <c r="D7" s="56"/>
      <c r="E7" s="105"/>
      <c r="F7" s="107">
        <v>0</v>
      </c>
      <c r="G7" s="56"/>
      <c r="H7" s="56"/>
      <c r="I7" s="62"/>
      <c r="J7" s="62"/>
      <c r="K7" s="63"/>
      <c r="L7" s="163">
        <f>L8</f>
        <v>45240</v>
      </c>
      <c r="M7" s="163"/>
      <c r="N7" s="163"/>
      <c r="O7" s="163"/>
      <c r="P7" s="163"/>
      <c r="Q7" s="163"/>
      <c r="R7" s="164"/>
      <c r="S7" s="162">
        <f t="shared" ref="S7" si="0">S8</f>
        <v>45247</v>
      </c>
      <c r="T7" s="163"/>
      <c r="U7" s="163"/>
      <c r="V7" s="163"/>
      <c r="W7" s="163"/>
      <c r="X7" s="163"/>
      <c r="Y7" s="164"/>
      <c r="Z7" s="162">
        <f t="shared" ref="Z7" si="1">Z8</f>
        <v>45254</v>
      </c>
      <c r="AA7" s="163"/>
      <c r="AB7" s="163"/>
      <c r="AC7" s="163"/>
      <c r="AD7" s="163"/>
      <c r="AE7" s="163"/>
      <c r="AF7" s="164"/>
      <c r="AG7" s="162">
        <f t="shared" ref="AG7" si="2">AG8</f>
        <v>45261</v>
      </c>
      <c r="AH7" s="163"/>
      <c r="AI7" s="163"/>
      <c r="AJ7" s="163"/>
      <c r="AK7" s="163"/>
      <c r="AL7" s="163"/>
      <c r="AM7" s="164"/>
      <c r="AN7" s="162">
        <f t="shared" ref="AN7" si="3">AN8</f>
        <v>45268</v>
      </c>
      <c r="AO7" s="163"/>
      <c r="AP7" s="163"/>
      <c r="AQ7" s="163"/>
      <c r="AR7" s="163"/>
      <c r="AS7" s="163"/>
      <c r="AT7" s="164"/>
    </row>
    <row r="8" spans="1:144" x14ac:dyDescent="0.3">
      <c r="B8" s="157" t="s">
        <v>69</v>
      </c>
      <c r="C8" s="157"/>
      <c r="D8" s="157"/>
      <c r="E8" s="157"/>
      <c r="F8" s="157"/>
      <c r="G8" s="157"/>
      <c r="H8" s="157"/>
      <c r="I8" s="157"/>
      <c r="J8" s="157"/>
      <c r="K8" s="158"/>
      <c r="L8" s="32">
        <f>F5+F7*7</f>
        <v>45240</v>
      </c>
      <c r="M8" s="30">
        <f>L8+1</f>
        <v>45241</v>
      </c>
      <c r="N8" s="30">
        <f t="shared" ref="N8:AM8" si="4">M8+1</f>
        <v>45242</v>
      </c>
      <c r="O8" s="30">
        <f t="shared" si="4"/>
        <v>45243</v>
      </c>
      <c r="P8" s="30">
        <f t="shared" si="4"/>
        <v>45244</v>
      </c>
      <c r="Q8" s="30">
        <f t="shared" si="4"/>
        <v>45245</v>
      </c>
      <c r="R8" s="31">
        <f t="shared" si="4"/>
        <v>45246</v>
      </c>
      <c r="S8" s="29">
        <f t="shared" si="4"/>
        <v>45247</v>
      </c>
      <c r="T8" s="30">
        <f t="shared" si="4"/>
        <v>45248</v>
      </c>
      <c r="U8" s="30">
        <f t="shared" si="4"/>
        <v>45249</v>
      </c>
      <c r="V8" s="30">
        <f t="shared" si="4"/>
        <v>45250</v>
      </c>
      <c r="W8" s="30">
        <f t="shared" si="4"/>
        <v>45251</v>
      </c>
      <c r="X8" s="30">
        <f t="shared" si="4"/>
        <v>45252</v>
      </c>
      <c r="Y8" s="31">
        <f t="shared" si="4"/>
        <v>45253</v>
      </c>
      <c r="Z8" s="29">
        <f t="shared" si="4"/>
        <v>45254</v>
      </c>
      <c r="AA8" s="30">
        <f t="shared" si="4"/>
        <v>45255</v>
      </c>
      <c r="AB8" s="30">
        <f t="shared" si="4"/>
        <v>45256</v>
      </c>
      <c r="AC8" s="30">
        <f t="shared" si="4"/>
        <v>45257</v>
      </c>
      <c r="AD8" s="30">
        <f t="shared" si="4"/>
        <v>45258</v>
      </c>
      <c r="AE8" s="30">
        <f t="shared" si="4"/>
        <v>45259</v>
      </c>
      <c r="AF8" s="31">
        <f t="shared" si="4"/>
        <v>45260</v>
      </c>
      <c r="AG8" s="29">
        <f t="shared" si="4"/>
        <v>45261</v>
      </c>
      <c r="AH8" s="30">
        <f t="shared" si="4"/>
        <v>45262</v>
      </c>
      <c r="AI8" s="30">
        <f t="shared" si="4"/>
        <v>45263</v>
      </c>
      <c r="AJ8" s="30">
        <f t="shared" si="4"/>
        <v>45264</v>
      </c>
      <c r="AK8" s="30">
        <f t="shared" si="4"/>
        <v>45265</v>
      </c>
      <c r="AL8" s="30">
        <f t="shared" si="4"/>
        <v>45266</v>
      </c>
      <c r="AM8" s="31">
        <f t="shared" si="4"/>
        <v>45267</v>
      </c>
      <c r="AN8" s="29">
        <f t="shared" ref="AN8:AT8" si="5">AM8+1</f>
        <v>45268</v>
      </c>
      <c r="AO8" s="30">
        <f t="shared" si="5"/>
        <v>45269</v>
      </c>
      <c r="AP8" s="30">
        <f t="shared" si="5"/>
        <v>45270</v>
      </c>
      <c r="AQ8" s="30">
        <f t="shared" si="5"/>
        <v>45271</v>
      </c>
      <c r="AR8" s="30">
        <f t="shared" si="5"/>
        <v>45272</v>
      </c>
      <c r="AS8" s="30">
        <f t="shared" si="5"/>
        <v>45273</v>
      </c>
      <c r="AT8" s="33">
        <f t="shared" si="5"/>
        <v>45274</v>
      </c>
    </row>
    <row r="9" spans="1:144" s="16" customFormat="1" ht="68.400000000000006" customHeight="1" x14ac:dyDescent="0.3">
      <c r="A9" s="20" t="s">
        <v>48</v>
      </c>
      <c r="B9" s="20" t="s">
        <v>0</v>
      </c>
      <c r="C9" s="20" t="s">
        <v>15</v>
      </c>
      <c r="D9" s="20" t="s">
        <v>40</v>
      </c>
      <c r="E9" s="22" t="s">
        <v>1</v>
      </c>
      <c r="F9" s="20" t="s">
        <v>55</v>
      </c>
      <c r="G9" s="20" t="s">
        <v>2</v>
      </c>
      <c r="H9" s="21" t="s">
        <v>21</v>
      </c>
      <c r="I9" s="23" t="s">
        <v>22</v>
      </c>
      <c r="J9" s="23" t="s">
        <v>56</v>
      </c>
      <c r="K9" s="20" t="s">
        <v>3</v>
      </c>
      <c r="L9" s="27" t="str">
        <f t="shared" ref="L9:AT9" si="6">UPPER(LEFT(TEXT(L8,"ddd"),1))</f>
        <v>V</v>
      </c>
      <c r="M9" s="17" t="str">
        <f t="shared" si="6"/>
        <v>S</v>
      </c>
      <c r="N9" s="17" t="str">
        <f t="shared" si="6"/>
        <v>D</v>
      </c>
      <c r="O9" s="17" t="str">
        <f t="shared" si="6"/>
        <v>L</v>
      </c>
      <c r="P9" s="17" t="str">
        <f t="shared" si="6"/>
        <v>M</v>
      </c>
      <c r="Q9" s="17" t="str">
        <f t="shared" si="6"/>
        <v>M</v>
      </c>
      <c r="R9" s="17" t="str">
        <f t="shared" si="6"/>
        <v>J</v>
      </c>
      <c r="S9" s="17" t="str">
        <f t="shared" si="6"/>
        <v>V</v>
      </c>
      <c r="T9" s="17" t="str">
        <f t="shared" si="6"/>
        <v>S</v>
      </c>
      <c r="U9" s="17" t="str">
        <f t="shared" si="6"/>
        <v>D</v>
      </c>
      <c r="V9" s="17" t="str">
        <f t="shared" si="6"/>
        <v>L</v>
      </c>
      <c r="W9" s="17" t="str">
        <f t="shared" si="6"/>
        <v>M</v>
      </c>
      <c r="X9" s="17" t="str">
        <f t="shared" si="6"/>
        <v>M</v>
      </c>
      <c r="Y9" s="17" t="str">
        <f t="shared" si="6"/>
        <v>J</v>
      </c>
      <c r="Z9" s="17" t="str">
        <f t="shared" si="6"/>
        <v>V</v>
      </c>
      <c r="AA9" s="17" t="str">
        <f t="shared" si="6"/>
        <v>S</v>
      </c>
      <c r="AB9" s="17" t="str">
        <f t="shared" si="6"/>
        <v>D</v>
      </c>
      <c r="AC9" s="17" t="str">
        <f t="shared" si="6"/>
        <v>L</v>
      </c>
      <c r="AD9" s="17" t="str">
        <f t="shared" si="6"/>
        <v>M</v>
      </c>
      <c r="AE9" s="17" t="str">
        <f t="shared" si="6"/>
        <v>M</v>
      </c>
      <c r="AF9" s="17" t="str">
        <f t="shared" si="6"/>
        <v>J</v>
      </c>
      <c r="AG9" s="17" t="str">
        <f t="shared" si="6"/>
        <v>V</v>
      </c>
      <c r="AH9" s="17" t="str">
        <f t="shared" si="6"/>
        <v>S</v>
      </c>
      <c r="AI9" s="17" t="str">
        <f t="shared" si="6"/>
        <v>D</v>
      </c>
      <c r="AJ9" s="17" t="str">
        <f t="shared" si="6"/>
        <v>L</v>
      </c>
      <c r="AK9" s="17" t="str">
        <f t="shared" si="6"/>
        <v>M</v>
      </c>
      <c r="AL9" s="17" t="str">
        <f t="shared" si="6"/>
        <v>M</v>
      </c>
      <c r="AM9" s="17" t="str">
        <f t="shared" si="6"/>
        <v>J</v>
      </c>
      <c r="AN9" s="17" t="str">
        <f t="shared" si="6"/>
        <v>V</v>
      </c>
      <c r="AO9" s="17" t="str">
        <f t="shared" si="6"/>
        <v>S</v>
      </c>
      <c r="AP9" s="17" t="str">
        <f t="shared" si="6"/>
        <v>D</v>
      </c>
      <c r="AQ9" s="17" t="str">
        <f t="shared" si="6"/>
        <v>L</v>
      </c>
      <c r="AR9" s="17" t="str">
        <f t="shared" si="6"/>
        <v>M</v>
      </c>
      <c r="AS9" s="17" t="str">
        <f t="shared" si="6"/>
        <v>M</v>
      </c>
      <c r="AT9" s="28" t="str">
        <f t="shared" si="6"/>
        <v>J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</row>
    <row r="10" spans="1:144" s="17" customFormat="1" ht="14.4" customHeight="1" x14ac:dyDescent="0.3">
      <c r="A10" s="165"/>
      <c r="B10" s="165"/>
      <c r="C10" s="165"/>
      <c r="D10" s="165"/>
      <c r="E10" s="165"/>
      <c r="F10" s="165"/>
      <c r="G10" s="165"/>
      <c r="H10" s="93"/>
      <c r="I10" s="93"/>
      <c r="J10" s="93"/>
      <c r="K10" s="93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17" customFormat="1" ht="36.6" customHeight="1" x14ac:dyDescent="0.3">
      <c r="A11" s="44">
        <v>0</v>
      </c>
      <c r="B11" s="46" t="s">
        <v>46</v>
      </c>
      <c r="C11" s="159" t="s">
        <v>11</v>
      </c>
      <c r="D11" s="160"/>
      <c r="E11" s="160"/>
      <c r="F11" s="160"/>
      <c r="G11" s="160"/>
      <c r="H11" s="161"/>
      <c r="I11" s="75" t="s">
        <v>47</v>
      </c>
      <c r="J11" s="75"/>
      <c r="K11" s="74">
        <v>0.25</v>
      </c>
      <c r="L11" s="95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7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</row>
    <row r="12" spans="1:144" s="3" customFormat="1" ht="54.6" customHeight="1" x14ac:dyDescent="0.3">
      <c r="A12" s="51">
        <f>A11+1</f>
        <v>1</v>
      </c>
      <c r="B12" s="5" t="s">
        <v>4</v>
      </c>
      <c r="C12" s="7">
        <v>0.25</v>
      </c>
      <c r="D12" s="85" t="s">
        <v>96</v>
      </c>
      <c r="E12" s="9">
        <v>45240</v>
      </c>
      <c r="F12" s="2">
        <v>7</v>
      </c>
      <c r="G12" s="9">
        <f>WORKDAY.INTL(E12,F12,11)</f>
        <v>45248</v>
      </c>
      <c r="H12" s="7">
        <v>1</v>
      </c>
      <c r="I12" s="7">
        <f>B44</f>
        <v>0.04</v>
      </c>
      <c r="J12" s="131">
        <f>SUM(I12:I16)</f>
        <v>0.16</v>
      </c>
      <c r="K12" s="2" t="s">
        <v>34</v>
      </c>
      <c r="L12" s="36" t="str">
        <f>IF($H12&gt;0%,IF(AND(L$8&gt;=$E12,L$8&lt;$E12+($F12*$H12)),"✅",""),"")</f>
        <v>✅</v>
      </c>
      <c r="M12" s="36" t="str">
        <f t="shared" ref="M12:U12" si="7">IF($H12&gt;0%,IF(AND(M$8&gt;=$E12,M$8&lt;$E12+($F12*$H12)),"✅",""),"")</f>
        <v>✅</v>
      </c>
      <c r="N12" s="36" t="str">
        <f t="shared" si="7"/>
        <v>✅</v>
      </c>
      <c r="O12" s="36" t="str">
        <f t="shared" si="7"/>
        <v>✅</v>
      </c>
      <c r="P12" s="36" t="str">
        <f t="shared" si="7"/>
        <v>✅</v>
      </c>
      <c r="Q12" s="36" t="str">
        <f t="shared" si="7"/>
        <v>✅</v>
      </c>
      <c r="R12" s="36" t="str">
        <f t="shared" si="7"/>
        <v>✅</v>
      </c>
      <c r="S12" s="36" t="str">
        <f t="shared" si="7"/>
        <v/>
      </c>
      <c r="T12" s="36" t="str">
        <f t="shared" si="7"/>
        <v/>
      </c>
      <c r="U12" s="36" t="str">
        <f t="shared" si="7"/>
        <v/>
      </c>
      <c r="V12" s="37" t="str">
        <f t="shared" ref="M12:AT21" si="8">IF($H12&gt;0%,IF(AND(V$8&gt;=$E12,V$8&lt;$E12+($F12*$H12)),"✅",""),"")</f>
        <v/>
      </c>
      <c r="W12" s="37" t="str">
        <f t="shared" si="8"/>
        <v/>
      </c>
      <c r="X12" s="37" t="str">
        <f t="shared" si="8"/>
        <v/>
      </c>
      <c r="Y12" s="37" t="str">
        <f t="shared" si="8"/>
        <v/>
      </c>
      <c r="Z12" s="37" t="str">
        <f t="shared" si="8"/>
        <v/>
      </c>
      <c r="AA12" s="37" t="str">
        <f t="shared" si="8"/>
        <v/>
      </c>
      <c r="AB12" s="37" t="str">
        <f t="shared" si="8"/>
        <v/>
      </c>
      <c r="AC12" s="37" t="str">
        <f t="shared" si="8"/>
        <v/>
      </c>
      <c r="AD12" s="37" t="str">
        <f t="shared" si="8"/>
        <v/>
      </c>
      <c r="AE12" s="37" t="str">
        <f t="shared" si="8"/>
        <v/>
      </c>
      <c r="AF12" s="37" t="str">
        <f t="shared" si="8"/>
        <v/>
      </c>
      <c r="AG12" s="37" t="str">
        <f t="shared" si="8"/>
        <v/>
      </c>
      <c r="AH12" s="37" t="str">
        <f t="shared" si="8"/>
        <v/>
      </c>
      <c r="AI12" s="37" t="str">
        <f t="shared" si="8"/>
        <v/>
      </c>
      <c r="AJ12" s="37" t="str">
        <f t="shared" si="8"/>
        <v/>
      </c>
      <c r="AK12" s="37" t="str">
        <f t="shared" si="8"/>
        <v/>
      </c>
      <c r="AL12" s="37" t="str">
        <f t="shared" si="8"/>
        <v/>
      </c>
      <c r="AM12" s="37" t="str">
        <f t="shared" si="8"/>
        <v/>
      </c>
      <c r="AN12" s="37" t="str">
        <f t="shared" si="8"/>
        <v/>
      </c>
      <c r="AO12" s="37" t="str">
        <f t="shared" si="8"/>
        <v/>
      </c>
      <c r="AP12" s="37" t="str">
        <f t="shared" si="8"/>
        <v/>
      </c>
      <c r="AQ12" s="37" t="str">
        <f t="shared" si="8"/>
        <v/>
      </c>
      <c r="AR12" s="37" t="str">
        <f t="shared" si="8"/>
        <v/>
      </c>
      <c r="AS12" s="37" t="str">
        <f t="shared" si="8"/>
        <v/>
      </c>
      <c r="AT12" s="38" t="str">
        <f t="shared" si="8"/>
        <v/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</row>
    <row r="13" spans="1:144" s="3" customFormat="1" ht="49.2" customHeight="1" x14ac:dyDescent="0.3">
      <c r="A13" s="51">
        <f t="shared" ref="A13:A14" si="9">A12+1</f>
        <v>2</v>
      </c>
      <c r="B13" s="8" t="s">
        <v>80</v>
      </c>
      <c r="C13" s="18">
        <v>0.25</v>
      </c>
      <c r="D13" s="85" t="s">
        <v>96</v>
      </c>
      <c r="E13" s="9">
        <v>45248</v>
      </c>
      <c r="F13" s="2">
        <v>4</v>
      </c>
      <c r="G13" s="9">
        <f t="shared" ref="G13:G14" si="10">WORKDAY.INTL(E13,F13,11)</f>
        <v>45253</v>
      </c>
      <c r="H13" s="18">
        <v>1</v>
      </c>
      <c r="I13" s="90">
        <f>B44</f>
        <v>0.04</v>
      </c>
      <c r="J13" s="132"/>
      <c r="K13" s="2" t="s">
        <v>34</v>
      </c>
      <c r="L13" s="39" t="str">
        <f t="shared" ref="L13:AA43" si="11">IF($H13&gt;0%,IF(AND(L$8&gt;=$E13,L$8&lt;$E13+($F13*$H13)),"✅",""),"")</f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  <c r="P13" s="35" t="str">
        <f t="shared" si="8"/>
        <v/>
      </c>
      <c r="Q13" s="35" t="str">
        <f t="shared" si="8"/>
        <v/>
      </c>
      <c r="R13" s="35" t="str">
        <f t="shared" si="8"/>
        <v/>
      </c>
      <c r="S13" s="35" t="str">
        <f t="shared" si="8"/>
        <v/>
      </c>
      <c r="T13" s="35" t="str">
        <f t="shared" si="8"/>
        <v>✅</v>
      </c>
      <c r="U13" s="35" t="str">
        <f t="shared" si="8"/>
        <v>✅</v>
      </c>
      <c r="V13" s="35" t="str">
        <f t="shared" si="8"/>
        <v>✅</v>
      </c>
      <c r="W13" s="35" t="str">
        <f t="shared" si="8"/>
        <v>✅</v>
      </c>
      <c r="X13" s="35" t="str">
        <f t="shared" si="8"/>
        <v/>
      </c>
      <c r="Y13" s="35" t="str">
        <f t="shared" si="8"/>
        <v/>
      </c>
      <c r="Z13" s="35" t="str">
        <f t="shared" si="8"/>
        <v/>
      </c>
      <c r="AA13" s="35" t="str">
        <f t="shared" si="8"/>
        <v/>
      </c>
      <c r="AB13" s="35" t="str">
        <f t="shared" si="8"/>
        <v/>
      </c>
      <c r="AC13" s="35" t="str">
        <f t="shared" si="8"/>
        <v/>
      </c>
      <c r="AD13" s="35" t="str">
        <f t="shared" si="8"/>
        <v/>
      </c>
      <c r="AE13" s="35" t="str">
        <f t="shared" si="8"/>
        <v/>
      </c>
      <c r="AF13" s="35" t="str">
        <f t="shared" si="8"/>
        <v/>
      </c>
      <c r="AG13" s="35" t="str">
        <f t="shared" si="8"/>
        <v/>
      </c>
      <c r="AH13" s="35" t="str">
        <f t="shared" si="8"/>
        <v/>
      </c>
      <c r="AI13" s="35" t="str">
        <f t="shared" si="8"/>
        <v/>
      </c>
      <c r="AJ13" s="35" t="str">
        <f t="shared" si="8"/>
        <v/>
      </c>
      <c r="AK13" s="35" t="str">
        <f t="shared" si="8"/>
        <v/>
      </c>
      <c r="AL13" s="35" t="str">
        <f t="shared" si="8"/>
        <v/>
      </c>
      <c r="AM13" s="35" t="str">
        <f t="shared" si="8"/>
        <v/>
      </c>
      <c r="AN13" s="35" t="str">
        <f t="shared" si="8"/>
        <v/>
      </c>
      <c r="AO13" s="35" t="str">
        <f t="shared" si="8"/>
        <v/>
      </c>
      <c r="AP13" s="35" t="str">
        <f t="shared" si="8"/>
        <v/>
      </c>
      <c r="AQ13" s="35" t="str">
        <f t="shared" si="8"/>
        <v/>
      </c>
      <c r="AR13" s="35" t="str">
        <f t="shared" si="8"/>
        <v/>
      </c>
      <c r="AS13" s="35" t="str">
        <f t="shared" si="8"/>
        <v/>
      </c>
      <c r="AT13" s="40" t="str">
        <f t="shared" si="8"/>
        <v/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</row>
    <row r="14" spans="1:144" s="3" customFormat="1" ht="58.2" customHeight="1" x14ac:dyDescent="0.3">
      <c r="A14" s="51">
        <f t="shared" si="9"/>
        <v>3</v>
      </c>
      <c r="B14" s="4" t="s">
        <v>5</v>
      </c>
      <c r="C14" s="7">
        <v>0.25</v>
      </c>
      <c r="D14" s="85" t="s">
        <v>97</v>
      </c>
      <c r="E14" s="9">
        <v>45253</v>
      </c>
      <c r="F14" s="2">
        <v>4</v>
      </c>
      <c r="G14" s="9">
        <f t="shared" si="10"/>
        <v>45258</v>
      </c>
      <c r="H14" s="7">
        <v>1</v>
      </c>
      <c r="I14" s="90">
        <f>B44</f>
        <v>0.04</v>
      </c>
      <c r="J14" s="132"/>
      <c r="K14" s="2" t="s">
        <v>34</v>
      </c>
      <c r="L14" s="39" t="str">
        <f t="shared" si="11"/>
        <v/>
      </c>
      <c r="M14" s="35" t="str">
        <f t="shared" si="8"/>
        <v/>
      </c>
      <c r="N14" s="35" t="str">
        <f t="shared" si="8"/>
        <v/>
      </c>
      <c r="O14" s="35" t="str">
        <f t="shared" si="8"/>
        <v/>
      </c>
      <c r="P14" s="35" t="str">
        <f t="shared" si="8"/>
        <v/>
      </c>
      <c r="Q14" s="35" t="str">
        <f t="shared" si="8"/>
        <v/>
      </c>
      <c r="R14" s="35" t="str">
        <f t="shared" si="8"/>
        <v/>
      </c>
      <c r="S14" s="35" t="str">
        <f t="shared" si="8"/>
        <v/>
      </c>
      <c r="T14" s="35" t="str">
        <f t="shared" si="8"/>
        <v/>
      </c>
      <c r="U14" s="35" t="str">
        <f t="shared" si="8"/>
        <v/>
      </c>
      <c r="V14" s="35" t="str">
        <f t="shared" si="8"/>
        <v/>
      </c>
      <c r="W14" s="35" t="str">
        <f t="shared" si="8"/>
        <v/>
      </c>
      <c r="X14" s="35" t="str">
        <f t="shared" si="8"/>
        <v/>
      </c>
      <c r="Y14" s="35" t="str">
        <f t="shared" si="8"/>
        <v>✅</v>
      </c>
      <c r="Z14" s="35" t="str">
        <f t="shared" si="8"/>
        <v>✅</v>
      </c>
      <c r="AA14" s="35" t="str">
        <f t="shared" si="8"/>
        <v>✅</v>
      </c>
      <c r="AB14" s="35" t="str">
        <f t="shared" si="8"/>
        <v>✅</v>
      </c>
      <c r="AC14" s="35" t="str">
        <f t="shared" si="8"/>
        <v/>
      </c>
      <c r="AD14" s="35" t="str">
        <f t="shared" si="8"/>
        <v/>
      </c>
      <c r="AE14" s="35" t="str">
        <f t="shared" si="8"/>
        <v/>
      </c>
      <c r="AF14" s="35" t="str">
        <f t="shared" si="8"/>
        <v/>
      </c>
      <c r="AG14" s="35" t="str">
        <f t="shared" si="8"/>
        <v/>
      </c>
      <c r="AH14" s="35" t="str">
        <f t="shared" si="8"/>
        <v/>
      </c>
      <c r="AI14" s="35" t="str">
        <f t="shared" si="8"/>
        <v/>
      </c>
      <c r="AJ14" s="35" t="str">
        <f t="shared" si="8"/>
        <v/>
      </c>
      <c r="AK14" s="35" t="str">
        <f t="shared" si="8"/>
        <v/>
      </c>
      <c r="AL14" s="35" t="str">
        <f t="shared" si="8"/>
        <v/>
      </c>
      <c r="AM14" s="35" t="str">
        <f t="shared" si="8"/>
        <v/>
      </c>
      <c r="AN14" s="35" t="str">
        <f t="shared" si="8"/>
        <v/>
      </c>
      <c r="AO14" s="35" t="str">
        <f t="shared" si="8"/>
        <v/>
      </c>
      <c r="AP14" s="35" t="str">
        <f t="shared" si="8"/>
        <v/>
      </c>
      <c r="AQ14" s="35" t="str">
        <f t="shared" si="8"/>
        <v/>
      </c>
      <c r="AR14" s="35" t="str">
        <f t="shared" si="8"/>
        <v/>
      </c>
      <c r="AS14" s="35" t="str">
        <f t="shared" si="8"/>
        <v/>
      </c>
      <c r="AT14" s="40" t="str">
        <f t="shared" si="8"/>
        <v/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</row>
    <row r="15" spans="1:144" s="3" customFormat="1" ht="7.8" customHeight="1" x14ac:dyDescent="0.3">
      <c r="A15" s="47"/>
      <c r="B15" s="47"/>
      <c r="C15" s="50"/>
      <c r="D15" s="86"/>
      <c r="E15" s="49"/>
      <c r="F15" s="48"/>
      <c r="G15" s="9"/>
      <c r="H15" s="50"/>
      <c r="I15" s="50"/>
      <c r="J15" s="132"/>
      <c r="K15" s="48"/>
      <c r="L15" s="39" t="str">
        <f t="shared" si="11"/>
        <v/>
      </c>
      <c r="M15" s="35" t="str">
        <f t="shared" si="8"/>
        <v/>
      </c>
      <c r="N15" s="35" t="str">
        <f t="shared" si="8"/>
        <v/>
      </c>
      <c r="O15" s="35" t="str">
        <f t="shared" si="8"/>
        <v/>
      </c>
      <c r="P15" s="35" t="str">
        <f t="shared" si="8"/>
        <v/>
      </c>
      <c r="Q15" s="35" t="str">
        <f t="shared" si="8"/>
        <v/>
      </c>
      <c r="R15" s="35" t="str">
        <f t="shared" si="8"/>
        <v/>
      </c>
      <c r="S15" s="35" t="str">
        <f t="shared" si="8"/>
        <v/>
      </c>
      <c r="T15" s="35" t="str">
        <f t="shared" si="8"/>
        <v/>
      </c>
      <c r="U15" s="35" t="str">
        <f t="shared" si="8"/>
        <v/>
      </c>
      <c r="V15" s="35" t="str">
        <f t="shared" si="8"/>
        <v/>
      </c>
      <c r="W15" s="35" t="str">
        <f t="shared" si="8"/>
        <v/>
      </c>
      <c r="X15" s="35" t="str">
        <f t="shared" si="8"/>
        <v/>
      </c>
      <c r="Y15" s="35" t="str">
        <f t="shared" si="8"/>
        <v/>
      </c>
      <c r="Z15" s="35" t="str">
        <f t="shared" si="8"/>
        <v/>
      </c>
      <c r="AA15" s="35" t="str">
        <f t="shared" si="8"/>
        <v/>
      </c>
      <c r="AB15" s="35" t="str">
        <f t="shared" si="8"/>
        <v/>
      </c>
      <c r="AC15" s="35" t="str">
        <f t="shared" si="8"/>
        <v/>
      </c>
      <c r="AD15" s="35" t="str">
        <f t="shared" si="8"/>
        <v/>
      </c>
      <c r="AE15" s="35" t="str">
        <f t="shared" si="8"/>
        <v/>
      </c>
      <c r="AF15" s="35" t="str">
        <f t="shared" si="8"/>
        <v/>
      </c>
      <c r="AG15" s="35" t="str">
        <f t="shared" si="8"/>
        <v/>
      </c>
      <c r="AH15" s="35" t="str">
        <f t="shared" si="8"/>
        <v/>
      </c>
      <c r="AI15" s="35" t="str">
        <f t="shared" si="8"/>
        <v/>
      </c>
      <c r="AJ15" s="35" t="str">
        <f t="shared" si="8"/>
        <v/>
      </c>
      <c r="AK15" s="35" t="str">
        <f t="shared" si="8"/>
        <v/>
      </c>
      <c r="AL15" s="35" t="str">
        <f t="shared" si="8"/>
        <v/>
      </c>
      <c r="AM15" s="35" t="str">
        <f t="shared" si="8"/>
        <v/>
      </c>
      <c r="AN15" s="35" t="str">
        <f t="shared" si="8"/>
        <v/>
      </c>
      <c r="AO15" s="35" t="str">
        <f t="shared" si="8"/>
        <v/>
      </c>
      <c r="AP15" s="35" t="str">
        <f t="shared" si="8"/>
        <v/>
      </c>
      <c r="AQ15" s="35" t="str">
        <f t="shared" si="8"/>
        <v/>
      </c>
      <c r="AR15" s="35" t="str">
        <f t="shared" si="8"/>
        <v/>
      </c>
      <c r="AS15" s="35" t="str">
        <f t="shared" si="8"/>
        <v/>
      </c>
      <c r="AT15" s="40" t="str">
        <f t="shared" si="8"/>
        <v/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</row>
    <row r="16" spans="1:144" s="3" customFormat="1" ht="102" customHeight="1" x14ac:dyDescent="0.3">
      <c r="A16" s="51">
        <f>A14+1</f>
        <v>4</v>
      </c>
      <c r="B16" s="6" t="s">
        <v>70</v>
      </c>
      <c r="C16" s="19">
        <v>0.25</v>
      </c>
      <c r="D16" s="85" t="s">
        <v>97</v>
      </c>
      <c r="E16" s="9">
        <v>45258</v>
      </c>
      <c r="F16" s="2">
        <v>10</v>
      </c>
      <c r="G16" s="9">
        <f t="shared" ref="G16" si="12">WORKDAY.INTL(E16,F16,11)</f>
        <v>45269</v>
      </c>
      <c r="H16" s="19">
        <v>1</v>
      </c>
      <c r="I16" s="90">
        <f>B44</f>
        <v>0.04</v>
      </c>
      <c r="J16" s="132"/>
      <c r="K16" s="2" t="s">
        <v>34</v>
      </c>
      <c r="L16" s="39" t="str">
        <f t="shared" si="11"/>
        <v/>
      </c>
      <c r="M16" s="35" t="str">
        <f t="shared" si="8"/>
        <v/>
      </c>
      <c r="N16" s="35" t="str">
        <f t="shared" si="8"/>
        <v/>
      </c>
      <c r="O16" s="35" t="str">
        <f t="shared" si="8"/>
        <v/>
      </c>
      <c r="P16" s="35" t="str">
        <f t="shared" si="8"/>
        <v/>
      </c>
      <c r="Q16" s="35" t="str">
        <f t="shared" si="8"/>
        <v/>
      </c>
      <c r="R16" s="35" t="str">
        <f t="shared" si="8"/>
        <v/>
      </c>
      <c r="S16" s="35" t="str">
        <f t="shared" si="8"/>
        <v/>
      </c>
      <c r="T16" s="35" t="str">
        <f t="shared" si="8"/>
        <v/>
      </c>
      <c r="U16" s="35" t="str">
        <f t="shared" si="8"/>
        <v/>
      </c>
      <c r="V16" s="35" t="str">
        <f t="shared" si="8"/>
        <v/>
      </c>
      <c r="W16" s="35" t="str">
        <f t="shared" si="8"/>
        <v/>
      </c>
      <c r="X16" s="35" t="str">
        <f t="shared" si="8"/>
        <v/>
      </c>
      <c r="Y16" s="35" t="str">
        <f t="shared" si="8"/>
        <v/>
      </c>
      <c r="Z16" s="35" t="str">
        <f t="shared" si="8"/>
        <v/>
      </c>
      <c r="AA16" s="35" t="str">
        <f t="shared" si="8"/>
        <v/>
      </c>
      <c r="AB16" s="35" t="str">
        <f t="shared" si="8"/>
        <v/>
      </c>
      <c r="AC16" s="35" t="str">
        <f t="shared" si="8"/>
        <v/>
      </c>
      <c r="AD16" s="35" t="str">
        <f t="shared" si="8"/>
        <v>✅</v>
      </c>
      <c r="AE16" s="35" t="str">
        <f t="shared" si="8"/>
        <v>✅</v>
      </c>
      <c r="AF16" s="35" t="str">
        <f t="shared" si="8"/>
        <v>✅</v>
      </c>
      <c r="AG16" s="35" t="str">
        <f t="shared" si="8"/>
        <v>✅</v>
      </c>
      <c r="AH16" s="35" t="str">
        <f t="shared" si="8"/>
        <v>✅</v>
      </c>
      <c r="AI16" s="35" t="str">
        <f t="shared" si="8"/>
        <v>✅</v>
      </c>
      <c r="AJ16" s="35" t="str">
        <f t="shared" si="8"/>
        <v>✅</v>
      </c>
      <c r="AK16" s="35" t="str">
        <f t="shared" si="8"/>
        <v>✅</v>
      </c>
      <c r="AL16" s="35" t="str">
        <f t="shared" si="8"/>
        <v>✅</v>
      </c>
      <c r="AM16" s="35" t="str">
        <f t="shared" si="8"/>
        <v>✅</v>
      </c>
      <c r="AN16" s="35" t="str">
        <f t="shared" si="8"/>
        <v/>
      </c>
      <c r="AO16" s="35" t="str">
        <f t="shared" si="8"/>
        <v/>
      </c>
      <c r="AP16" s="35" t="str">
        <f t="shared" si="8"/>
        <v/>
      </c>
      <c r="AQ16" s="35" t="str">
        <f t="shared" si="8"/>
        <v/>
      </c>
      <c r="AR16" s="35" t="str">
        <f t="shared" si="8"/>
        <v/>
      </c>
      <c r="AS16" s="35" t="str">
        <f t="shared" si="8"/>
        <v/>
      </c>
      <c r="AT16" s="40" t="str">
        <f t="shared" si="8"/>
        <v/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1:144" s="3" customFormat="1" ht="30" customHeight="1" x14ac:dyDescent="0.3">
      <c r="A17" s="140" t="s">
        <v>59</v>
      </c>
      <c r="B17" s="141"/>
      <c r="C17" s="141"/>
      <c r="D17" s="141"/>
      <c r="E17" s="141"/>
      <c r="F17" s="91">
        <f>SUM(F12:F16)</f>
        <v>25</v>
      </c>
      <c r="G17" s="152" t="s">
        <v>60</v>
      </c>
      <c r="H17" s="152"/>
      <c r="I17" s="152"/>
      <c r="J17" s="152"/>
      <c r="K17" s="153"/>
      <c r="L17" s="133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5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</row>
    <row r="18" spans="1:144" s="3" customFormat="1" ht="40.799999999999997" customHeight="1" x14ac:dyDescent="0.3">
      <c r="A18" s="136" t="s">
        <v>49</v>
      </c>
      <c r="B18" s="137"/>
      <c r="C18" s="143" t="s">
        <v>12</v>
      </c>
      <c r="D18" s="144"/>
      <c r="E18" s="144"/>
      <c r="F18" s="144"/>
      <c r="G18" s="144"/>
      <c r="H18" s="154"/>
      <c r="I18" s="76" t="s">
        <v>47</v>
      </c>
      <c r="J18" s="89"/>
      <c r="K18" s="79">
        <v>0.25</v>
      </c>
      <c r="L18" s="142" t="str">
        <f t="shared" si="11"/>
        <v/>
      </c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1:144" s="3" customFormat="1" ht="55.8" customHeight="1" x14ac:dyDescent="0.3">
      <c r="A19" s="51">
        <f>A16+1</f>
        <v>5</v>
      </c>
      <c r="B19" s="6" t="s">
        <v>62</v>
      </c>
      <c r="C19" s="7">
        <v>0.7</v>
      </c>
      <c r="D19" s="85" t="s">
        <v>97</v>
      </c>
      <c r="E19" s="9">
        <v>45300</v>
      </c>
      <c r="F19" s="2">
        <f>F20+F21+F22+F24+F25+F26</f>
        <v>29</v>
      </c>
      <c r="G19" s="9">
        <f>WORKDAY.INTL(E19,F19,11)</f>
        <v>45334</v>
      </c>
      <c r="H19" s="7">
        <v>1</v>
      </c>
      <c r="I19" s="7">
        <f>B44</f>
        <v>0.04</v>
      </c>
      <c r="J19" s="145">
        <f>SUM(I19:I26)</f>
        <v>0.32</v>
      </c>
      <c r="K19" s="2" t="s">
        <v>34</v>
      </c>
      <c r="L19" s="39" t="str">
        <f>IF($H19&gt;0%,IF(AND(L$8&gt;=$E19,L$8&lt;$E19+($F19*$H19)),"✅",""),"")</f>
        <v/>
      </c>
      <c r="M19" s="35" t="str">
        <f t="shared" si="8"/>
        <v/>
      </c>
      <c r="N19" s="35" t="str">
        <f t="shared" si="8"/>
        <v/>
      </c>
      <c r="O19" s="35" t="str">
        <f t="shared" si="8"/>
        <v/>
      </c>
      <c r="P19" s="35" t="str">
        <f t="shared" si="8"/>
        <v/>
      </c>
      <c r="Q19" s="35" t="str">
        <f t="shared" si="8"/>
        <v/>
      </c>
      <c r="R19" s="35" t="str">
        <f t="shared" si="8"/>
        <v/>
      </c>
      <c r="S19" s="35" t="str">
        <f t="shared" si="8"/>
        <v/>
      </c>
      <c r="T19" s="35" t="str">
        <f t="shared" si="8"/>
        <v/>
      </c>
      <c r="U19" s="35" t="str">
        <f t="shared" si="8"/>
        <v/>
      </c>
      <c r="V19" s="35" t="str">
        <f t="shared" si="8"/>
        <v/>
      </c>
      <c r="W19" s="35" t="str">
        <f t="shared" si="8"/>
        <v/>
      </c>
      <c r="X19" s="35" t="str">
        <f t="shared" si="8"/>
        <v/>
      </c>
      <c r="Y19" s="35" t="str">
        <f t="shared" si="8"/>
        <v/>
      </c>
      <c r="Z19" s="35" t="str">
        <f t="shared" si="8"/>
        <v/>
      </c>
      <c r="AA19" s="35" t="str">
        <f t="shared" si="8"/>
        <v/>
      </c>
      <c r="AB19" s="35" t="str">
        <f t="shared" si="8"/>
        <v/>
      </c>
      <c r="AC19" s="35" t="str">
        <f t="shared" si="8"/>
        <v/>
      </c>
      <c r="AD19" s="35" t="str">
        <f t="shared" ref="AD19:AS24" si="13">IF($H19&gt;0%,IF(AND(AD$8&gt;=$E19,AD$8&lt;$E19+($F19*$H19)),"✅",""),"")</f>
        <v/>
      </c>
      <c r="AE19" s="35" t="str">
        <f t="shared" si="13"/>
        <v/>
      </c>
      <c r="AF19" s="35" t="str">
        <f t="shared" si="13"/>
        <v/>
      </c>
      <c r="AG19" s="35" t="str">
        <f t="shared" si="13"/>
        <v/>
      </c>
      <c r="AH19" s="35" t="str">
        <f t="shared" si="13"/>
        <v/>
      </c>
      <c r="AI19" s="35" t="str">
        <f t="shared" si="13"/>
        <v/>
      </c>
      <c r="AJ19" s="35" t="str">
        <f t="shared" si="13"/>
        <v/>
      </c>
      <c r="AK19" s="35" t="str">
        <f t="shared" si="13"/>
        <v/>
      </c>
      <c r="AL19" s="35" t="str">
        <f t="shared" si="13"/>
        <v/>
      </c>
      <c r="AM19" s="35" t="str">
        <f t="shared" si="13"/>
        <v/>
      </c>
      <c r="AN19" s="35" t="str">
        <f t="shared" si="13"/>
        <v/>
      </c>
      <c r="AO19" s="35" t="str">
        <f t="shared" si="13"/>
        <v/>
      </c>
      <c r="AP19" s="35" t="str">
        <f t="shared" si="13"/>
        <v/>
      </c>
      <c r="AQ19" s="35" t="str">
        <f t="shared" si="13"/>
        <v/>
      </c>
      <c r="AR19" s="35" t="str">
        <f t="shared" si="13"/>
        <v/>
      </c>
      <c r="AS19" s="35" t="str">
        <f t="shared" si="13"/>
        <v/>
      </c>
      <c r="AT19" s="40" t="str">
        <f t="shared" ref="M19:AT30" si="14">IF($H19&gt;0%,IF(AND(AT$8&gt;=$E19,AT$8&lt;$E19+($F19*$H19)),"✅",""),"")</f>
        <v/>
      </c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</row>
    <row r="20" spans="1:144" s="3" customFormat="1" ht="68.400000000000006" customHeight="1" x14ac:dyDescent="0.3">
      <c r="A20" s="51">
        <f t="shared" ref="A20:A22" si="15">A19+1</f>
        <v>6</v>
      </c>
      <c r="B20" s="101" t="s">
        <v>63</v>
      </c>
      <c r="C20" s="18">
        <v>0.1</v>
      </c>
      <c r="D20" s="85" t="s">
        <v>97</v>
      </c>
      <c r="E20" s="9">
        <v>45300</v>
      </c>
      <c r="F20" s="2">
        <v>2</v>
      </c>
      <c r="G20" s="9">
        <f t="shared" ref="G20:G25" si="16">WORKDAY.INTL(E20,F20,11)</f>
        <v>45302</v>
      </c>
      <c r="H20" s="18">
        <v>1</v>
      </c>
      <c r="I20" s="7">
        <f>B44</f>
        <v>0.04</v>
      </c>
      <c r="J20" s="146"/>
      <c r="K20" s="2" t="s">
        <v>34</v>
      </c>
      <c r="L20" s="39" t="str">
        <f t="shared" ref="L20:L21" si="17">IF($H20&gt;0%,IF(AND(L$8&gt;=$E20,L$8&lt;$E20+($F20*$H20)),"✅",""),"")</f>
        <v/>
      </c>
      <c r="M20" s="35" t="str">
        <f t="shared" si="8"/>
        <v/>
      </c>
      <c r="N20" s="35" t="str">
        <f t="shared" si="8"/>
        <v/>
      </c>
      <c r="O20" s="35" t="str">
        <f t="shared" si="8"/>
        <v/>
      </c>
      <c r="P20" s="35" t="str">
        <f t="shared" si="8"/>
        <v/>
      </c>
      <c r="Q20" s="35" t="str">
        <f t="shared" si="8"/>
        <v/>
      </c>
      <c r="R20" s="35" t="str">
        <f t="shared" si="8"/>
        <v/>
      </c>
      <c r="S20" s="35" t="str">
        <f t="shared" si="8"/>
        <v/>
      </c>
      <c r="T20" s="35" t="str">
        <f t="shared" si="8"/>
        <v/>
      </c>
      <c r="U20" s="35" t="str">
        <f t="shared" si="8"/>
        <v/>
      </c>
      <c r="V20" s="35" t="str">
        <f t="shared" si="8"/>
        <v/>
      </c>
      <c r="W20" s="35" t="str">
        <f t="shared" si="8"/>
        <v/>
      </c>
      <c r="X20" s="35" t="str">
        <f t="shared" si="8"/>
        <v/>
      </c>
      <c r="Y20" s="35" t="str">
        <f t="shared" si="8"/>
        <v/>
      </c>
      <c r="Z20" s="35" t="str">
        <f t="shared" si="8"/>
        <v/>
      </c>
      <c r="AA20" s="35" t="str">
        <f t="shared" si="8"/>
        <v/>
      </c>
      <c r="AB20" s="35" t="str">
        <f t="shared" si="8"/>
        <v/>
      </c>
      <c r="AC20" s="35" t="str">
        <f t="shared" si="8"/>
        <v/>
      </c>
      <c r="AD20" s="35" t="str">
        <f t="shared" si="13"/>
        <v/>
      </c>
      <c r="AE20" s="35" t="str">
        <f t="shared" si="13"/>
        <v/>
      </c>
      <c r="AF20" s="35" t="str">
        <f t="shared" si="13"/>
        <v/>
      </c>
      <c r="AG20" s="35" t="str">
        <f t="shared" si="13"/>
        <v/>
      </c>
      <c r="AH20" s="35" t="str">
        <f t="shared" si="13"/>
        <v/>
      </c>
      <c r="AI20" s="35" t="str">
        <f t="shared" si="13"/>
        <v/>
      </c>
      <c r="AJ20" s="35" t="str">
        <f t="shared" si="13"/>
        <v/>
      </c>
      <c r="AK20" s="35" t="str">
        <f t="shared" si="13"/>
        <v/>
      </c>
      <c r="AL20" s="35" t="str">
        <f t="shared" si="13"/>
        <v/>
      </c>
      <c r="AM20" s="35" t="str">
        <f t="shared" si="13"/>
        <v/>
      </c>
      <c r="AN20" s="35" t="str">
        <f t="shared" si="13"/>
        <v/>
      </c>
      <c r="AO20" s="35" t="str">
        <f t="shared" si="13"/>
        <v/>
      </c>
      <c r="AP20" s="35" t="str">
        <f t="shared" si="13"/>
        <v/>
      </c>
      <c r="AQ20" s="35" t="str">
        <f t="shared" si="13"/>
        <v/>
      </c>
      <c r="AR20" s="35" t="str">
        <f t="shared" si="13"/>
        <v/>
      </c>
      <c r="AS20" s="35" t="str">
        <f t="shared" si="13"/>
        <v/>
      </c>
      <c r="AT20" s="40" t="str">
        <f t="shared" ref="AT20:AT24" si="18">IF($H20&gt;0%,IF(AND(AT$8&gt;=$E20,AT$8&lt;$E20+($F20*$H20)),"✅",""),"")</f>
        <v/>
      </c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</row>
    <row r="21" spans="1:144" s="3" customFormat="1" ht="84" customHeight="1" x14ac:dyDescent="0.3">
      <c r="A21" s="51">
        <f t="shared" si="15"/>
        <v>7</v>
      </c>
      <c r="B21" s="102" t="s">
        <v>64</v>
      </c>
      <c r="C21" s="18">
        <v>0.1</v>
      </c>
      <c r="D21" s="85" t="s">
        <v>97</v>
      </c>
      <c r="E21" s="9">
        <v>45302</v>
      </c>
      <c r="F21" s="2">
        <v>1</v>
      </c>
      <c r="G21" s="9">
        <f t="shared" si="16"/>
        <v>45303</v>
      </c>
      <c r="H21" s="18">
        <v>1</v>
      </c>
      <c r="I21" s="7">
        <f>B44</f>
        <v>0.04</v>
      </c>
      <c r="J21" s="146"/>
      <c r="K21" s="2" t="s">
        <v>34</v>
      </c>
      <c r="L21" s="39" t="str">
        <f t="shared" si="17"/>
        <v/>
      </c>
      <c r="M21" s="35" t="str">
        <f t="shared" si="8"/>
        <v/>
      </c>
      <c r="N21" s="35" t="str">
        <f t="shared" si="8"/>
        <v/>
      </c>
      <c r="O21" s="35" t="str">
        <f t="shared" si="8"/>
        <v/>
      </c>
      <c r="P21" s="35" t="str">
        <f t="shared" si="8"/>
        <v/>
      </c>
      <c r="Q21" s="35" t="str">
        <f t="shared" si="8"/>
        <v/>
      </c>
      <c r="R21" s="35" t="str">
        <f t="shared" si="8"/>
        <v/>
      </c>
      <c r="S21" s="35" t="str">
        <f t="shared" si="8"/>
        <v/>
      </c>
      <c r="T21" s="35" t="str">
        <f t="shared" si="8"/>
        <v/>
      </c>
      <c r="U21" s="35" t="str">
        <f t="shared" si="8"/>
        <v/>
      </c>
      <c r="V21" s="35" t="str">
        <f t="shared" si="8"/>
        <v/>
      </c>
      <c r="W21" s="35" t="str">
        <f t="shared" si="8"/>
        <v/>
      </c>
      <c r="X21" s="35" t="str">
        <f t="shared" si="8"/>
        <v/>
      </c>
      <c r="Y21" s="35" t="str">
        <f t="shared" si="8"/>
        <v/>
      </c>
      <c r="Z21" s="35" t="str">
        <f t="shared" si="8"/>
        <v/>
      </c>
      <c r="AA21" s="35" t="str">
        <f t="shared" si="8"/>
        <v/>
      </c>
      <c r="AB21" s="35" t="str">
        <f t="shared" si="8"/>
        <v/>
      </c>
      <c r="AC21" s="35" t="str">
        <f t="shared" si="8"/>
        <v/>
      </c>
      <c r="AD21" s="35" t="str">
        <f t="shared" si="13"/>
        <v/>
      </c>
      <c r="AE21" s="35" t="str">
        <f t="shared" si="13"/>
        <v/>
      </c>
      <c r="AF21" s="35" t="str">
        <f t="shared" si="13"/>
        <v/>
      </c>
      <c r="AG21" s="35" t="str">
        <f t="shared" si="13"/>
        <v/>
      </c>
      <c r="AH21" s="35" t="str">
        <f t="shared" si="13"/>
        <v/>
      </c>
      <c r="AI21" s="35" t="str">
        <f t="shared" si="13"/>
        <v/>
      </c>
      <c r="AJ21" s="35" t="str">
        <f t="shared" si="13"/>
        <v/>
      </c>
      <c r="AK21" s="35" t="str">
        <f t="shared" si="13"/>
        <v/>
      </c>
      <c r="AL21" s="35" t="str">
        <f t="shared" si="13"/>
        <v/>
      </c>
      <c r="AM21" s="35" t="str">
        <f t="shared" si="13"/>
        <v/>
      </c>
      <c r="AN21" s="35" t="str">
        <f t="shared" si="13"/>
        <v/>
      </c>
      <c r="AO21" s="35" t="str">
        <f t="shared" si="13"/>
        <v/>
      </c>
      <c r="AP21" s="35" t="str">
        <f t="shared" si="13"/>
        <v/>
      </c>
      <c r="AQ21" s="35" t="str">
        <f t="shared" si="13"/>
        <v/>
      </c>
      <c r="AR21" s="35" t="str">
        <f t="shared" si="13"/>
        <v/>
      </c>
      <c r="AS21" s="35" t="str">
        <f t="shared" si="13"/>
        <v/>
      </c>
      <c r="AT21" s="40" t="str">
        <f t="shared" si="18"/>
        <v/>
      </c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</row>
    <row r="22" spans="1:144" s="3" customFormat="1" ht="84" customHeight="1" x14ac:dyDescent="0.3">
      <c r="A22" s="51">
        <f t="shared" si="15"/>
        <v>8</v>
      </c>
      <c r="B22" s="102" t="s">
        <v>66</v>
      </c>
      <c r="C22" s="18">
        <v>0.1</v>
      </c>
      <c r="D22" s="85" t="s">
        <v>61</v>
      </c>
      <c r="E22" s="9">
        <v>45303</v>
      </c>
      <c r="F22" s="2">
        <v>17</v>
      </c>
      <c r="G22" s="9">
        <f t="shared" si="16"/>
        <v>45323</v>
      </c>
      <c r="H22" s="18">
        <v>1</v>
      </c>
      <c r="I22" s="7">
        <f>B44</f>
        <v>0.04</v>
      </c>
      <c r="J22" s="146"/>
      <c r="K22" s="2" t="s">
        <v>34</v>
      </c>
      <c r="L22" s="39" t="str">
        <f>IF($H22&gt;0%,IF(AND(L$8&gt;=$E22,L$8&lt;$E22+($F22*$H22)),"✅",""),"")</f>
        <v/>
      </c>
      <c r="M22" s="35" t="str">
        <f t="shared" ref="M22:AT26" si="19">IF($H22&gt;0%,IF(AND(M$8&gt;=$E22,M$8&lt;$E22+($F22*$H22)),"✅",""),"")</f>
        <v/>
      </c>
      <c r="N22" s="35" t="str">
        <f t="shared" si="19"/>
        <v/>
      </c>
      <c r="O22" s="35" t="str">
        <f t="shared" si="19"/>
        <v/>
      </c>
      <c r="P22" s="35" t="str">
        <f t="shared" si="19"/>
        <v/>
      </c>
      <c r="Q22" s="35" t="str">
        <f t="shared" si="19"/>
        <v/>
      </c>
      <c r="R22" s="35" t="str">
        <f t="shared" si="19"/>
        <v/>
      </c>
      <c r="S22" s="35" t="str">
        <f t="shared" si="19"/>
        <v/>
      </c>
      <c r="T22" s="35" t="str">
        <f t="shared" si="19"/>
        <v/>
      </c>
      <c r="U22" s="35" t="str">
        <f t="shared" si="19"/>
        <v/>
      </c>
      <c r="V22" s="35" t="str">
        <f t="shared" si="19"/>
        <v/>
      </c>
      <c r="W22" s="35" t="str">
        <f t="shared" si="19"/>
        <v/>
      </c>
      <c r="X22" s="35" t="str">
        <f t="shared" si="19"/>
        <v/>
      </c>
      <c r="Y22" s="35" t="str">
        <f t="shared" si="19"/>
        <v/>
      </c>
      <c r="Z22" s="35" t="str">
        <f t="shared" si="19"/>
        <v/>
      </c>
      <c r="AA22" s="35" t="str">
        <f t="shared" si="19"/>
        <v/>
      </c>
      <c r="AB22" s="35" t="str">
        <f t="shared" si="19"/>
        <v/>
      </c>
      <c r="AC22" s="35" t="str">
        <f t="shared" si="19"/>
        <v/>
      </c>
      <c r="AD22" s="35" t="str">
        <f t="shared" si="13"/>
        <v/>
      </c>
      <c r="AE22" s="35" t="str">
        <f t="shared" si="13"/>
        <v/>
      </c>
      <c r="AF22" s="35" t="str">
        <f t="shared" si="13"/>
        <v/>
      </c>
      <c r="AG22" s="35" t="str">
        <f t="shared" si="13"/>
        <v/>
      </c>
      <c r="AH22" s="35" t="str">
        <f t="shared" si="13"/>
        <v/>
      </c>
      <c r="AI22" s="35" t="str">
        <f t="shared" si="13"/>
        <v/>
      </c>
      <c r="AJ22" s="35" t="str">
        <f t="shared" si="13"/>
        <v/>
      </c>
      <c r="AK22" s="35" t="str">
        <f t="shared" si="13"/>
        <v/>
      </c>
      <c r="AL22" s="35" t="str">
        <f t="shared" si="13"/>
        <v/>
      </c>
      <c r="AM22" s="35" t="str">
        <f t="shared" si="13"/>
        <v/>
      </c>
      <c r="AN22" s="35" t="str">
        <f t="shared" si="13"/>
        <v/>
      </c>
      <c r="AO22" s="35" t="str">
        <f t="shared" si="13"/>
        <v/>
      </c>
      <c r="AP22" s="35" t="str">
        <f t="shared" si="13"/>
        <v/>
      </c>
      <c r="AQ22" s="35" t="str">
        <f t="shared" si="13"/>
        <v/>
      </c>
      <c r="AR22" s="35" t="str">
        <f t="shared" si="13"/>
        <v/>
      </c>
      <c r="AS22" s="35" t="str">
        <f t="shared" si="13"/>
        <v/>
      </c>
      <c r="AT22" s="40" t="str">
        <f t="shared" si="18"/>
        <v/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</row>
    <row r="23" spans="1:144" s="3" customFormat="1" ht="94.2" customHeight="1" x14ac:dyDescent="0.3">
      <c r="A23" s="51">
        <f>A22+1</f>
        <v>9</v>
      </c>
      <c r="B23" s="101" t="s">
        <v>65</v>
      </c>
      <c r="C23" s="18">
        <v>0.2</v>
      </c>
      <c r="D23" s="85" t="s">
        <v>16</v>
      </c>
      <c r="E23" s="9">
        <v>45303</v>
      </c>
      <c r="F23" s="2">
        <v>17</v>
      </c>
      <c r="G23" s="9">
        <f t="shared" si="16"/>
        <v>45323</v>
      </c>
      <c r="H23" s="18">
        <v>1</v>
      </c>
      <c r="I23" s="7">
        <f>B44</f>
        <v>0.04</v>
      </c>
      <c r="J23" s="146"/>
      <c r="K23" s="2" t="s">
        <v>34</v>
      </c>
      <c r="L23" s="39" t="str">
        <f t="shared" si="11"/>
        <v/>
      </c>
      <c r="M23" s="35" t="str">
        <f t="shared" si="14"/>
        <v/>
      </c>
      <c r="N23" s="35" t="str">
        <f t="shared" si="14"/>
        <v/>
      </c>
      <c r="O23" s="35" t="str">
        <f t="shared" si="14"/>
        <v/>
      </c>
      <c r="P23" s="35" t="str">
        <f t="shared" si="14"/>
        <v/>
      </c>
      <c r="Q23" s="35" t="str">
        <f t="shared" si="14"/>
        <v/>
      </c>
      <c r="R23" s="35" t="str">
        <f t="shared" si="14"/>
        <v/>
      </c>
      <c r="S23" s="35" t="str">
        <f t="shared" si="14"/>
        <v/>
      </c>
      <c r="T23" s="35" t="str">
        <f t="shared" si="14"/>
        <v/>
      </c>
      <c r="U23" s="35" t="str">
        <f t="shared" si="14"/>
        <v/>
      </c>
      <c r="V23" s="35" t="str">
        <f t="shared" si="14"/>
        <v/>
      </c>
      <c r="W23" s="35" t="str">
        <f t="shared" si="14"/>
        <v/>
      </c>
      <c r="X23" s="35" t="str">
        <f t="shared" si="14"/>
        <v/>
      </c>
      <c r="Y23" s="35" t="str">
        <f t="shared" si="14"/>
        <v/>
      </c>
      <c r="Z23" s="35" t="str">
        <f t="shared" si="14"/>
        <v/>
      </c>
      <c r="AA23" s="35" t="str">
        <f t="shared" si="14"/>
        <v/>
      </c>
      <c r="AB23" s="35" t="str">
        <f t="shared" si="14"/>
        <v/>
      </c>
      <c r="AC23" s="35" t="str">
        <f t="shared" si="14"/>
        <v/>
      </c>
      <c r="AD23" s="35" t="str">
        <f t="shared" si="14"/>
        <v/>
      </c>
      <c r="AE23" s="35" t="str">
        <f t="shared" si="14"/>
        <v/>
      </c>
      <c r="AF23" s="35" t="str">
        <f t="shared" si="14"/>
        <v/>
      </c>
      <c r="AG23" s="35" t="str">
        <f t="shared" si="14"/>
        <v/>
      </c>
      <c r="AH23" s="35" t="str">
        <f t="shared" si="14"/>
        <v/>
      </c>
      <c r="AI23" s="35" t="str">
        <f t="shared" si="14"/>
        <v/>
      </c>
      <c r="AJ23" s="35" t="str">
        <f t="shared" si="14"/>
        <v/>
      </c>
      <c r="AK23" s="35" t="str">
        <f t="shared" si="14"/>
        <v/>
      </c>
      <c r="AL23" s="35" t="str">
        <f t="shared" si="14"/>
        <v/>
      </c>
      <c r="AM23" s="35" t="str">
        <f t="shared" si="14"/>
        <v/>
      </c>
      <c r="AN23" s="35" t="str">
        <f t="shared" si="14"/>
        <v/>
      </c>
      <c r="AO23" s="35" t="str">
        <f t="shared" si="14"/>
        <v/>
      </c>
      <c r="AP23" s="35" t="str">
        <f t="shared" si="14"/>
        <v/>
      </c>
      <c r="AQ23" s="35" t="str">
        <f t="shared" si="14"/>
        <v/>
      </c>
      <c r="AR23" s="35" t="str">
        <f t="shared" si="14"/>
        <v/>
      </c>
      <c r="AS23" s="35" t="str">
        <f t="shared" si="14"/>
        <v/>
      </c>
      <c r="AT23" s="40" t="str">
        <f t="shared" si="14"/>
        <v/>
      </c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</row>
    <row r="24" spans="1:144" s="3" customFormat="1" ht="94.2" customHeight="1" x14ac:dyDescent="0.3">
      <c r="A24" s="51">
        <v>10</v>
      </c>
      <c r="B24" s="101" t="s">
        <v>68</v>
      </c>
      <c r="C24" s="18">
        <v>0.1</v>
      </c>
      <c r="D24" s="85" t="s">
        <v>17</v>
      </c>
      <c r="E24" s="9">
        <v>45323</v>
      </c>
      <c r="F24" s="2">
        <v>1</v>
      </c>
      <c r="G24" s="9">
        <f t="shared" si="16"/>
        <v>45324</v>
      </c>
      <c r="H24" s="18">
        <v>1</v>
      </c>
      <c r="I24" s="7">
        <f>B44</f>
        <v>0.04</v>
      </c>
      <c r="J24" s="146"/>
      <c r="K24" s="2" t="s">
        <v>34</v>
      </c>
      <c r="L24" s="39" t="str">
        <f>IF($H24&gt;0%,IF(AND(L$8&gt;=$E24,L$8&lt;$E24+($F24*$H24)),"✅",""),"")</f>
        <v/>
      </c>
      <c r="M24" s="35" t="str">
        <f t="shared" si="19"/>
        <v/>
      </c>
      <c r="N24" s="35" t="str">
        <f t="shared" si="19"/>
        <v/>
      </c>
      <c r="O24" s="35" t="str">
        <f t="shared" si="19"/>
        <v/>
      </c>
      <c r="P24" s="35" t="str">
        <f t="shared" si="19"/>
        <v/>
      </c>
      <c r="Q24" s="35" t="str">
        <f t="shared" si="19"/>
        <v/>
      </c>
      <c r="R24" s="35" t="str">
        <f t="shared" si="19"/>
        <v/>
      </c>
      <c r="S24" s="35" t="str">
        <f t="shared" si="19"/>
        <v/>
      </c>
      <c r="T24" s="35" t="str">
        <f t="shared" si="19"/>
        <v/>
      </c>
      <c r="U24" s="35" t="str">
        <f t="shared" si="19"/>
        <v/>
      </c>
      <c r="V24" s="35" t="str">
        <f t="shared" si="19"/>
        <v/>
      </c>
      <c r="W24" s="35" t="str">
        <f t="shared" si="19"/>
        <v/>
      </c>
      <c r="X24" s="35" t="str">
        <f t="shared" si="19"/>
        <v/>
      </c>
      <c r="Y24" s="35" t="str">
        <f t="shared" si="19"/>
        <v/>
      </c>
      <c r="Z24" s="35" t="str">
        <f t="shared" si="19"/>
        <v/>
      </c>
      <c r="AA24" s="35" t="str">
        <f t="shared" si="19"/>
        <v/>
      </c>
      <c r="AB24" s="35" t="str">
        <f t="shared" si="19"/>
        <v/>
      </c>
      <c r="AC24" s="35" t="str">
        <f t="shared" si="19"/>
        <v/>
      </c>
      <c r="AD24" s="35" t="str">
        <f t="shared" si="13"/>
        <v/>
      </c>
      <c r="AE24" s="35" t="str">
        <f t="shared" si="13"/>
        <v/>
      </c>
      <c r="AF24" s="35" t="str">
        <f t="shared" si="13"/>
        <v/>
      </c>
      <c r="AG24" s="35" t="str">
        <f t="shared" si="13"/>
        <v/>
      </c>
      <c r="AH24" s="35" t="str">
        <f t="shared" si="13"/>
        <v/>
      </c>
      <c r="AI24" s="35" t="str">
        <f t="shared" si="13"/>
        <v/>
      </c>
      <c r="AJ24" s="35" t="str">
        <f t="shared" si="13"/>
        <v/>
      </c>
      <c r="AK24" s="35" t="str">
        <f t="shared" si="13"/>
        <v/>
      </c>
      <c r="AL24" s="35" t="str">
        <f t="shared" si="13"/>
        <v/>
      </c>
      <c r="AM24" s="35" t="str">
        <f t="shared" si="13"/>
        <v/>
      </c>
      <c r="AN24" s="35" t="str">
        <f t="shared" si="13"/>
        <v/>
      </c>
      <c r="AO24" s="35" t="str">
        <f t="shared" si="13"/>
        <v/>
      </c>
      <c r="AP24" s="35" t="str">
        <f t="shared" si="13"/>
        <v/>
      </c>
      <c r="AQ24" s="35" t="str">
        <f t="shared" si="13"/>
        <v/>
      </c>
      <c r="AR24" s="35" t="str">
        <f t="shared" si="13"/>
        <v/>
      </c>
      <c r="AS24" s="35" t="str">
        <f t="shared" si="13"/>
        <v/>
      </c>
      <c r="AT24" s="40" t="str">
        <f t="shared" si="18"/>
        <v/>
      </c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</row>
    <row r="25" spans="1:144" s="3" customFormat="1" ht="94.2" customHeight="1" x14ac:dyDescent="0.3">
      <c r="A25" s="51">
        <v>11</v>
      </c>
      <c r="B25" s="101" t="s">
        <v>67</v>
      </c>
      <c r="C25" s="18">
        <v>0.1</v>
      </c>
      <c r="D25" s="85" t="s">
        <v>17</v>
      </c>
      <c r="E25" s="9">
        <v>45324</v>
      </c>
      <c r="F25" s="2">
        <v>3</v>
      </c>
      <c r="G25" s="9">
        <f t="shared" si="16"/>
        <v>45328</v>
      </c>
      <c r="H25" s="18">
        <v>1</v>
      </c>
      <c r="I25" s="7">
        <f>B44</f>
        <v>0.04</v>
      </c>
      <c r="J25" s="146"/>
      <c r="K25" s="2" t="s">
        <v>34</v>
      </c>
      <c r="L25" s="39" t="str">
        <f t="shared" si="11"/>
        <v/>
      </c>
      <c r="M25" s="35" t="str">
        <f t="shared" si="19"/>
        <v/>
      </c>
      <c r="N25" s="35" t="str">
        <f t="shared" si="19"/>
        <v/>
      </c>
      <c r="O25" s="35" t="str">
        <f t="shared" si="19"/>
        <v/>
      </c>
      <c r="P25" s="35" t="str">
        <f t="shared" si="19"/>
        <v/>
      </c>
      <c r="Q25" s="35" t="str">
        <f t="shared" si="19"/>
        <v/>
      </c>
      <c r="R25" s="35" t="str">
        <f t="shared" si="19"/>
        <v/>
      </c>
      <c r="S25" s="35" t="str">
        <f t="shared" si="19"/>
        <v/>
      </c>
      <c r="T25" s="35" t="str">
        <f t="shared" si="19"/>
        <v/>
      </c>
      <c r="U25" s="35" t="str">
        <f t="shared" si="19"/>
        <v/>
      </c>
      <c r="V25" s="35" t="str">
        <f t="shared" si="19"/>
        <v/>
      </c>
      <c r="W25" s="35" t="str">
        <f t="shared" si="19"/>
        <v/>
      </c>
      <c r="X25" s="35" t="str">
        <f t="shared" si="19"/>
        <v/>
      </c>
      <c r="Y25" s="35" t="str">
        <f t="shared" si="19"/>
        <v/>
      </c>
      <c r="Z25" s="35" t="str">
        <f t="shared" si="19"/>
        <v/>
      </c>
      <c r="AA25" s="35" t="str">
        <f t="shared" si="19"/>
        <v/>
      </c>
      <c r="AB25" s="35" t="str">
        <f t="shared" si="19"/>
        <v/>
      </c>
      <c r="AC25" s="35" t="str">
        <f t="shared" si="19"/>
        <v/>
      </c>
      <c r="AD25" s="35" t="str">
        <f t="shared" si="19"/>
        <v/>
      </c>
      <c r="AE25" s="35" t="str">
        <f t="shared" si="19"/>
        <v/>
      </c>
      <c r="AF25" s="35" t="str">
        <f t="shared" si="19"/>
        <v/>
      </c>
      <c r="AG25" s="35" t="str">
        <f t="shared" si="19"/>
        <v/>
      </c>
      <c r="AH25" s="35" t="str">
        <f t="shared" si="19"/>
        <v/>
      </c>
      <c r="AI25" s="35" t="str">
        <f t="shared" si="19"/>
        <v/>
      </c>
      <c r="AJ25" s="35" t="str">
        <f t="shared" si="19"/>
        <v/>
      </c>
      <c r="AK25" s="35" t="str">
        <f t="shared" si="19"/>
        <v/>
      </c>
      <c r="AL25" s="35" t="str">
        <f t="shared" si="19"/>
        <v/>
      </c>
      <c r="AM25" s="35" t="str">
        <f t="shared" si="19"/>
        <v/>
      </c>
      <c r="AN25" s="35" t="str">
        <f t="shared" si="19"/>
        <v/>
      </c>
      <c r="AO25" s="35" t="str">
        <f t="shared" si="19"/>
        <v/>
      </c>
      <c r="AP25" s="35" t="str">
        <f t="shared" si="19"/>
        <v/>
      </c>
      <c r="AQ25" s="35" t="str">
        <f t="shared" si="19"/>
        <v/>
      </c>
      <c r="AR25" s="35" t="str">
        <f t="shared" si="19"/>
        <v/>
      </c>
      <c r="AS25" s="35" t="str">
        <f t="shared" si="19"/>
        <v/>
      </c>
      <c r="AT25" s="40" t="str">
        <f t="shared" si="19"/>
        <v/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</row>
    <row r="26" spans="1:144" s="3" customFormat="1" ht="118.2" customHeight="1" x14ac:dyDescent="0.3">
      <c r="A26" s="103">
        <f>A25+1</f>
        <v>12</v>
      </c>
      <c r="B26" s="104" t="s">
        <v>98</v>
      </c>
      <c r="C26" s="18">
        <v>0.3</v>
      </c>
      <c r="D26" s="85" t="s">
        <v>97</v>
      </c>
      <c r="E26" s="9">
        <v>45328</v>
      </c>
      <c r="F26" s="2">
        <v>5</v>
      </c>
      <c r="G26" s="9">
        <f>WORKDAY.INTL(E26,F26,11)</f>
        <v>45334</v>
      </c>
      <c r="H26" s="18">
        <v>1</v>
      </c>
      <c r="I26" s="7">
        <f>B44</f>
        <v>0.04</v>
      </c>
      <c r="J26" s="147"/>
      <c r="K26" s="2" t="s">
        <v>34</v>
      </c>
      <c r="L26" s="39" t="str">
        <f t="shared" si="11"/>
        <v/>
      </c>
      <c r="M26" s="35" t="str">
        <f t="shared" si="19"/>
        <v/>
      </c>
      <c r="N26" s="35" t="str">
        <f t="shared" si="19"/>
        <v/>
      </c>
      <c r="O26" s="35" t="str">
        <f t="shared" si="19"/>
        <v/>
      </c>
      <c r="P26" s="35" t="str">
        <f t="shared" si="19"/>
        <v/>
      </c>
      <c r="Q26" s="35" t="str">
        <f t="shared" si="19"/>
        <v/>
      </c>
      <c r="R26" s="35" t="str">
        <f t="shared" si="19"/>
        <v/>
      </c>
      <c r="S26" s="35" t="str">
        <f t="shared" si="19"/>
        <v/>
      </c>
      <c r="T26" s="35" t="str">
        <f t="shared" si="19"/>
        <v/>
      </c>
      <c r="U26" s="35" t="str">
        <f t="shared" si="19"/>
        <v/>
      </c>
      <c r="V26" s="35" t="str">
        <f t="shared" si="19"/>
        <v/>
      </c>
      <c r="W26" s="35" t="str">
        <f t="shared" si="19"/>
        <v/>
      </c>
      <c r="X26" s="35" t="str">
        <f t="shared" si="19"/>
        <v/>
      </c>
      <c r="Y26" s="35" t="str">
        <f t="shared" si="19"/>
        <v/>
      </c>
      <c r="Z26" s="35" t="str">
        <f t="shared" si="19"/>
        <v/>
      </c>
      <c r="AA26" s="35" t="str">
        <f t="shared" si="19"/>
        <v/>
      </c>
      <c r="AB26" s="35" t="str">
        <f t="shared" si="19"/>
        <v/>
      </c>
      <c r="AC26" s="35" t="str">
        <f t="shared" si="19"/>
        <v/>
      </c>
      <c r="AD26" s="35" t="str">
        <f t="shared" si="19"/>
        <v/>
      </c>
      <c r="AE26" s="35" t="str">
        <f t="shared" si="19"/>
        <v/>
      </c>
      <c r="AF26" s="35" t="str">
        <f t="shared" si="19"/>
        <v/>
      </c>
      <c r="AG26" s="35" t="str">
        <f t="shared" si="19"/>
        <v/>
      </c>
      <c r="AH26" s="35" t="str">
        <f t="shared" si="19"/>
        <v/>
      </c>
      <c r="AI26" s="35" t="str">
        <f t="shared" si="19"/>
        <v/>
      </c>
      <c r="AJ26" s="35" t="str">
        <f t="shared" si="19"/>
        <v/>
      </c>
      <c r="AK26" s="35" t="str">
        <f t="shared" si="19"/>
        <v/>
      </c>
      <c r="AL26" s="35" t="str">
        <f t="shared" si="19"/>
        <v/>
      </c>
      <c r="AM26" s="35" t="str">
        <f t="shared" si="19"/>
        <v/>
      </c>
      <c r="AN26" s="35" t="str">
        <f t="shared" si="19"/>
        <v/>
      </c>
      <c r="AO26" s="35" t="str">
        <f t="shared" si="19"/>
        <v/>
      </c>
      <c r="AP26" s="35" t="str">
        <f t="shared" si="19"/>
        <v/>
      </c>
      <c r="AQ26" s="35" t="str">
        <f t="shared" si="19"/>
        <v/>
      </c>
      <c r="AR26" s="35" t="str">
        <f t="shared" si="19"/>
        <v/>
      </c>
      <c r="AS26" s="35" t="str">
        <f t="shared" si="19"/>
        <v/>
      </c>
      <c r="AT26" s="40" t="str">
        <f t="shared" si="19"/>
        <v/>
      </c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</row>
    <row r="27" spans="1:144" s="3" customFormat="1" ht="66.599999999999994" customHeight="1" x14ac:dyDescent="0.3">
      <c r="A27" s="136" t="s">
        <v>50</v>
      </c>
      <c r="B27" s="137"/>
      <c r="C27" s="143" t="s">
        <v>13</v>
      </c>
      <c r="D27" s="144"/>
      <c r="E27" s="144"/>
      <c r="F27" s="144"/>
      <c r="G27" s="144"/>
      <c r="H27" s="98"/>
      <c r="I27" s="76" t="s">
        <v>47</v>
      </c>
      <c r="J27" s="89"/>
      <c r="K27" s="80">
        <v>0.25</v>
      </c>
      <c r="L27" s="39" t="str">
        <f t="shared" si="11"/>
        <v/>
      </c>
      <c r="M27" s="35" t="str">
        <f t="shared" si="14"/>
        <v/>
      </c>
      <c r="N27" s="35" t="str">
        <f t="shared" si="14"/>
        <v/>
      </c>
      <c r="O27" s="35" t="str">
        <f t="shared" si="14"/>
        <v/>
      </c>
      <c r="P27" s="35" t="str">
        <f t="shared" si="14"/>
        <v/>
      </c>
      <c r="Q27" s="35" t="str">
        <f t="shared" si="14"/>
        <v/>
      </c>
      <c r="R27" s="35" t="str">
        <f t="shared" si="14"/>
        <v/>
      </c>
      <c r="S27" s="35" t="str">
        <f t="shared" si="14"/>
        <v/>
      </c>
      <c r="T27" s="35" t="str">
        <f t="shared" si="14"/>
        <v/>
      </c>
      <c r="U27" s="35" t="str">
        <f t="shared" si="14"/>
        <v/>
      </c>
      <c r="V27" s="35" t="str">
        <f t="shared" si="14"/>
        <v/>
      </c>
      <c r="W27" s="35" t="str">
        <f t="shared" si="14"/>
        <v/>
      </c>
      <c r="X27" s="35" t="str">
        <f t="shared" si="14"/>
        <v/>
      </c>
      <c r="Y27" s="35" t="str">
        <f t="shared" si="14"/>
        <v/>
      </c>
      <c r="Z27" s="35" t="str">
        <f t="shared" si="14"/>
        <v/>
      </c>
      <c r="AA27" s="35" t="str">
        <f t="shared" si="14"/>
        <v/>
      </c>
      <c r="AB27" s="35" t="str">
        <f t="shared" si="14"/>
        <v/>
      </c>
      <c r="AC27" s="35" t="str">
        <f t="shared" si="14"/>
        <v/>
      </c>
      <c r="AD27" s="35" t="str">
        <f t="shared" si="14"/>
        <v/>
      </c>
      <c r="AE27" s="35" t="str">
        <f t="shared" si="14"/>
        <v/>
      </c>
      <c r="AF27" s="35" t="str">
        <f t="shared" si="14"/>
        <v/>
      </c>
      <c r="AG27" s="35" t="str">
        <f t="shared" si="14"/>
        <v/>
      </c>
      <c r="AH27" s="35" t="str">
        <f t="shared" si="14"/>
        <v/>
      </c>
      <c r="AI27" s="35" t="str">
        <f t="shared" si="14"/>
        <v/>
      </c>
      <c r="AJ27" s="35" t="str">
        <f t="shared" si="14"/>
        <v/>
      </c>
      <c r="AK27" s="35" t="str">
        <f t="shared" si="14"/>
        <v/>
      </c>
      <c r="AL27" s="35" t="str">
        <f t="shared" si="14"/>
        <v/>
      </c>
      <c r="AM27" s="35" t="str">
        <f t="shared" si="14"/>
        <v/>
      </c>
      <c r="AN27" s="35" t="str">
        <f t="shared" si="14"/>
        <v/>
      </c>
      <c r="AO27" s="35" t="str">
        <f t="shared" si="14"/>
        <v/>
      </c>
      <c r="AP27" s="35" t="str">
        <f t="shared" si="14"/>
        <v/>
      </c>
      <c r="AQ27" s="35" t="str">
        <f t="shared" si="14"/>
        <v/>
      </c>
      <c r="AR27" s="35" t="str">
        <f t="shared" si="14"/>
        <v/>
      </c>
      <c r="AS27" s="35" t="str">
        <f t="shared" si="14"/>
        <v/>
      </c>
      <c r="AT27" s="40" t="str">
        <f t="shared" si="14"/>
        <v/>
      </c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</row>
    <row r="28" spans="1:144" s="3" customFormat="1" ht="73.2" customHeight="1" x14ac:dyDescent="0.3">
      <c r="A28" s="51">
        <f>A26+1</f>
        <v>13</v>
      </c>
      <c r="B28" s="5" t="s">
        <v>84</v>
      </c>
      <c r="C28" s="7">
        <v>0.15</v>
      </c>
      <c r="D28" s="85" t="s">
        <v>96</v>
      </c>
      <c r="E28" s="9">
        <v>45335</v>
      </c>
      <c r="F28" s="2">
        <v>7</v>
      </c>
      <c r="G28" s="9">
        <f>WORKDAY.INTL(E28,F28,11)</f>
        <v>45343</v>
      </c>
      <c r="H28" s="7">
        <v>1</v>
      </c>
      <c r="I28" s="90">
        <f>B44</f>
        <v>0.04</v>
      </c>
      <c r="J28" s="138">
        <f>SUM(I28:I31)</f>
        <v>0.16</v>
      </c>
      <c r="K28" s="2" t="s">
        <v>34</v>
      </c>
      <c r="L28" s="39" t="str">
        <f t="shared" si="11"/>
        <v/>
      </c>
      <c r="M28" s="35" t="str">
        <f t="shared" si="14"/>
        <v/>
      </c>
      <c r="N28" s="35" t="str">
        <f t="shared" si="14"/>
        <v/>
      </c>
      <c r="O28" s="35" t="str">
        <f t="shared" si="14"/>
        <v/>
      </c>
      <c r="P28" s="35" t="str">
        <f t="shared" si="14"/>
        <v/>
      </c>
      <c r="Q28" s="35" t="str">
        <f t="shared" si="14"/>
        <v/>
      </c>
      <c r="R28" s="35" t="str">
        <f t="shared" si="14"/>
        <v/>
      </c>
      <c r="S28" s="35" t="str">
        <f t="shared" si="14"/>
        <v/>
      </c>
      <c r="T28" s="35" t="str">
        <f t="shared" si="14"/>
        <v/>
      </c>
      <c r="U28" s="35" t="str">
        <f t="shared" si="14"/>
        <v/>
      </c>
      <c r="V28" s="35" t="str">
        <f t="shared" si="14"/>
        <v/>
      </c>
      <c r="W28" s="35" t="str">
        <f t="shared" si="14"/>
        <v/>
      </c>
      <c r="X28" s="35" t="str">
        <f t="shared" si="14"/>
        <v/>
      </c>
      <c r="Y28" s="35" t="str">
        <f t="shared" si="14"/>
        <v/>
      </c>
      <c r="Z28" s="35" t="str">
        <f t="shared" si="14"/>
        <v/>
      </c>
      <c r="AA28" s="35" t="str">
        <f t="shared" si="14"/>
        <v/>
      </c>
      <c r="AB28" s="35" t="str">
        <f t="shared" si="14"/>
        <v/>
      </c>
      <c r="AC28" s="35" t="str">
        <f t="shared" si="14"/>
        <v/>
      </c>
      <c r="AD28" s="35" t="str">
        <f t="shared" si="14"/>
        <v/>
      </c>
      <c r="AE28" s="35" t="str">
        <f t="shared" si="14"/>
        <v/>
      </c>
      <c r="AF28" s="35" t="str">
        <f t="shared" si="14"/>
        <v/>
      </c>
      <c r="AG28" s="35" t="str">
        <f t="shared" si="14"/>
        <v/>
      </c>
      <c r="AH28" s="35" t="str">
        <f t="shared" si="14"/>
        <v/>
      </c>
      <c r="AI28" s="35" t="str">
        <f t="shared" si="14"/>
        <v/>
      </c>
      <c r="AJ28" s="35" t="str">
        <f t="shared" si="14"/>
        <v/>
      </c>
      <c r="AK28" s="35" t="str">
        <f t="shared" si="14"/>
        <v/>
      </c>
      <c r="AL28" s="35" t="str">
        <f t="shared" si="14"/>
        <v/>
      </c>
      <c r="AM28" s="35" t="str">
        <f t="shared" si="14"/>
        <v/>
      </c>
      <c r="AN28" s="35" t="str">
        <f t="shared" si="14"/>
        <v/>
      </c>
      <c r="AO28" s="35" t="str">
        <f t="shared" si="14"/>
        <v/>
      </c>
      <c r="AP28" s="35" t="str">
        <f t="shared" si="14"/>
        <v/>
      </c>
      <c r="AQ28" s="35" t="str">
        <f t="shared" si="14"/>
        <v/>
      </c>
      <c r="AR28" s="35" t="str">
        <f t="shared" si="14"/>
        <v/>
      </c>
      <c r="AS28" s="35" t="str">
        <f t="shared" si="14"/>
        <v/>
      </c>
      <c r="AT28" s="40" t="str">
        <f t="shared" si="14"/>
        <v/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</row>
    <row r="29" spans="1:144" s="3" customFormat="1" ht="84" customHeight="1" x14ac:dyDescent="0.3">
      <c r="A29" s="51">
        <f>A28+1</f>
        <v>14</v>
      </c>
      <c r="B29" s="5" t="s">
        <v>85</v>
      </c>
      <c r="C29" s="7">
        <v>0.3</v>
      </c>
      <c r="D29" s="85" t="s">
        <v>96</v>
      </c>
      <c r="E29" s="9">
        <v>45343</v>
      </c>
      <c r="F29" s="2">
        <v>7</v>
      </c>
      <c r="G29" s="9">
        <f t="shared" ref="G29" si="20">WORKDAY.INTL(E29,F29,11)</f>
        <v>45351</v>
      </c>
      <c r="H29" s="7">
        <v>1</v>
      </c>
      <c r="I29" s="90">
        <f>B44</f>
        <v>0.04</v>
      </c>
      <c r="J29" s="148"/>
      <c r="K29" s="2" t="s">
        <v>34</v>
      </c>
      <c r="L29" s="39" t="str">
        <f t="shared" si="11"/>
        <v/>
      </c>
      <c r="M29" s="35" t="str">
        <f t="shared" si="14"/>
        <v/>
      </c>
      <c r="N29" s="35" t="str">
        <f t="shared" si="14"/>
        <v/>
      </c>
      <c r="O29" s="35" t="str">
        <f t="shared" si="14"/>
        <v/>
      </c>
      <c r="P29" s="35" t="str">
        <f t="shared" si="14"/>
        <v/>
      </c>
      <c r="Q29" s="35" t="str">
        <f t="shared" si="14"/>
        <v/>
      </c>
      <c r="R29" s="35" t="str">
        <f t="shared" si="14"/>
        <v/>
      </c>
      <c r="S29" s="35" t="str">
        <f t="shared" si="14"/>
        <v/>
      </c>
      <c r="T29" s="35" t="str">
        <f t="shared" si="14"/>
        <v/>
      </c>
      <c r="U29" s="35" t="str">
        <f t="shared" si="14"/>
        <v/>
      </c>
      <c r="V29" s="35" t="str">
        <f t="shared" si="14"/>
        <v/>
      </c>
      <c r="W29" s="35" t="str">
        <f t="shared" si="14"/>
        <v/>
      </c>
      <c r="X29" s="35" t="str">
        <f t="shared" si="14"/>
        <v/>
      </c>
      <c r="Y29" s="35" t="str">
        <f t="shared" si="14"/>
        <v/>
      </c>
      <c r="Z29" s="35" t="str">
        <f t="shared" si="14"/>
        <v/>
      </c>
      <c r="AA29" s="35" t="str">
        <f t="shared" si="14"/>
        <v/>
      </c>
      <c r="AB29" s="35"/>
      <c r="AC29" s="35" t="str">
        <f t="shared" si="14"/>
        <v/>
      </c>
      <c r="AD29" s="35" t="str">
        <f t="shared" si="14"/>
        <v/>
      </c>
      <c r="AE29" s="35" t="str">
        <f t="shared" si="14"/>
        <v/>
      </c>
      <c r="AF29" s="35" t="str">
        <f t="shared" si="14"/>
        <v/>
      </c>
      <c r="AG29" s="35" t="str">
        <f t="shared" si="14"/>
        <v/>
      </c>
      <c r="AH29" s="35" t="str">
        <f t="shared" si="14"/>
        <v/>
      </c>
      <c r="AI29" s="35" t="str">
        <f t="shared" si="14"/>
        <v/>
      </c>
      <c r="AJ29" s="35" t="str">
        <f t="shared" si="14"/>
        <v/>
      </c>
      <c r="AK29" s="35" t="str">
        <f t="shared" si="14"/>
        <v/>
      </c>
      <c r="AL29" s="35" t="str">
        <f t="shared" si="14"/>
        <v/>
      </c>
      <c r="AM29" s="35" t="str">
        <f t="shared" si="14"/>
        <v/>
      </c>
      <c r="AN29" s="35" t="str">
        <f t="shared" si="14"/>
        <v/>
      </c>
      <c r="AO29" s="35" t="str">
        <f t="shared" si="14"/>
        <v/>
      </c>
      <c r="AP29" s="35" t="str">
        <f t="shared" si="14"/>
        <v/>
      </c>
      <c r="AQ29" s="35" t="str">
        <f t="shared" si="14"/>
        <v/>
      </c>
      <c r="AR29" s="35" t="str">
        <f t="shared" si="14"/>
        <v/>
      </c>
      <c r="AS29" s="35" t="str">
        <f t="shared" si="14"/>
        <v/>
      </c>
      <c r="AT29" s="40" t="str">
        <f t="shared" si="14"/>
        <v/>
      </c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</row>
    <row r="30" spans="1:144" s="3" customFormat="1" ht="68.400000000000006" customHeight="1" x14ac:dyDescent="0.3">
      <c r="A30" s="51">
        <f>A29+1</f>
        <v>15</v>
      </c>
      <c r="B30" s="5" t="s">
        <v>86</v>
      </c>
      <c r="C30" s="7">
        <v>0.25</v>
      </c>
      <c r="D30" s="85" t="s">
        <v>97</v>
      </c>
      <c r="E30" s="9">
        <v>45351</v>
      </c>
      <c r="F30" s="2">
        <v>2</v>
      </c>
      <c r="G30" s="9">
        <f>WORKDAY.INTL(E30,F30,11)</f>
        <v>45353</v>
      </c>
      <c r="H30" s="7">
        <v>1</v>
      </c>
      <c r="I30" s="90">
        <f>B44</f>
        <v>0.04</v>
      </c>
      <c r="J30" s="148"/>
      <c r="K30" s="2" t="s">
        <v>34</v>
      </c>
      <c r="L30" s="39" t="str">
        <f t="shared" si="11"/>
        <v/>
      </c>
      <c r="M30" s="35" t="str">
        <f t="shared" si="14"/>
        <v/>
      </c>
      <c r="N30" s="35" t="str">
        <f t="shared" si="14"/>
        <v/>
      </c>
      <c r="O30" s="35" t="str">
        <f t="shared" si="14"/>
        <v/>
      </c>
      <c r="P30" s="35" t="str">
        <f t="shared" si="14"/>
        <v/>
      </c>
      <c r="Q30" s="35" t="str">
        <f t="shared" si="14"/>
        <v/>
      </c>
      <c r="R30" s="35" t="str">
        <f t="shared" si="14"/>
        <v/>
      </c>
      <c r="S30" s="35" t="str">
        <f t="shared" si="14"/>
        <v/>
      </c>
      <c r="T30" s="35" t="str">
        <f t="shared" si="14"/>
        <v/>
      </c>
      <c r="U30" s="35" t="str">
        <f t="shared" si="14"/>
        <v/>
      </c>
      <c r="V30" s="35" t="str">
        <f t="shared" si="14"/>
        <v/>
      </c>
      <c r="W30" s="35" t="str">
        <f t="shared" si="14"/>
        <v/>
      </c>
      <c r="X30" s="35" t="str">
        <f t="shared" si="14"/>
        <v/>
      </c>
      <c r="Y30" s="35" t="str">
        <f t="shared" si="14"/>
        <v/>
      </c>
      <c r="Z30" s="35" t="str">
        <f t="shared" si="14"/>
        <v/>
      </c>
      <c r="AA30" s="35" t="str">
        <f t="shared" si="14"/>
        <v/>
      </c>
      <c r="AB30" s="35" t="str">
        <f t="shared" si="14"/>
        <v/>
      </c>
      <c r="AC30" s="35" t="str">
        <f t="shared" ref="AC30:AR43" si="21">IF($H30&gt;0%,IF(AND(AC$8&gt;=$E30,AC$8&lt;$E30+($F30*$H30)),"✅",""),"")</f>
        <v/>
      </c>
      <c r="AD30" s="35" t="str">
        <f t="shared" si="21"/>
        <v/>
      </c>
      <c r="AE30" s="35" t="str">
        <f t="shared" si="21"/>
        <v/>
      </c>
      <c r="AF30" s="35" t="str">
        <f t="shared" si="21"/>
        <v/>
      </c>
      <c r="AG30" s="35" t="str">
        <f t="shared" si="21"/>
        <v/>
      </c>
      <c r="AH30" s="35" t="str">
        <f t="shared" si="21"/>
        <v/>
      </c>
      <c r="AI30" s="35" t="str">
        <f t="shared" si="21"/>
        <v/>
      </c>
      <c r="AJ30" s="35" t="str">
        <f t="shared" si="21"/>
        <v/>
      </c>
      <c r="AK30" s="35" t="str">
        <f t="shared" si="21"/>
        <v/>
      </c>
      <c r="AL30" s="35" t="str">
        <f t="shared" si="21"/>
        <v/>
      </c>
      <c r="AM30" s="35" t="str">
        <f t="shared" si="21"/>
        <v/>
      </c>
      <c r="AN30" s="35" t="str">
        <f t="shared" si="21"/>
        <v/>
      </c>
      <c r="AO30" s="35" t="str">
        <f t="shared" si="21"/>
        <v/>
      </c>
      <c r="AP30" s="35" t="str">
        <f t="shared" si="21"/>
        <v/>
      </c>
      <c r="AQ30" s="35" t="str">
        <f t="shared" si="21"/>
        <v/>
      </c>
      <c r="AR30" s="35" t="str">
        <f t="shared" si="21"/>
        <v/>
      </c>
      <c r="AS30" s="35" t="str">
        <f t="shared" ref="AS30:AT43" si="22">IF($H30&gt;0%,IF(AND(AS$8&gt;=$E30,AS$8&lt;$E30+($F30*$H30)),"✅",""),"")</f>
        <v/>
      </c>
      <c r="AT30" s="40" t="str">
        <f t="shared" si="22"/>
        <v/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</row>
    <row r="31" spans="1:144" s="3" customFormat="1" ht="60.6" customHeight="1" x14ac:dyDescent="0.3">
      <c r="A31" s="51">
        <f>A30+1</f>
        <v>16</v>
      </c>
      <c r="B31" s="5" t="s">
        <v>87</v>
      </c>
      <c r="C31" s="7">
        <v>0.3</v>
      </c>
      <c r="D31" s="85" t="s">
        <v>97</v>
      </c>
      <c r="E31" s="9">
        <v>45353</v>
      </c>
      <c r="F31" s="2">
        <v>10</v>
      </c>
      <c r="G31" s="9">
        <f>WORKDAY.INTL(E31,F31,11)</f>
        <v>45365</v>
      </c>
      <c r="H31" s="7">
        <v>1</v>
      </c>
      <c r="I31" s="90">
        <f>B44</f>
        <v>0.04</v>
      </c>
      <c r="J31" s="139"/>
      <c r="K31" s="2" t="s">
        <v>34</v>
      </c>
      <c r="L31" s="39" t="str">
        <f t="shared" si="11"/>
        <v/>
      </c>
      <c r="M31" s="35" t="str">
        <f t="shared" si="11"/>
        <v/>
      </c>
      <c r="N31" s="35" t="str">
        <f t="shared" si="11"/>
        <v/>
      </c>
      <c r="O31" s="35" t="str">
        <f t="shared" si="11"/>
        <v/>
      </c>
      <c r="P31" s="35" t="str">
        <f t="shared" si="11"/>
        <v/>
      </c>
      <c r="Q31" s="35" t="str">
        <f t="shared" si="11"/>
        <v/>
      </c>
      <c r="R31" s="35" t="str">
        <f t="shared" si="11"/>
        <v/>
      </c>
      <c r="S31" s="35" t="str">
        <f t="shared" si="11"/>
        <v/>
      </c>
      <c r="T31" s="35" t="str">
        <f t="shared" si="11"/>
        <v/>
      </c>
      <c r="U31" s="35" t="str">
        <f t="shared" si="11"/>
        <v/>
      </c>
      <c r="V31" s="35" t="str">
        <f t="shared" si="11"/>
        <v/>
      </c>
      <c r="W31" s="35" t="str">
        <f t="shared" si="11"/>
        <v/>
      </c>
      <c r="X31" s="35" t="str">
        <f t="shared" si="11"/>
        <v/>
      </c>
      <c r="Y31" s="35" t="str">
        <f t="shared" si="11"/>
        <v/>
      </c>
      <c r="Z31" s="35" t="str">
        <f t="shared" si="11"/>
        <v/>
      </c>
      <c r="AA31" s="35" t="str">
        <f t="shared" si="11"/>
        <v/>
      </c>
      <c r="AB31" s="35" t="str">
        <f t="shared" ref="AB31:AQ43" si="23">IF($H31&gt;0%,IF(AND(AB$8&gt;=$E31,AB$8&lt;$E31+($F31*$H31)),"✅",""),"")</f>
        <v/>
      </c>
      <c r="AC31" s="35" t="str">
        <f t="shared" si="23"/>
        <v/>
      </c>
      <c r="AD31" s="35" t="str">
        <f t="shared" si="23"/>
        <v/>
      </c>
      <c r="AE31" s="35" t="str">
        <f t="shared" si="23"/>
        <v/>
      </c>
      <c r="AF31" s="35" t="str">
        <f t="shared" si="23"/>
        <v/>
      </c>
      <c r="AG31" s="35" t="str">
        <f t="shared" si="23"/>
        <v/>
      </c>
      <c r="AH31" s="35" t="str">
        <f t="shared" si="23"/>
        <v/>
      </c>
      <c r="AI31" s="35" t="str">
        <f t="shared" si="23"/>
        <v/>
      </c>
      <c r="AJ31" s="35" t="str">
        <f t="shared" si="23"/>
        <v/>
      </c>
      <c r="AK31" s="35" t="str">
        <f t="shared" si="23"/>
        <v/>
      </c>
      <c r="AL31" s="35" t="str">
        <f t="shared" si="23"/>
        <v/>
      </c>
      <c r="AM31" s="35" t="str">
        <f t="shared" si="23"/>
        <v/>
      </c>
      <c r="AN31" s="35" t="str">
        <f t="shared" si="23"/>
        <v/>
      </c>
      <c r="AO31" s="35" t="str">
        <f t="shared" si="23"/>
        <v/>
      </c>
      <c r="AP31" s="35" t="str">
        <f t="shared" si="23"/>
        <v/>
      </c>
      <c r="AQ31" s="35" t="str">
        <f t="shared" si="23"/>
        <v/>
      </c>
      <c r="AR31" s="35" t="str">
        <f t="shared" si="21"/>
        <v/>
      </c>
      <c r="AS31" s="35" t="str">
        <f t="shared" si="22"/>
        <v/>
      </c>
      <c r="AT31" s="40" t="str">
        <f t="shared" si="22"/>
        <v/>
      </c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</row>
    <row r="32" spans="1:144" s="3" customFormat="1" ht="60.6" customHeight="1" x14ac:dyDescent="0.3">
      <c r="A32" s="136" t="s">
        <v>51</v>
      </c>
      <c r="B32" s="137"/>
      <c r="C32" s="143" t="s">
        <v>14</v>
      </c>
      <c r="D32" s="144"/>
      <c r="E32" s="144"/>
      <c r="F32" s="144"/>
      <c r="G32" s="144"/>
      <c r="H32" s="154"/>
      <c r="I32" s="76" t="s">
        <v>47</v>
      </c>
      <c r="J32" s="89"/>
      <c r="K32" s="80">
        <v>0.25</v>
      </c>
      <c r="L32" s="39" t="str">
        <f t="shared" si="11"/>
        <v/>
      </c>
      <c r="M32" s="35" t="str">
        <f t="shared" si="11"/>
        <v/>
      </c>
      <c r="N32" s="35" t="str">
        <f t="shared" si="11"/>
        <v/>
      </c>
      <c r="O32" s="35" t="str">
        <f t="shared" si="11"/>
        <v/>
      </c>
      <c r="P32" s="35" t="str">
        <f t="shared" si="11"/>
        <v/>
      </c>
      <c r="Q32" s="35" t="str">
        <f t="shared" si="11"/>
        <v/>
      </c>
      <c r="R32" s="35" t="str">
        <f t="shared" si="11"/>
        <v/>
      </c>
      <c r="S32" s="35" t="str">
        <f t="shared" si="11"/>
        <v/>
      </c>
      <c r="T32" s="35" t="str">
        <f t="shared" si="11"/>
        <v/>
      </c>
      <c r="U32" s="35" t="str">
        <f t="shared" si="11"/>
        <v/>
      </c>
      <c r="V32" s="35" t="str">
        <f t="shared" si="11"/>
        <v/>
      </c>
      <c r="W32" s="35" t="str">
        <f t="shared" si="11"/>
        <v/>
      </c>
      <c r="X32" s="35" t="str">
        <f t="shared" si="11"/>
        <v/>
      </c>
      <c r="Y32" s="35" t="str">
        <f t="shared" si="11"/>
        <v/>
      </c>
      <c r="Z32" s="35" t="str">
        <f t="shared" si="11"/>
        <v/>
      </c>
      <c r="AA32" s="35" t="str">
        <f t="shared" si="11"/>
        <v/>
      </c>
      <c r="AB32" s="35" t="str">
        <f t="shared" si="23"/>
        <v/>
      </c>
      <c r="AC32" s="35" t="str">
        <f t="shared" si="23"/>
        <v/>
      </c>
      <c r="AD32" s="35" t="str">
        <f t="shared" si="23"/>
        <v/>
      </c>
      <c r="AE32" s="35" t="str">
        <f t="shared" si="23"/>
        <v/>
      </c>
      <c r="AF32" s="35" t="str">
        <f t="shared" si="23"/>
        <v/>
      </c>
      <c r="AG32" s="35" t="str">
        <f t="shared" si="23"/>
        <v/>
      </c>
      <c r="AH32" s="35" t="str">
        <f t="shared" si="23"/>
        <v/>
      </c>
      <c r="AI32" s="35" t="str">
        <f t="shared" si="23"/>
        <v/>
      </c>
      <c r="AJ32" s="35" t="str">
        <f t="shared" si="23"/>
        <v/>
      </c>
      <c r="AK32" s="35" t="str">
        <f t="shared" si="23"/>
        <v/>
      </c>
      <c r="AL32" s="35" t="str">
        <f t="shared" si="23"/>
        <v/>
      </c>
      <c r="AM32" s="35" t="str">
        <f t="shared" si="23"/>
        <v/>
      </c>
      <c r="AN32" s="35" t="str">
        <f t="shared" si="23"/>
        <v/>
      </c>
      <c r="AO32" s="35" t="str">
        <f t="shared" si="23"/>
        <v/>
      </c>
      <c r="AP32" s="35" t="str">
        <f t="shared" si="23"/>
        <v/>
      </c>
      <c r="AQ32" s="35" t="str">
        <f t="shared" si="23"/>
        <v/>
      </c>
      <c r="AR32" s="35" t="str">
        <f t="shared" si="21"/>
        <v/>
      </c>
      <c r="AS32" s="35" t="str">
        <f t="shared" si="22"/>
        <v/>
      </c>
      <c r="AT32" s="40" t="str">
        <f t="shared" si="22"/>
        <v/>
      </c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</row>
    <row r="33" spans="1:144" s="3" customFormat="1" ht="63.6" customHeight="1" x14ac:dyDescent="0.3">
      <c r="A33" s="44">
        <f>A31+1</f>
        <v>17</v>
      </c>
      <c r="B33" s="113" t="s">
        <v>91</v>
      </c>
      <c r="C33" s="7">
        <v>0.2</v>
      </c>
      <c r="D33" s="85" t="s">
        <v>95</v>
      </c>
      <c r="E33" s="9">
        <v>45365</v>
      </c>
      <c r="F33" s="2">
        <v>5</v>
      </c>
      <c r="G33" s="9">
        <f>WORKDAY.INTL(E33,F33,11)</f>
        <v>45371</v>
      </c>
      <c r="H33" s="7">
        <v>1</v>
      </c>
      <c r="I33" s="90">
        <f>B44</f>
        <v>0.04</v>
      </c>
      <c r="J33" s="138">
        <f>SUM(I33:I36)</f>
        <v>0.16</v>
      </c>
      <c r="K33" s="2" t="s">
        <v>34</v>
      </c>
      <c r="L33" s="39" t="str">
        <f t="shared" si="11"/>
        <v/>
      </c>
      <c r="M33" s="35" t="str">
        <f t="shared" si="11"/>
        <v/>
      </c>
      <c r="N33" s="35" t="str">
        <f t="shared" si="11"/>
        <v/>
      </c>
      <c r="O33" s="35" t="str">
        <f t="shared" si="11"/>
        <v/>
      </c>
      <c r="P33" s="35" t="str">
        <f t="shared" si="11"/>
        <v/>
      </c>
      <c r="Q33" s="35" t="str">
        <f t="shared" si="11"/>
        <v/>
      </c>
      <c r="R33" s="35" t="str">
        <f t="shared" si="11"/>
        <v/>
      </c>
      <c r="S33" s="35" t="str">
        <f t="shared" si="11"/>
        <v/>
      </c>
      <c r="T33" s="35" t="str">
        <f t="shared" si="11"/>
        <v/>
      </c>
      <c r="U33" s="35" t="str">
        <f t="shared" si="11"/>
        <v/>
      </c>
      <c r="V33" s="35" t="str">
        <f t="shared" si="11"/>
        <v/>
      </c>
      <c r="W33" s="35" t="str">
        <f t="shared" si="11"/>
        <v/>
      </c>
      <c r="X33" s="35" t="str">
        <f t="shared" si="11"/>
        <v/>
      </c>
      <c r="Y33" s="35" t="str">
        <f t="shared" si="11"/>
        <v/>
      </c>
      <c r="Z33" s="35" t="str">
        <f t="shared" si="11"/>
        <v/>
      </c>
      <c r="AA33" s="35" t="str">
        <f t="shared" si="11"/>
        <v/>
      </c>
      <c r="AB33" s="35" t="str">
        <f t="shared" si="23"/>
        <v/>
      </c>
      <c r="AC33" s="35" t="str">
        <f t="shared" si="23"/>
        <v/>
      </c>
      <c r="AD33" s="35" t="str">
        <f t="shared" si="23"/>
        <v/>
      </c>
      <c r="AE33" s="35" t="str">
        <f t="shared" si="23"/>
        <v/>
      </c>
      <c r="AF33" s="35" t="str">
        <f t="shared" si="23"/>
        <v/>
      </c>
      <c r="AG33" s="35" t="str">
        <f t="shared" si="23"/>
        <v/>
      </c>
      <c r="AH33" s="35" t="str">
        <f t="shared" si="23"/>
        <v/>
      </c>
      <c r="AI33" s="35" t="str">
        <f t="shared" si="23"/>
        <v/>
      </c>
      <c r="AJ33" s="35" t="str">
        <f t="shared" si="23"/>
        <v/>
      </c>
      <c r="AK33" s="35" t="str">
        <f t="shared" si="23"/>
        <v/>
      </c>
      <c r="AL33" s="35" t="str">
        <f t="shared" si="23"/>
        <v/>
      </c>
      <c r="AM33" s="35" t="str">
        <f t="shared" si="23"/>
        <v/>
      </c>
      <c r="AN33" s="35" t="str">
        <f t="shared" si="23"/>
        <v/>
      </c>
      <c r="AO33" s="35" t="str">
        <f t="shared" si="23"/>
        <v/>
      </c>
      <c r="AP33" s="35" t="str">
        <f t="shared" si="23"/>
        <v/>
      </c>
      <c r="AQ33" s="35" t="str">
        <f t="shared" si="23"/>
        <v/>
      </c>
      <c r="AR33" s="35" t="str">
        <f t="shared" si="21"/>
        <v/>
      </c>
      <c r="AS33" s="35" t="str">
        <f t="shared" si="22"/>
        <v/>
      </c>
      <c r="AT33" s="40" t="str">
        <f t="shared" si="22"/>
        <v/>
      </c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</row>
    <row r="34" spans="1:144" s="3" customFormat="1" ht="37.799999999999997" customHeight="1" x14ac:dyDescent="0.3">
      <c r="A34" s="51">
        <f>A33+1</f>
        <v>18</v>
      </c>
      <c r="B34" s="113" t="s">
        <v>92</v>
      </c>
      <c r="C34" s="7">
        <v>0.25</v>
      </c>
      <c r="D34" s="85" t="s">
        <v>95</v>
      </c>
      <c r="E34" s="9">
        <v>45365</v>
      </c>
      <c r="F34" s="2">
        <v>2</v>
      </c>
      <c r="G34" s="9">
        <f t="shared" ref="G34:G35" si="24">WORKDAY.INTL(E34,F34,11)</f>
        <v>45367</v>
      </c>
      <c r="H34" s="7">
        <v>1</v>
      </c>
      <c r="I34" s="90">
        <f>B44</f>
        <v>0.04</v>
      </c>
      <c r="J34" s="148"/>
      <c r="K34" s="2" t="s">
        <v>34</v>
      </c>
      <c r="L34" s="39" t="str">
        <f t="shared" si="11"/>
        <v/>
      </c>
      <c r="M34" s="35" t="str">
        <f t="shared" si="11"/>
        <v/>
      </c>
      <c r="N34" s="35" t="str">
        <f t="shared" si="11"/>
        <v/>
      </c>
      <c r="O34" s="35" t="str">
        <f t="shared" si="11"/>
        <v/>
      </c>
      <c r="P34" s="35" t="str">
        <f t="shared" si="11"/>
        <v/>
      </c>
      <c r="Q34" s="35" t="str">
        <f t="shared" si="11"/>
        <v/>
      </c>
      <c r="R34" s="35" t="str">
        <f t="shared" si="11"/>
        <v/>
      </c>
      <c r="S34" s="35" t="str">
        <f t="shared" si="11"/>
        <v/>
      </c>
      <c r="T34" s="35" t="str">
        <f t="shared" si="11"/>
        <v/>
      </c>
      <c r="U34" s="35" t="str">
        <f t="shared" si="11"/>
        <v/>
      </c>
      <c r="V34" s="35" t="str">
        <f t="shared" si="11"/>
        <v/>
      </c>
      <c r="W34" s="35" t="str">
        <f t="shared" si="11"/>
        <v/>
      </c>
      <c r="X34" s="35" t="str">
        <f t="shared" si="11"/>
        <v/>
      </c>
      <c r="Y34" s="35" t="str">
        <f t="shared" si="11"/>
        <v/>
      </c>
      <c r="Z34" s="35" t="str">
        <f t="shared" si="11"/>
        <v/>
      </c>
      <c r="AA34" s="35" t="str">
        <f t="shared" si="11"/>
        <v/>
      </c>
      <c r="AB34" s="35" t="str">
        <f t="shared" si="23"/>
        <v/>
      </c>
      <c r="AC34" s="35" t="str">
        <f t="shared" si="23"/>
        <v/>
      </c>
      <c r="AD34" s="35" t="str">
        <f t="shared" si="23"/>
        <v/>
      </c>
      <c r="AE34" s="35" t="str">
        <f t="shared" si="23"/>
        <v/>
      </c>
      <c r="AF34" s="35" t="str">
        <f t="shared" si="23"/>
        <v/>
      </c>
      <c r="AG34" s="35" t="str">
        <f t="shared" si="23"/>
        <v/>
      </c>
      <c r="AH34" s="35" t="str">
        <f t="shared" si="23"/>
        <v/>
      </c>
      <c r="AI34" s="35" t="str">
        <f t="shared" si="23"/>
        <v/>
      </c>
      <c r="AJ34" s="35" t="str">
        <f t="shared" si="23"/>
        <v/>
      </c>
      <c r="AK34" s="35" t="str">
        <f t="shared" si="23"/>
        <v/>
      </c>
      <c r="AL34" s="35" t="str">
        <f t="shared" si="23"/>
        <v/>
      </c>
      <c r="AM34" s="35" t="str">
        <f t="shared" si="23"/>
        <v/>
      </c>
      <c r="AN34" s="35" t="str">
        <f t="shared" si="23"/>
        <v/>
      </c>
      <c r="AO34" s="35" t="str">
        <f t="shared" si="23"/>
        <v/>
      </c>
      <c r="AP34" s="35" t="str">
        <f t="shared" si="23"/>
        <v/>
      </c>
      <c r="AQ34" s="35" t="str">
        <f t="shared" si="23"/>
        <v/>
      </c>
      <c r="AR34" s="35" t="str">
        <f t="shared" si="21"/>
        <v/>
      </c>
      <c r="AS34" s="35" t="str">
        <f t="shared" si="22"/>
        <v/>
      </c>
      <c r="AT34" s="40" t="str">
        <f t="shared" si="22"/>
        <v/>
      </c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</row>
    <row r="35" spans="1:144" s="3" customFormat="1" ht="60" customHeight="1" x14ac:dyDescent="0.3">
      <c r="A35" s="51">
        <f>A34+1</f>
        <v>19</v>
      </c>
      <c r="B35" s="5" t="s">
        <v>93</v>
      </c>
      <c r="C35" s="7">
        <v>0.3</v>
      </c>
      <c r="D35" s="85" t="s">
        <v>97</v>
      </c>
      <c r="E35" s="9">
        <v>45367</v>
      </c>
      <c r="F35" s="2">
        <v>2</v>
      </c>
      <c r="G35" s="9">
        <f t="shared" si="24"/>
        <v>45370</v>
      </c>
      <c r="H35" s="7">
        <v>1</v>
      </c>
      <c r="I35" s="90">
        <f>B44</f>
        <v>0.04</v>
      </c>
      <c r="J35" s="148"/>
      <c r="K35" s="2" t="s">
        <v>34</v>
      </c>
      <c r="L35" s="39" t="str">
        <f t="shared" si="11"/>
        <v/>
      </c>
      <c r="M35" s="35" t="str">
        <f t="shared" si="11"/>
        <v/>
      </c>
      <c r="N35" s="35" t="str">
        <f t="shared" si="11"/>
        <v/>
      </c>
      <c r="O35" s="35" t="str">
        <f t="shared" si="11"/>
        <v/>
      </c>
      <c r="P35" s="35" t="str">
        <f t="shared" si="11"/>
        <v/>
      </c>
      <c r="Q35" s="35" t="str">
        <f t="shared" si="11"/>
        <v/>
      </c>
      <c r="R35" s="35" t="str">
        <f t="shared" si="11"/>
        <v/>
      </c>
      <c r="S35" s="35" t="str">
        <f t="shared" si="11"/>
        <v/>
      </c>
      <c r="T35" s="35" t="str">
        <f t="shared" si="11"/>
        <v/>
      </c>
      <c r="U35" s="35" t="str">
        <f t="shared" si="11"/>
        <v/>
      </c>
      <c r="V35" s="35" t="str">
        <f t="shared" si="11"/>
        <v/>
      </c>
      <c r="W35" s="35" t="str">
        <f t="shared" si="11"/>
        <v/>
      </c>
      <c r="X35" s="35" t="str">
        <f t="shared" si="11"/>
        <v/>
      </c>
      <c r="Y35" s="35" t="str">
        <f t="shared" si="11"/>
        <v/>
      </c>
      <c r="Z35" s="35" t="str">
        <f t="shared" si="11"/>
        <v/>
      </c>
      <c r="AA35" s="35" t="str">
        <f t="shared" si="11"/>
        <v/>
      </c>
      <c r="AB35" s="35" t="str">
        <f t="shared" si="23"/>
        <v/>
      </c>
      <c r="AC35" s="35" t="str">
        <f t="shared" si="23"/>
        <v/>
      </c>
      <c r="AD35" s="35" t="str">
        <f t="shared" si="23"/>
        <v/>
      </c>
      <c r="AE35" s="35" t="str">
        <f t="shared" si="23"/>
        <v/>
      </c>
      <c r="AF35" s="35" t="str">
        <f t="shared" si="23"/>
        <v/>
      </c>
      <c r="AG35" s="35" t="str">
        <f t="shared" si="23"/>
        <v/>
      </c>
      <c r="AH35" s="35" t="str">
        <f t="shared" si="23"/>
        <v/>
      </c>
      <c r="AI35" s="35" t="str">
        <f t="shared" si="23"/>
        <v/>
      </c>
      <c r="AJ35" s="35" t="str">
        <f t="shared" si="23"/>
        <v/>
      </c>
      <c r="AK35" s="35" t="str">
        <f t="shared" si="23"/>
        <v/>
      </c>
      <c r="AL35" s="35" t="str">
        <f t="shared" si="23"/>
        <v/>
      </c>
      <c r="AM35" s="35" t="str">
        <f t="shared" si="23"/>
        <v/>
      </c>
      <c r="AN35" s="35" t="str">
        <f t="shared" si="23"/>
        <v/>
      </c>
      <c r="AO35" s="35" t="str">
        <f t="shared" si="23"/>
        <v/>
      </c>
      <c r="AP35" s="35" t="str">
        <f t="shared" si="23"/>
        <v/>
      </c>
      <c r="AQ35" s="35" t="str">
        <f t="shared" si="23"/>
        <v/>
      </c>
      <c r="AR35" s="35" t="str">
        <f t="shared" si="21"/>
        <v/>
      </c>
      <c r="AS35" s="35" t="str">
        <f t="shared" si="22"/>
        <v/>
      </c>
      <c r="AT35" s="40" t="str">
        <f t="shared" si="22"/>
        <v/>
      </c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</row>
    <row r="36" spans="1:144" s="3" customFormat="1" ht="62.4" customHeight="1" x14ac:dyDescent="0.3">
      <c r="A36" s="51">
        <f>A35+1</f>
        <v>20</v>
      </c>
      <c r="B36" s="5" t="s">
        <v>94</v>
      </c>
      <c r="C36" s="7">
        <v>0.25</v>
      </c>
      <c r="D36" s="85" t="s">
        <v>97</v>
      </c>
      <c r="E36" s="9">
        <v>45370</v>
      </c>
      <c r="F36" s="2">
        <v>4</v>
      </c>
      <c r="G36" s="9">
        <f>WORKDAY.INTL(E36,F36,11)</f>
        <v>45374</v>
      </c>
      <c r="H36" s="7">
        <v>1</v>
      </c>
      <c r="I36" s="90">
        <f>B44</f>
        <v>0.04</v>
      </c>
      <c r="J36" s="139"/>
      <c r="K36" s="2" t="s">
        <v>34</v>
      </c>
      <c r="L36" s="39" t="str">
        <f t="shared" si="11"/>
        <v/>
      </c>
      <c r="M36" s="35" t="str">
        <f t="shared" si="11"/>
        <v/>
      </c>
      <c r="N36" s="35" t="str">
        <f t="shared" si="11"/>
        <v/>
      </c>
      <c r="O36" s="35" t="str">
        <f t="shared" si="11"/>
        <v/>
      </c>
      <c r="P36" s="35" t="str">
        <f t="shared" si="11"/>
        <v/>
      </c>
      <c r="Q36" s="35" t="str">
        <f t="shared" si="11"/>
        <v/>
      </c>
      <c r="R36" s="35" t="str">
        <f t="shared" si="11"/>
        <v/>
      </c>
      <c r="S36" s="35" t="str">
        <f t="shared" si="11"/>
        <v/>
      </c>
      <c r="T36" s="35" t="str">
        <f t="shared" si="11"/>
        <v/>
      </c>
      <c r="U36" s="35" t="str">
        <f t="shared" si="11"/>
        <v/>
      </c>
      <c r="V36" s="35" t="str">
        <f t="shared" si="11"/>
        <v/>
      </c>
      <c r="W36" s="35" t="str">
        <f t="shared" si="11"/>
        <v/>
      </c>
      <c r="X36" s="35" t="str">
        <f t="shared" si="11"/>
        <v/>
      </c>
      <c r="Y36" s="35" t="str">
        <f t="shared" si="11"/>
        <v/>
      </c>
      <c r="Z36" s="35" t="str">
        <f t="shared" si="11"/>
        <v/>
      </c>
      <c r="AA36" s="35" t="str">
        <f t="shared" si="11"/>
        <v/>
      </c>
      <c r="AB36" s="35" t="str">
        <f t="shared" si="23"/>
        <v/>
      </c>
      <c r="AC36" s="35" t="str">
        <f t="shared" si="23"/>
        <v/>
      </c>
      <c r="AD36" s="35" t="str">
        <f t="shared" si="23"/>
        <v/>
      </c>
      <c r="AE36" s="35" t="str">
        <f t="shared" si="23"/>
        <v/>
      </c>
      <c r="AF36" s="35" t="str">
        <f t="shared" si="23"/>
        <v/>
      </c>
      <c r="AG36" s="35" t="str">
        <f t="shared" si="23"/>
        <v/>
      </c>
      <c r="AH36" s="35" t="str">
        <f t="shared" si="23"/>
        <v/>
      </c>
      <c r="AI36" s="35" t="str">
        <f t="shared" si="23"/>
        <v/>
      </c>
      <c r="AJ36" s="35" t="str">
        <f t="shared" si="23"/>
        <v/>
      </c>
      <c r="AK36" s="35" t="str">
        <f t="shared" si="23"/>
        <v/>
      </c>
      <c r="AL36" s="35" t="str">
        <f t="shared" si="23"/>
        <v/>
      </c>
      <c r="AM36" s="35" t="str">
        <f t="shared" si="23"/>
        <v/>
      </c>
      <c r="AN36" s="35" t="str">
        <f t="shared" si="23"/>
        <v/>
      </c>
      <c r="AO36" s="35" t="str">
        <f t="shared" si="23"/>
        <v/>
      </c>
      <c r="AP36" s="35" t="str">
        <f t="shared" si="23"/>
        <v/>
      </c>
      <c r="AQ36" s="35" t="str">
        <f t="shared" si="23"/>
        <v/>
      </c>
      <c r="AR36" s="35" t="str">
        <f t="shared" si="21"/>
        <v/>
      </c>
      <c r="AS36" s="35" t="str">
        <f t="shared" si="22"/>
        <v/>
      </c>
      <c r="AT36" s="40" t="str">
        <f t="shared" si="22"/>
        <v/>
      </c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</row>
    <row r="37" spans="1:144" s="3" customFormat="1" ht="62.4" customHeight="1" x14ac:dyDescent="0.3">
      <c r="A37" s="136" t="s">
        <v>52</v>
      </c>
      <c r="B37" s="137"/>
      <c r="C37" s="99"/>
      <c r="D37" s="100"/>
      <c r="E37" s="100"/>
      <c r="F37" s="100"/>
      <c r="G37" s="100"/>
      <c r="H37" s="100"/>
      <c r="I37" s="111" t="s">
        <v>90</v>
      </c>
      <c r="J37" s="110"/>
      <c r="K37" s="100"/>
      <c r="L37" s="39" t="str">
        <f t="shared" si="11"/>
        <v/>
      </c>
      <c r="M37" s="35" t="str">
        <f t="shared" si="11"/>
        <v/>
      </c>
      <c r="N37" s="35" t="str">
        <f t="shared" si="11"/>
        <v/>
      </c>
      <c r="O37" s="35" t="str">
        <f t="shared" si="11"/>
        <v/>
      </c>
      <c r="P37" s="35" t="str">
        <f t="shared" si="11"/>
        <v/>
      </c>
      <c r="Q37" s="35" t="str">
        <f t="shared" si="11"/>
        <v/>
      </c>
      <c r="R37" s="35" t="str">
        <f t="shared" si="11"/>
        <v/>
      </c>
      <c r="S37" s="35" t="str">
        <f t="shared" si="11"/>
        <v/>
      </c>
      <c r="T37" s="35" t="str">
        <f t="shared" si="11"/>
        <v/>
      </c>
      <c r="U37" s="35" t="str">
        <f t="shared" si="11"/>
        <v/>
      </c>
      <c r="V37" s="35" t="str">
        <f t="shared" si="11"/>
        <v/>
      </c>
      <c r="W37" s="35" t="str">
        <f t="shared" si="11"/>
        <v/>
      </c>
      <c r="X37" s="35" t="str">
        <f t="shared" si="11"/>
        <v/>
      </c>
      <c r="Y37" s="35" t="str">
        <f t="shared" si="11"/>
        <v/>
      </c>
      <c r="Z37" s="35" t="str">
        <f t="shared" si="11"/>
        <v/>
      </c>
      <c r="AA37" s="35" t="str">
        <f t="shared" si="11"/>
        <v/>
      </c>
      <c r="AB37" s="35" t="str">
        <f t="shared" si="23"/>
        <v/>
      </c>
      <c r="AC37" s="35" t="str">
        <f t="shared" si="23"/>
        <v/>
      </c>
      <c r="AD37" s="35" t="str">
        <f t="shared" si="23"/>
        <v/>
      </c>
      <c r="AE37" s="35" t="str">
        <f t="shared" si="23"/>
        <v/>
      </c>
      <c r="AF37" s="35" t="str">
        <f t="shared" si="23"/>
        <v/>
      </c>
      <c r="AG37" s="35" t="str">
        <f t="shared" si="23"/>
        <v/>
      </c>
      <c r="AH37" s="35" t="str">
        <f t="shared" si="23"/>
        <v/>
      </c>
      <c r="AI37" s="35" t="str">
        <f t="shared" si="23"/>
        <v/>
      </c>
      <c r="AJ37" s="35" t="str">
        <f t="shared" si="23"/>
        <v/>
      </c>
      <c r="AK37" s="35" t="str">
        <f t="shared" si="23"/>
        <v/>
      </c>
      <c r="AL37" s="35" t="str">
        <f t="shared" si="23"/>
        <v/>
      </c>
      <c r="AM37" s="35" t="str">
        <f t="shared" si="23"/>
        <v/>
      </c>
      <c r="AN37" s="35" t="str">
        <f t="shared" si="23"/>
        <v/>
      </c>
      <c r="AO37" s="35" t="str">
        <f t="shared" si="23"/>
        <v/>
      </c>
      <c r="AP37" s="35" t="str">
        <f t="shared" si="23"/>
        <v/>
      </c>
      <c r="AQ37" s="35" t="str">
        <f t="shared" si="23"/>
        <v/>
      </c>
      <c r="AR37" s="35" t="str">
        <f t="shared" si="21"/>
        <v/>
      </c>
      <c r="AS37" s="35" t="str">
        <f t="shared" si="22"/>
        <v/>
      </c>
      <c r="AT37" s="40" t="str">
        <f t="shared" si="22"/>
        <v/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</row>
    <row r="38" spans="1:144" s="3" customFormat="1" ht="54.6" customHeight="1" x14ac:dyDescent="0.3">
      <c r="A38" s="51">
        <f>A36+1</f>
        <v>21</v>
      </c>
      <c r="B38" s="5" t="s">
        <v>6</v>
      </c>
      <c r="C38" s="7">
        <v>0.6</v>
      </c>
      <c r="D38" s="85" t="s">
        <v>97</v>
      </c>
      <c r="E38" s="9">
        <v>45374</v>
      </c>
      <c r="F38" s="2">
        <v>2</v>
      </c>
      <c r="G38" s="9">
        <f>WORKDAY(E38,F38,INTEGRANTES!L9:L10)</f>
        <v>45377</v>
      </c>
      <c r="H38" s="7">
        <v>1</v>
      </c>
      <c r="I38" s="90">
        <f>B44</f>
        <v>0.04</v>
      </c>
      <c r="J38" s="138">
        <f>SUM(I38:I39)</f>
        <v>0.08</v>
      </c>
      <c r="K38" s="2" t="s">
        <v>34</v>
      </c>
      <c r="L38" s="39" t="str">
        <f t="shared" si="11"/>
        <v/>
      </c>
      <c r="M38" s="35" t="str">
        <f t="shared" si="11"/>
        <v/>
      </c>
      <c r="N38" s="35" t="str">
        <f t="shared" si="11"/>
        <v/>
      </c>
      <c r="O38" s="35" t="str">
        <f t="shared" si="11"/>
        <v/>
      </c>
      <c r="P38" s="35" t="str">
        <f t="shared" si="11"/>
        <v/>
      </c>
      <c r="Q38" s="35" t="str">
        <f t="shared" si="11"/>
        <v/>
      </c>
      <c r="R38" s="35" t="str">
        <f t="shared" si="11"/>
        <v/>
      </c>
      <c r="S38" s="35" t="str">
        <f t="shared" si="11"/>
        <v/>
      </c>
      <c r="T38" s="35" t="str">
        <f t="shared" si="11"/>
        <v/>
      </c>
      <c r="U38" s="35" t="str">
        <f t="shared" si="11"/>
        <v/>
      </c>
      <c r="V38" s="35" t="str">
        <f t="shared" si="11"/>
        <v/>
      </c>
      <c r="W38" s="35" t="str">
        <f t="shared" si="11"/>
        <v/>
      </c>
      <c r="X38" s="35" t="str">
        <f t="shared" si="11"/>
        <v/>
      </c>
      <c r="Y38" s="35" t="str">
        <f t="shared" si="11"/>
        <v/>
      </c>
      <c r="Z38" s="35" t="str">
        <f t="shared" si="11"/>
        <v/>
      </c>
      <c r="AA38" s="35" t="str">
        <f t="shared" si="11"/>
        <v/>
      </c>
      <c r="AB38" s="35" t="str">
        <f t="shared" si="23"/>
        <v/>
      </c>
      <c r="AC38" s="35" t="str">
        <f t="shared" si="23"/>
        <v/>
      </c>
      <c r="AD38" s="35" t="str">
        <f t="shared" si="23"/>
        <v/>
      </c>
      <c r="AE38" s="35" t="str">
        <f t="shared" si="23"/>
        <v/>
      </c>
      <c r="AF38" s="35" t="str">
        <f t="shared" si="23"/>
        <v/>
      </c>
      <c r="AG38" s="35" t="str">
        <f t="shared" si="23"/>
        <v/>
      </c>
      <c r="AH38" s="35" t="str">
        <f t="shared" si="23"/>
        <v/>
      </c>
      <c r="AI38" s="35" t="str">
        <f t="shared" si="23"/>
        <v/>
      </c>
      <c r="AJ38" s="35" t="str">
        <f t="shared" si="23"/>
        <v/>
      </c>
      <c r="AK38" s="35" t="str">
        <f t="shared" si="23"/>
        <v/>
      </c>
      <c r="AL38" s="35" t="str">
        <f t="shared" si="23"/>
        <v/>
      </c>
      <c r="AM38" s="35" t="str">
        <f t="shared" si="23"/>
        <v/>
      </c>
      <c r="AN38" s="35" t="str">
        <f t="shared" si="23"/>
        <v/>
      </c>
      <c r="AO38" s="35" t="str">
        <f t="shared" si="23"/>
        <v/>
      </c>
      <c r="AP38" s="35" t="str">
        <f t="shared" si="23"/>
        <v/>
      </c>
      <c r="AQ38" s="35" t="str">
        <f t="shared" si="23"/>
        <v/>
      </c>
      <c r="AR38" s="35" t="str">
        <f t="shared" si="21"/>
        <v/>
      </c>
      <c r="AS38" s="35" t="str">
        <f t="shared" si="22"/>
        <v/>
      </c>
      <c r="AT38" s="40" t="str">
        <f t="shared" si="22"/>
        <v/>
      </c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</row>
    <row r="39" spans="1:144" ht="60.6" customHeight="1" x14ac:dyDescent="0.3">
      <c r="A39" s="52">
        <f>A38+1</f>
        <v>22</v>
      </c>
      <c r="B39" s="5" t="s">
        <v>7</v>
      </c>
      <c r="C39" s="7">
        <v>0.4</v>
      </c>
      <c r="D39" s="85" t="s">
        <v>97</v>
      </c>
      <c r="E39" s="9">
        <v>45377</v>
      </c>
      <c r="F39" s="2">
        <v>2</v>
      </c>
      <c r="G39" s="9">
        <f>WORKDAY.INTL(E39,F39,11,INTEGRANTES!L9:L10)</f>
        <v>45381</v>
      </c>
      <c r="H39" s="7">
        <v>1</v>
      </c>
      <c r="I39" s="90">
        <f>B44</f>
        <v>0.04</v>
      </c>
      <c r="J39" s="139"/>
      <c r="K39" s="2" t="s">
        <v>34</v>
      </c>
      <c r="L39" s="39" t="str">
        <f t="shared" si="11"/>
        <v/>
      </c>
      <c r="M39" s="35" t="str">
        <f t="shared" si="11"/>
        <v/>
      </c>
      <c r="N39" s="35" t="str">
        <f t="shared" si="11"/>
        <v/>
      </c>
      <c r="O39" s="35" t="str">
        <f t="shared" si="11"/>
        <v/>
      </c>
      <c r="P39" s="35" t="str">
        <f t="shared" si="11"/>
        <v/>
      </c>
      <c r="Q39" s="35" t="str">
        <f t="shared" si="11"/>
        <v/>
      </c>
      <c r="R39" s="35" t="str">
        <f t="shared" si="11"/>
        <v/>
      </c>
      <c r="S39" s="35" t="str">
        <f t="shared" si="11"/>
        <v/>
      </c>
      <c r="T39" s="35" t="str">
        <f t="shared" si="11"/>
        <v/>
      </c>
      <c r="U39" s="35" t="str">
        <f t="shared" si="11"/>
        <v/>
      </c>
      <c r="V39" s="35" t="str">
        <f t="shared" si="11"/>
        <v/>
      </c>
      <c r="W39" s="35" t="str">
        <f t="shared" si="11"/>
        <v/>
      </c>
      <c r="X39" s="35" t="str">
        <f t="shared" si="11"/>
        <v/>
      </c>
      <c r="Y39" s="35" t="str">
        <f t="shared" si="11"/>
        <v/>
      </c>
      <c r="Z39" s="35" t="str">
        <f t="shared" si="11"/>
        <v/>
      </c>
      <c r="AA39" s="35" t="str">
        <f t="shared" si="11"/>
        <v/>
      </c>
      <c r="AB39" s="35" t="str">
        <f t="shared" si="23"/>
        <v/>
      </c>
      <c r="AC39" s="35" t="str">
        <f t="shared" si="23"/>
        <v/>
      </c>
      <c r="AD39" s="35" t="str">
        <f t="shared" si="23"/>
        <v/>
      </c>
      <c r="AE39" s="35" t="str">
        <f t="shared" si="23"/>
        <v/>
      </c>
      <c r="AF39" s="35" t="str">
        <f t="shared" si="23"/>
        <v/>
      </c>
      <c r="AG39" s="35" t="str">
        <f t="shared" si="23"/>
        <v/>
      </c>
      <c r="AH39" s="35" t="str">
        <f t="shared" si="23"/>
        <v/>
      </c>
      <c r="AI39" s="35" t="str">
        <f t="shared" si="23"/>
        <v/>
      </c>
      <c r="AJ39" s="35" t="str">
        <f t="shared" si="23"/>
        <v/>
      </c>
      <c r="AK39" s="35" t="str">
        <f t="shared" si="23"/>
        <v/>
      </c>
      <c r="AL39" s="35" t="str">
        <f t="shared" si="23"/>
        <v/>
      </c>
      <c r="AM39" s="35" t="str">
        <f t="shared" si="23"/>
        <v/>
      </c>
      <c r="AN39" s="35" t="str">
        <f t="shared" si="23"/>
        <v/>
      </c>
      <c r="AO39" s="35" t="str">
        <f t="shared" si="23"/>
        <v/>
      </c>
      <c r="AP39" s="35" t="str">
        <f t="shared" si="23"/>
        <v/>
      </c>
      <c r="AQ39" s="35" t="str">
        <f t="shared" si="23"/>
        <v/>
      </c>
      <c r="AR39" s="35" t="str">
        <f t="shared" si="21"/>
        <v/>
      </c>
      <c r="AS39" s="35" t="str">
        <f t="shared" si="22"/>
        <v/>
      </c>
      <c r="AT39" s="40" t="str">
        <f t="shared" si="22"/>
        <v/>
      </c>
    </row>
    <row r="40" spans="1:144" ht="60.6" customHeight="1" x14ac:dyDescent="0.3">
      <c r="A40" s="136" t="s">
        <v>53</v>
      </c>
      <c r="B40" s="137"/>
      <c r="C40" s="99"/>
      <c r="D40" s="100"/>
      <c r="E40" s="100"/>
      <c r="F40" s="100"/>
      <c r="G40" s="100"/>
      <c r="H40" s="100"/>
      <c r="I40" s="100"/>
      <c r="J40" s="100"/>
      <c r="K40" s="100"/>
      <c r="L40" s="39" t="str">
        <f t="shared" si="11"/>
        <v/>
      </c>
      <c r="M40" s="35" t="str">
        <f t="shared" si="11"/>
        <v/>
      </c>
      <c r="N40" s="35" t="str">
        <f t="shared" si="11"/>
        <v/>
      </c>
      <c r="O40" s="35" t="str">
        <f t="shared" si="11"/>
        <v/>
      </c>
      <c r="P40" s="35" t="str">
        <f t="shared" si="11"/>
        <v/>
      </c>
      <c r="Q40" s="35" t="str">
        <f t="shared" si="11"/>
        <v/>
      </c>
      <c r="R40" s="35" t="str">
        <f t="shared" si="11"/>
        <v/>
      </c>
      <c r="S40" s="35" t="str">
        <f t="shared" si="11"/>
        <v/>
      </c>
      <c r="T40" s="35" t="str">
        <f t="shared" si="11"/>
        <v/>
      </c>
      <c r="U40" s="35" t="str">
        <f t="shared" si="11"/>
        <v/>
      </c>
      <c r="V40" s="35" t="str">
        <f t="shared" si="11"/>
        <v/>
      </c>
      <c r="W40" s="35" t="str">
        <f t="shared" si="11"/>
        <v/>
      </c>
      <c r="X40" s="35" t="str">
        <f t="shared" si="11"/>
        <v/>
      </c>
      <c r="Y40" s="35" t="str">
        <f t="shared" si="11"/>
        <v/>
      </c>
      <c r="Z40" s="35" t="str">
        <f t="shared" si="11"/>
        <v/>
      </c>
      <c r="AA40" s="35" t="str">
        <f t="shared" si="11"/>
        <v/>
      </c>
      <c r="AB40" s="35" t="str">
        <f t="shared" si="23"/>
        <v/>
      </c>
      <c r="AC40" s="35" t="str">
        <f t="shared" si="23"/>
        <v/>
      </c>
      <c r="AD40" s="35" t="str">
        <f t="shared" si="23"/>
        <v/>
      </c>
      <c r="AE40" s="35" t="str">
        <f t="shared" si="23"/>
        <v/>
      </c>
      <c r="AF40" s="35" t="str">
        <f t="shared" si="23"/>
        <v/>
      </c>
      <c r="AG40" s="35" t="str">
        <f t="shared" si="23"/>
        <v/>
      </c>
      <c r="AH40" s="35" t="str">
        <f t="shared" si="23"/>
        <v/>
      </c>
      <c r="AI40" s="35" t="str">
        <f t="shared" si="23"/>
        <v/>
      </c>
      <c r="AJ40" s="35" t="str">
        <f t="shared" si="23"/>
        <v/>
      </c>
      <c r="AK40" s="35" t="str">
        <f t="shared" si="23"/>
        <v/>
      </c>
      <c r="AL40" s="35" t="str">
        <f t="shared" si="23"/>
        <v/>
      </c>
      <c r="AM40" s="35" t="str">
        <f t="shared" si="23"/>
        <v/>
      </c>
      <c r="AN40" s="35" t="str">
        <f t="shared" si="23"/>
        <v/>
      </c>
      <c r="AO40" s="35" t="str">
        <f t="shared" si="23"/>
        <v/>
      </c>
      <c r="AP40" s="35" t="str">
        <f t="shared" si="23"/>
        <v/>
      </c>
      <c r="AQ40" s="35" t="str">
        <f t="shared" si="23"/>
        <v/>
      </c>
      <c r="AR40" s="35" t="str">
        <f t="shared" si="21"/>
        <v/>
      </c>
      <c r="AS40" s="35" t="str">
        <f t="shared" si="22"/>
        <v/>
      </c>
      <c r="AT40" s="40" t="str">
        <f t="shared" si="22"/>
        <v/>
      </c>
    </row>
    <row r="41" spans="1:144" ht="72" customHeight="1" x14ac:dyDescent="0.3">
      <c r="A41" s="51">
        <f>A39+1</f>
        <v>23</v>
      </c>
      <c r="B41" s="71" t="s">
        <v>8</v>
      </c>
      <c r="C41" s="83">
        <v>0.33329999999999999</v>
      </c>
      <c r="D41" s="87" t="s">
        <v>97</v>
      </c>
      <c r="E41" s="72">
        <v>45383</v>
      </c>
      <c r="F41" s="37">
        <v>3</v>
      </c>
      <c r="G41" s="72">
        <f>WORKDAY.INTL(E41,F41,11,INTEGRANTES!L9:L10)</f>
        <v>45386</v>
      </c>
      <c r="H41" s="73">
        <v>1</v>
      </c>
      <c r="I41" s="92">
        <f>B44</f>
        <v>0.04</v>
      </c>
      <c r="J41" s="149">
        <f>SUM(I41:I43)</f>
        <v>0.12</v>
      </c>
      <c r="K41" s="81" t="s">
        <v>34</v>
      </c>
      <c r="L41" s="39" t="str">
        <f t="shared" si="11"/>
        <v/>
      </c>
      <c r="M41" s="35" t="str">
        <f t="shared" si="11"/>
        <v/>
      </c>
      <c r="N41" s="35" t="str">
        <f t="shared" si="11"/>
        <v/>
      </c>
      <c r="O41" s="35" t="str">
        <f t="shared" si="11"/>
        <v/>
      </c>
      <c r="P41" s="35" t="str">
        <f t="shared" si="11"/>
        <v/>
      </c>
      <c r="Q41" s="35" t="str">
        <f t="shared" si="11"/>
        <v/>
      </c>
      <c r="R41" s="35" t="str">
        <f t="shared" si="11"/>
        <v/>
      </c>
      <c r="S41" s="35" t="str">
        <f t="shared" si="11"/>
        <v/>
      </c>
      <c r="T41" s="35" t="str">
        <f t="shared" si="11"/>
        <v/>
      </c>
      <c r="U41" s="35" t="str">
        <f t="shared" si="11"/>
        <v/>
      </c>
      <c r="V41" s="35" t="str">
        <f t="shared" si="11"/>
        <v/>
      </c>
      <c r="W41" s="35" t="str">
        <f t="shared" si="11"/>
        <v/>
      </c>
      <c r="X41" s="35" t="str">
        <f t="shared" si="11"/>
        <v/>
      </c>
      <c r="Y41" s="35" t="str">
        <f t="shared" si="11"/>
        <v/>
      </c>
      <c r="Z41" s="35" t="str">
        <f t="shared" si="11"/>
        <v/>
      </c>
      <c r="AA41" s="35" t="str">
        <f t="shared" si="11"/>
        <v/>
      </c>
      <c r="AB41" s="35" t="str">
        <f t="shared" si="23"/>
        <v/>
      </c>
      <c r="AC41" s="35" t="str">
        <f t="shared" si="23"/>
        <v/>
      </c>
      <c r="AD41" s="35" t="str">
        <f t="shared" si="23"/>
        <v/>
      </c>
      <c r="AE41" s="35" t="str">
        <f t="shared" si="23"/>
        <v/>
      </c>
      <c r="AF41" s="35" t="str">
        <f t="shared" si="23"/>
        <v/>
      </c>
      <c r="AG41" s="35" t="str">
        <f t="shared" si="23"/>
        <v/>
      </c>
      <c r="AH41" s="35" t="str">
        <f t="shared" si="23"/>
        <v/>
      </c>
      <c r="AI41" s="35" t="str">
        <f t="shared" si="23"/>
        <v/>
      </c>
      <c r="AJ41" s="35" t="str">
        <f t="shared" si="23"/>
        <v/>
      </c>
      <c r="AK41" s="35" t="str">
        <f t="shared" si="23"/>
        <v/>
      </c>
      <c r="AL41" s="35" t="str">
        <f t="shared" si="23"/>
        <v/>
      </c>
      <c r="AM41" s="35" t="str">
        <f t="shared" si="23"/>
        <v/>
      </c>
      <c r="AN41" s="35" t="str">
        <f t="shared" si="23"/>
        <v/>
      </c>
      <c r="AO41" s="35" t="str">
        <f t="shared" si="23"/>
        <v/>
      </c>
      <c r="AP41" s="35" t="str">
        <f t="shared" si="23"/>
        <v/>
      </c>
      <c r="AQ41" s="35" t="str">
        <f t="shared" si="23"/>
        <v/>
      </c>
      <c r="AR41" s="35" t="str">
        <f t="shared" si="21"/>
        <v/>
      </c>
      <c r="AS41" s="35" t="str">
        <f t="shared" si="22"/>
        <v/>
      </c>
      <c r="AT41" s="40" t="str">
        <f t="shared" si="22"/>
        <v/>
      </c>
    </row>
    <row r="42" spans="1:144" ht="63" customHeight="1" x14ac:dyDescent="0.3">
      <c r="A42" s="51">
        <f>A41+1</f>
        <v>24</v>
      </c>
      <c r="B42" s="5" t="s">
        <v>9</v>
      </c>
      <c r="C42" s="83">
        <v>0.33329999999999999</v>
      </c>
      <c r="D42" s="85" t="s">
        <v>97</v>
      </c>
      <c r="E42" s="9">
        <v>45383</v>
      </c>
      <c r="F42" s="1">
        <v>3</v>
      </c>
      <c r="G42" s="72">
        <f>WORKDAY.INTL(E42,F42,11,INTEGRANTES!L9:L10)</f>
        <v>45386</v>
      </c>
      <c r="H42" s="7">
        <v>1</v>
      </c>
      <c r="I42" s="92">
        <f>B44</f>
        <v>0.04</v>
      </c>
      <c r="J42" s="150"/>
      <c r="K42" s="2" t="s">
        <v>45</v>
      </c>
      <c r="L42" s="39" t="str">
        <f t="shared" si="11"/>
        <v/>
      </c>
      <c r="M42" s="35" t="str">
        <f t="shared" si="11"/>
        <v/>
      </c>
      <c r="N42" s="35" t="str">
        <f t="shared" si="11"/>
        <v/>
      </c>
      <c r="O42" s="35" t="str">
        <f t="shared" si="11"/>
        <v/>
      </c>
      <c r="P42" s="35" t="str">
        <f t="shared" si="11"/>
        <v/>
      </c>
      <c r="Q42" s="35" t="str">
        <f t="shared" si="11"/>
        <v/>
      </c>
      <c r="R42" s="35" t="str">
        <f t="shared" si="11"/>
        <v/>
      </c>
      <c r="S42" s="35" t="str">
        <f t="shared" si="11"/>
        <v/>
      </c>
      <c r="T42" s="35" t="str">
        <f t="shared" si="11"/>
        <v/>
      </c>
      <c r="U42" s="35" t="str">
        <f t="shared" si="11"/>
        <v/>
      </c>
      <c r="V42" s="35" t="str">
        <f t="shared" si="11"/>
        <v/>
      </c>
      <c r="W42" s="35" t="str">
        <f t="shared" si="11"/>
        <v/>
      </c>
      <c r="X42" s="35" t="str">
        <f t="shared" si="11"/>
        <v/>
      </c>
      <c r="Y42" s="35" t="str">
        <f t="shared" si="11"/>
        <v/>
      </c>
      <c r="Z42" s="35" t="str">
        <f t="shared" si="11"/>
        <v/>
      </c>
      <c r="AA42" s="35" t="str">
        <f t="shared" si="11"/>
        <v/>
      </c>
      <c r="AB42" s="35" t="str">
        <f t="shared" si="23"/>
        <v/>
      </c>
      <c r="AC42" s="35" t="str">
        <f t="shared" si="23"/>
        <v/>
      </c>
      <c r="AD42" s="35" t="str">
        <f t="shared" si="23"/>
        <v/>
      </c>
      <c r="AE42" s="35" t="str">
        <f t="shared" si="23"/>
        <v/>
      </c>
      <c r="AF42" s="35" t="str">
        <f t="shared" si="23"/>
        <v/>
      </c>
      <c r="AG42" s="35" t="str">
        <f t="shared" si="23"/>
        <v/>
      </c>
      <c r="AH42" s="35" t="str">
        <f t="shared" si="23"/>
        <v/>
      </c>
      <c r="AI42" s="35" t="str">
        <f t="shared" si="23"/>
        <v/>
      </c>
      <c r="AJ42" s="35" t="str">
        <f t="shared" si="23"/>
        <v/>
      </c>
      <c r="AK42" s="35" t="str">
        <f t="shared" si="23"/>
        <v/>
      </c>
      <c r="AL42" s="35" t="str">
        <f t="shared" si="23"/>
        <v/>
      </c>
      <c r="AM42" s="35" t="str">
        <f t="shared" si="23"/>
        <v/>
      </c>
      <c r="AN42" s="35" t="str">
        <f t="shared" si="23"/>
        <v/>
      </c>
      <c r="AO42" s="35" t="str">
        <f t="shared" si="23"/>
        <v/>
      </c>
      <c r="AP42" s="35" t="str">
        <f t="shared" si="23"/>
        <v/>
      </c>
      <c r="AQ42" s="35" t="str">
        <f t="shared" si="23"/>
        <v/>
      </c>
      <c r="AR42" s="35" t="str">
        <f t="shared" si="21"/>
        <v/>
      </c>
      <c r="AS42" s="35" t="str">
        <f t="shared" si="22"/>
        <v/>
      </c>
      <c r="AT42" s="40" t="str">
        <f t="shared" si="22"/>
        <v/>
      </c>
    </row>
    <row r="43" spans="1:144" ht="54" customHeight="1" x14ac:dyDescent="0.3">
      <c r="A43" s="51">
        <f>A42+1</f>
        <v>25</v>
      </c>
      <c r="B43" s="24" t="s">
        <v>10</v>
      </c>
      <c r="C43" s="84">
        <v>0.33329999999999999</v>
      </c>
      <c r="D43" s="88" t="s">
        <v>97</v>
      </c>
      <c r="E43" s="26">
        <v>45383</v>
      </c>
      <c r="F43" s="112">
        <v>4</v>
      </c>
      <c r="G43" s="72">
        <f>WORKDAY.INTL(E43,F43,11,INTEGRANTES!L9:L10)</f>
        <v>45387</v>
      </c>
      <c r="H43" s="25">
        <v>1</v>
      </c>
      <c r="I43" s="92">
        <f>B44</f>
        <v>0.04</v>
      </c>
      <c r="J43" s="151"/>
      <c r="K43" s="82" t="s">
        <v>45</v>
      </c>
      <c r="L43" s="41" t="str">
        <f t="shared" si="11"/>
        <v/>
      </c>
      <c r="M43" s="42" t="str">
        <f t="shared" si="11"/>
        <v/>
      </c>
      <c r="N43" s="42" t="str">
        <f t="shared" si="11"/>
        <v/>
      </c>
      <c r="O43" s="42" t="str">
        <f t="shared" si="11"/>
        <v/>
      </c>
      <c r="P43" s="42" t="str">
        <f t="shared" si="11"/>
        <v/>
      </c>
      <c r="Q43" s="42" t="str">
        <f t="shared" si="11"/>
        <v/>
      </c>
      <c r="R43" s="42" t="str">
        <f t="shared" si="11"/>
        <v/>
      </c>
      <c r="S43" s="42" t="str">
        <f t="shared" si="11"/>
        <v/>
      </c>
      <c r="T43" s="42" t="str">
        <f t="shared" si="11"/>
        <v/>
      </c>
      <c r="U43" s="42" t="str">
        <f t="shared" si="11"/>
        <v/>
      </c>
      <c r="V43" s="42" t="str">
        <f t="shared" si="11"/>
        <v/>
      </c>
      <c r="W43" s="42" t="str">
        <f t="shared" si="11"/>
        <v/>
      </c>
      <c r="X43" s="42" t="str">
        <f t="shared" si="11"/>
        <v/>
      </c>
      <c r="Y43" s="42" t="str">
        <f t="shared" si="11"/>
        <v/>
      </c>
      <c r="Z43" s="42" t="str">
        <f t="shared" si="11"/>
        <v/>
      </c>
      <c r="AA43" s="42" t="str">
        <f t="shared" si="11"/>
        <v/>
      </c>
      <c r="AB43" s="42" t="str">
        <f t="shared" si="23"/>
        <v/>
      </c>
      <c r="AC43" s="42" t="str">
        <f t="shared" si="23"/>
        <v/>
      </c>
      <c r="AD43" s="42" t="str">
        <f t="shared" si="23"/>
        <v/>
      </c>
      <c r="AE43" s="42" t="str">
        <f t="shared" si="23"/>
        <v/>
      </c>
      <c r="AF43" s="42" t="str">
        <f t="shared" si="23"/>
        <v/>
      </c>
      <c r="AG43" s="42" t="str">
        <f t="shared" si="23"/>
        <v/>
      </c>
      <c r="AH43" s="42" t="str">
        <f t="shared" si="23"/>
        <v/>
      </c>
      <c r="AI43" s="42" t="str">
        <f t="shared" si="23"/>
        <v/>
      </c>
      <c r="AJ43" s="42" t="str">
        <f t="shared" si="23"/>
        <v/>
      </c>
      <c r="AK43" s="42" t="str">
        <f t="shared" si="23"/>
        <v/>
      </c>
      <c r="AL43" s="42" t="str">
        <f t="shared" si="23"/>
        <v/>
      </c>
      <c r="AM43" s="42" t="str">
        <f t="shared" si="23"/>
        <v/>
      </c>
      <c r="AN43" s="42" t="str">
        <f t="shared" si="23"/>
        <v/>
      </c>
      <c r="AO43" s="42" t="str">
        <f t="shared" si="23"/>
        <v/>
      </c>
      <c r="AP43" s="42" t="str">
        <f t="shared" si="23"/>
        <v/>
      </c>
      <c r="AQ43" s="42" t="str">
        <f t="shared" si="23"/>
        <v/>
      </c>
      <c r="AR43" s="42" t="str">
        <f t="shared" si="21"/>
        <v/>
      </c>
      <c r="AS43" s="42" t="str">
        <f t="shared" si="22"/>
        <v/>
      </c>
      <c r="AT43" s="43" t="str">
        <f t="shared" si="22"/>
        <v/>
      </c>
    </row>
    <row r="44" spans="1:144" ht="58.2" customHeight="1" x14ac:dyDescent="0.3">
      <c r="A44" s="70"/>
      <c r="B44" s="108">
        <f>100%/A43</f>
        <v>0.04</v>
      </c>
      <c r="H44" s="2" t="s">
        <v>23</v>
      </c>
      <c r="I44" s="118">
        <f>SUM(I12:I43)</f>
        <v>1.0000000000000002</v>
      </c>
    </row>
    <row r="45" spans="1:144" x14ac:dyDescent="0.3">
      <c r="B45" s="5"/>
    </row>
    <row r="46" spans="1:144" x14ac:dyDescent="0.3">
      <c r="A46" t="s">
        <v>78</v>
      </c>
    </row>
  </sheetData>
  <mergeCells count="28">
    <mergeCell ref="C2:I2"/>
    <mergeCell ref="C3:I3"/>
    <mergeCell ref="B8:K8"/>
    <mergeCell ref="C11:H11"/>
    <mergeCell ref="AN7:AT7"/>
    <mergeCell ref="L7:R7"/>
    <mergeCell ref="S7:Y7"/>
    <mergeCell ref="Z7:AF7"/>
    <mergeCell ref="AG7:AM7"/>
    <mergeCell ref="A10:G10"/>
    <mergeCell ref="J41:J43"/>
    <mergeCell ref="J33:J36"/>
    <mergeCell ref="G17:K17"/>
    <mergeCell ref="C32:H32"/>
    <mergeCell ref="C18:H18"/>
    <mergeCell ref="J12:J16"/>
    <mergeCell ref="L17:AT17"/>
    <mergeCell ref="A40:B40"/>
    <mergeCell ref="A37:B37"/>
    <mergeCell ref="J38:J39"/>
    <mergeCell ref="A17:E17"/>
    <mergeCell ref="A27:B27"/>
    <mergeCell ref="A18:B18"/>
    <mergeCell ref="A32:B32"/>
    <mergeCell ref="L18:AT18"/>
    <mergeCell ref="C27:G27"/>
    <mergeCell ref="J19:J26"/>
    <mergeCell ref="J28:J31"/>
  </mergeCells>
  <conditionalFormatting sqref="L12:AT16 L17 L19:AT43">
    <cfRule type="expression" dxfId="10" priority="1">
      <formula>AND(L$8&gt;=$E12,L$8&lt;=$G12,$K12="")</formula>
    </cfRule>
    <cfRule type="expression" dxfId="9" priority="2">
      <formula>AND(L$8&gt;=$E12,L$8&lt;=$G12,$K12="Atrasado")</formula>
    </cfRule>
    <cfRule type="expression" dxfId="8" priority="3">
      <formula>AND(L$8&gt;=$E12,L$8&lt;=$G12,$K12="Sin Empezar")</formula>
    </cfRule>
    <cfRule type="expression" dxfId="7" priority="4">
      <formula>AND(L$8&gt;=$E12,L$8&lt;=$G12,$K12="En Proceso")</formula>
    </cfRule>
    <cfRule type="expression" dxfId="6" priority="5">
      <formula>AND(L$8&gt;=$E12,L$8&lt;=$G12,$K12="Completado")</formula>
    </cfRule>
    <cfRule type="expression" dxfId="5" priority="6">
      <formula>AND(L$8&gt;=$E12,L$8&lt;$G12,$K12="")</formula>
    </cfRule>
    <cfRule type="expression" dxfId="4" priority="7">
      <formula>AND(L$8&gt;=$E12,L$8&lt;$G12,$K12="Atrasado")</formula>
    </cfRule>
    <cfRule type="expression" dxfId="3" priority="8">
      <formula>AND(L$8&gt;=$E12,L$8&lt;$G12,$K12="Sin Empezar")</formula>
    </cfRule>
    <cfRule type="expression" dxfId="2" priority="9">
      <formula>AND(L$8&gt;=$E12,L$8&lt;$G12,$K12="En Proceso")</formula>
    </cfRule>
    <cfRule type="expression" dxfId="1" priority="10">
      <formula>AND(L$8&gt;=$E12,L$8&lt;$G12,$K12="Completado")</formula>
    </cfRule>
    <cfRule type="expression" dxfId="0" priority="34">
      <formula>AND(L$8&gt;=$E12, $G12&gt;L$8)</formula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croll Bar 9">
              <controlPr defaultSize="0" autoPict="0">
                <anchor moveWithCells="1">
                  <from>
                    <xdr:col>11</xdr:col>
                    <xdr:colOff>7620</xdr:colOff>
                    <xdr:row>4</xdr:row>
                    <xdr:rowOff>160020</xdr:rowOff>
                  </from>
                  <to>
                    <xdr:col>46</xdr:col>
                    <xdr:colOff>45720</xdr:colOff>
                    <xdr:row>5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7354C299-1F00-40CC-B55D-AFB60BFE86F9}">
            <xm:f>INTEGRANTES!$A$9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ellIs" priority="26" operator="equal" id="{4DAE29AD-EA3B-41F5-AFDF-D1228846A164}">
            <xm:f>INTEGRANTES!$A$11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ellIs" priority="27" operator="equal" id="{80CD71FE-3EBA-42F1-9553-2E3ECF14E072}">
            <xm:f>INTEGRANTES!$A$10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ellIs" priority="29" operator="equal" id="{54A7ADDF-AD82-43ED-9C3B-4AA5844A595F}">
            <xm:f>INTEGRANTES!$A$8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K12:K16 K19:K26 K28:K31 K33:K36 K38:K39 K41:K43</xm:sqref>
        </x14:conditionalFormatting>
        <x14:conditionalFormatting xmlns:xm="http://schemas.microsoft.com/office/excel/2006/main">
          <x14:cfRule type="cellIs" priority="28" operator="equal" id="{159F4790-75A6-409D-847A-7B7F56BAC965}">
            <xm:f>INTEGRANTES!$A$9</xm:f>
            <x14:dxf>
              <fill>
                <patternFill>
                  <bgColor rgb="FFFFFF00"/>
                </patternFill>
              </fill>
            </x14:dxf>
          </x14:cfRule>
          <xm:sqref>K13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1A2D3D-FAAC-4067-AB41-EF43D0BA0AF3}">
          <x14:formula1>
            <xm:f>INTEGRANTES!$A$2:$A$4</xm:f>
          </x14:formula1>
          <xm:sqref>D41:D1048576 D33:D36 D38:D39 D12:D16 D19:D26 D28:D31</xm:sqref>
        </x14:dataValidation>
        <x14:dataValidation type="list" allowBlank="1" showInputMessage="1" showErrorMessage="1" xr:uid="{A344F198-FFF3-41A2-BAA4-6DA385901D67}">
          <x14:formula1>
            <xm:f>INTEGRANTES!$A$8:$A$11</xm:f>
          </x14:formula1>
          <xm:sqref>K41:K43 K28:K31 K19:K26 K12:K16 K38:K39 K33:K36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46C3-BB19-48EC-A7C3-2361660B7058}">
  <sheetPr codeName="Hoja2"/>
  <dimension ref="A1:M29"/>
  <sheetViews>
    <sheetView topLeftCell="A5" workbookViewId="0">
      <selection activeCell="D6" sqref="D6"/>
    </sheetView>
  </sheetViews>
  <sheetFormatPr baseColWidth="10" defaultRowHeight="14.4" x14ac:dyDescent="0.3"/>
  <cols>
    <col min="1" max="1" width="18.6640625" customWidth="1"/>
    <col min="4" max="4" width="29.44140625" bestFit="1" customWidth="1"/>
    <col min="5" max="5" width="7.33203125" customWidth="1"/>
    <col min="8" max="8" width="13.6640625" customWidth="1"/>
    <col min="10" max="10" width="9" customWidth="1"/>
  </cols>
  <sheetData>
    <row r="1" spans="1:13" x14ac:dyDescent="0.3">
      <c r="A1" t="s">
        <v>19</v>
      </c>
      <c r="B1" t="s">
        <v>20</v>
      </c>
    </row>
    <row r="2" spans="1:13" x14ac:dyDescent="0.3">
      <c r="A2" t="s">
        <v>95</v>
      </c>
      <c r="B2" t="s">
        <v>18</v>
      </c>
    </row>
    <row r="3" spans="1:13" x14ac:dyDescent="0.3">
      <c r="A3" t="s">
        <v>96</v>
      </c>
      <c r="B3" t="s">
        <v>18</v>
      </c>
    </row>
    <row r="4" spans="1:13" ht="31.8" customHeight="1" x14ac:dyDescent="0.3">
      <c r="A4" s="114" t="s">
        <v>97</v>
      </c>
    </row>
    <row r="5" spans="1:13" ht="25.2" customHeight="1" x14ac:dyDescent="0.3">
      <c r="D5" s="128">
        <f>COUNTIF(cronograma!B:B, "Actividad*")</f>
        <v>23</v>
      </c>
      <c r="E5" s="129">
        <f>COUNTIF(cronograma!K12:K43,"Sin Empezar")</f>
        <v>2</v>
      </c>
      <c r="F5" s="129">
        <f>COUNTIF(cronograma!K12:K43,"EN PROCESO")</f>
        <v>0</v>
      </c>
      <c r="G5" s="129">
        <f>COUNTIF(cronograma!K12:K43,"ATRASADO")</f>
        <v>0</v>
      </c>
      <c r="H5" s="129">
        <f>COUNTIF(cronograma!K12:K43,"COMPLETADO")</f>
        <v>23</v>
      </c>
      <c r="I5" s="167">
        <f>cronograma!I44</f>
        <v>1.0000000000000002</v>
      </c>
      <c r="J5" s="167"/>
    </row>
    <row r="6" spans="1:13" ht="28.8" x14ac:dyDescent="0.3">
      <c r="D6" s="130" t="s">
        <v>54</v>
      </c>
      <c r="E6" s="130" t="s">
        <v>37</v>
      </c>
      <c r="F6" s="130" t="s">
        <v>33</v>
      </c>
      <c r="G6" s="130" t="s">
        <v>38</v>
      </c>
      <c r="H6" s="130" t="s">
        <v>35</v>
      </c>
      <c r="I6" s="166" t="s">
        <v>36</v>
      </c>
      <c r="J6" s="166"/>
    </row>
    <row r="8" spans="1:13" x14ac:dyDescent="0.3">
      <c r="A8" s="15" t="s">
        <v>45</v>
      </c>
      <c r="L8" t="s">
        <v>81</v>
      </c>
      <c r="M8" t="s">
        <v>99</v>
      </c>
    </row>
    <row r="9" spans="1:13" x14ac:dyDescent="0.3">
      <c r="A9" s="14" t="s">
        <v>33</v>
      </c>
      <c r="L9" s="10">
        <v>45379</v>
      </c>
      <c r="M9" t="s">
        <v>82</v>
      </c>
    </row>
    <row r="10" spans="1:13" x14ac:dyDescent="0.3">
      <c r="A10" s="12" t="s">
        <v>34</v>
      </c>
      <c r="L10" s="10">
        <v>45380</v>
      </c>
      <c r="M10" t="s">
        <v>83</v>
      </c>
    </row>
    <row r="11" spans="1:13" x14ac:dyDescent="0.3">
      <c r="A11" s="13" t="s">
        <v>39</v>
      </c>
      <c r="K11" s="1"/>
      <c r="L11" s="109" t="s">
        <v>88</v>
      </c>
      <c r="M11" s="1"/>
    </row>
    <row r="12" spans="1:13" x14ac:dyDescent="0.3">
      <c r="L12" s="10" t="s">
        <v>89</v>
      </c>
    </row>
    <row r="14" spans="1:13" x14ac:dyDescent="0.3">
      <c r="A14" s="1" t="s">
        <v>32</v>
      </c>
    </row>
    <row r="15" spans="1:13" x14ac:dyDescent="0.3">
      <c r="A15" s="10" t="b">
        <v>1</v>
      </c>
      <c r="B15" t="b">
        <v>1</v>
      </c>
      <c r="D15" s="168" t="s">
        <v>57</v>
      </c>
      <c r="E15" s="169"/>
      <c r="F15" s="169"/>
      <c r="G15" s="169"/>
      <c r="H15" s="169"/>
      <c r="I15" s="170"/>
    </row>
    <row r="16" spans="1:13" x14ac:dyDescent="0.3">
      <c r="A16" s="10">
        <v>45285</v>
      </c>
      <c r="D16" s="171"/>
      <c r="E16" s="172"/>
      <c r="F16" s="172"/>
      <c r="G16" s="172"/>
      <c r="H16" s="172"/>
      <c r="I16" s="173"/>
    </row>
    <row r="17" spans="1:9" x14ac:dyDescent="0.3">
      <c r="A17" s="10">
        <v>45290</v>
      </c>
      <c r="D17" s="171"/>
      <c r="E17" s="172"/>
      <c r="F17" s="172"/>
      <c r="G17" s="172"/>
      <c r="H17" s="172"/>
      <c r="I17" s="173"/>
    </row>
    <row r="18" spans="1:9" x14ac:dyDescent="0.3">
      <c r="A18" s="10">
        <v>45291</v>
      </c>
      <c r="D18" s="171"/>
      <c r="E18" s="172"/>
      <c r="F18" s="172"/>
      <c r="G18" s="172"/>
      <c r="H18" s="172"/>
      <c r="I18" s="173"/>
    </row>
    <row r="19" spans="1:9" x14ac:dyDescent="0.3">
      <c r="A19" s="10">
        <v>45292</v>
      </c>
      <c r="D19" s="171"/>
      <c r="E19" s="172"/>
      <c r="F19" s="172"/>
      <c r="G19" s="172"/>
      <c r="H19" s="172"/>
      <c r="I19" s="173"/>
    </row>
    <row r="20" spans="1:9" x14ac:dyDescent="0.3">
      <c r="D20" s="174"/>
      <c r="E20" s="175"/>
      <c r="F20" s="175"/>
      <c r="G20" s="175"/>
      <c r="H20" s="175"/>
      <c r="I20" s="176"/>
    </row>
    <row r="21" spans="1:9" x14ac:dyDescent="0.3">
      <c r="D21" s="168" t="s">
        <v>58</v>
      </c>
      <c r="E21" s="169"/>
      <c r="F21" s="169"/>
      <c r="G21" s="169"/>
      <c r="H21" s="169"/>
      <c r="I21" s="170"/>
    </row>
    <row r="22" spans="1:9" x14ac:dyDescent="0.3">
      <c r="A22" t="s">
        <v>71</v>
      </c>
      <c r="B22" s="10">
        <f>cronograma!$F$6</f>
        <v>45387</v>
      </c>
      <c r="D22" s="171"/>
      <c r="E22" s="172"/>
      <c r="F22" s="172"/>
      <c r="G22" s="172"/>
      <c r="H22" s="172"/>
      <c r="I22" s="173"/>
    </row>
    <row r="23" spans="1:9" x14ac:dyDescent="0.3">
      <c r="D23" s="171"/>
      <c r="E23" s="172"/>
      <c r="F23" s="172"/>
      <c r="G23" s="172"/>
      <c r="H23" s="172"/>
      <c r="I23" s="173"/>
    </row>
    <row r="24" spans="1:9" x14ac:dyDescent="0.3">
      <c r="D24" s="171"/>
      <c r="E24" s="172"/>
      <c r="F24" s="172"/>
      <c r="G24" s="172"/>
      <c r="H24" s="172"/>
      <c r="I24" s="173"/>
    </row>
    <row r="25" spans="1:9" x14ac:dyDescent="0.3">
      <c r="D25" s="174"/>
      <c r="E25" s="175"/>
      <c r="F25" s="175"/>
      <c r="G25" s="175"/>
      <c r="H25" s="175"/>
      <c r="I25" s="176"/>
    </row>
    <row r="26" spans="1:9" x14ac:dyDescent="0.3">
      <c r="D26" s="177"/>
      <c r="E26" s="177"/>
      <c r="F26" s="177"/>
      <c r="G26" s="177"/>
      <c r="H26" s="177"/>
      <c r="I26" s="177"/>
    </row>
    <row r="27" spans="1:9" x14ac:dyDescent="0.3">
      <c r="D27" s="178"/>
      <c r="E27" s="178"/>
      <c r="F27" s="178"/>
      <c r="G27" s="178"/>
      <c r="H27" s="178"/>
      <c r="I27" s="178"/>
    </row>
    <row r="28" spans="1:9" x14ac:dyDescent="0.3">
      <c r="D28" s="178"/>
      <c r="E28" s="178"/>
      <c r="F28" s="178"/>
      <c r="G28" s="178"/>
      <c r="H28" s="178"/>
      <c r="I28" s="178"/>
    </row>
    <row r="29" spans="1:9" x14ac:dyDescent="0.3">
      <c r="D29" s="178"/>
      <c r="E29" s="178"/>
      <c r="F29" s="178"/>
      <c r="G29" s="178"/>
      <c r="H29" s="178"/>
      <c r="I29" s="178"/>
    </row>
  </sheetData>
  <mergeCells count="5">
    <mergeCell ref="I6:J6"/>
    <mergeCell ref="I5:J5"/>
    <mergeCell ref="D15:I20"/>
    <mergeCell ref="D21:I25"/>
    <mergeCell ref="D26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AC2-FD22-41D8-A1F7-3195517829A0}">
  <sheetPr codeName="Hoja3"/>
  <dimension ref="A1:F7"/>
  <sheetViews>
    <sheetView zoomScale="130" zoomScaleNormal="130" workbookViewId="0">
      <selection activeCell="E6" sqref="E6"/>
    </sheetView>
  </sheetViews>
  <sheetFormatPr baseColWidth="10" defaultRowHeight="14.4" x14ac:dyDescent="0.3"/>
  <cols>
    <col min="3" max="3" width="15.44140625" customWidth="1"/>
    <col min="4" max="4" width="13.5546875" customWidth="1"/>
    <col min="5" max="5" width="11.109375" customWidth="1"/>
    <col min="8" max="11" width="19.6640625" customWidth="1"/>
    <col min="12" max="12" width="20.5546875" customWidth="1"/>
    <col min="13" max="13" width="21.6640625" customWidth="1"/>
    <col min="14" max="14" width="21.5546875" customWidth="1"/>
  </cols>
  <sheetData>
    <row r="1" spans="1:6" s="45" customFormat="1" ht="28.8" x14ac:dyDescent="0.3">
      <c r="A1" s="119" t="s">
        <v>24</v>
      </c>
      <c r="B1" s="119" t="s">
        <v>72</v>
      </c>
      <c r="C1" s="119" t="s">
        <v>79</v>
      </c>
      <c r="D1" s="119" t="s">
        <v>25</v>
      </c>
      <c r="E1" s="124" t="s">
        <v>26</v>
      </c>
    </row>
    <row r="2" spans="1:6" s="45" customFormat="1" ht="15" customHeight="1" x14ac:dyDescent="0.3">
      <c r="A2" s="121" t="s">
        <v>29</v>
      </c>
      <c r="B2" s="121" t="s">
        <v>74</v>
      </c>
      <c r="C2" s="122">
        <v>1</v>
      </c>
      <c r="D2" s="125">
        <f>cronograma!J12</f>
        <v>0.16</v>
      </c>
      <c r="E2" s="127">
        <f>SUMIF(cronograma!K12:K16,cronograma!K14,cronograma!I12:I16)</f>
        <v>0.16</v>
      </c>
      <c r="F2" s="120"/>
    </row>
    <row r="3" spans="1:6" s="45" customFormat="1" ht="15.6" customHeight="1" x14ac:dyDescent="0.3">
      <c r="A3" s="122" t="s">
        <v>27</v>
      </c>
      <c r="B3" s="122" t="s">
        <v>73</v>
      </c>
      <c r="C3" s="122">
        <v>2</v>
      </c>
      <c r="D3" s="125">
        <f>cronograma!J19</f>
        <v>0.32</v>
      </c>
      <c r="E3" s="125">
        <f>cronograma!J16+SUMIF(cronograma!K19:K26,cronograma!K21,cronograma!I19:I26)</f>
        <v>0.32</v>
      </c>
      <c r="F3" s="120"/>
    </row>
    <row r="4" spans="1:6" s="45" customFormat="1" ht="16.8" customHeight="1" x14ac:dyDescent="0.3">
      <c r="A4" s="122" t="s">
        <v>28</v>
      </c>
      <c r="B4" s="122" t="s">
        <v>75</v>
      </c>
      <c r="C4" s="122">
        <v>3</v>
      </c>
      <c r="D4" s="125">
        <f>cronograma!J28</f>
        <v>0.16</v>
      </c>
      <c r="E4" s="125">
        <f>cronograma!J16+SUMIF(cronograma!K28:K31,cronograma!K30,cronograma!I28:I31)</f>
        <v>0.16</v>
      </c>
      <c r="F4" s="120"/>
    </row>
    <row r="5" spans="1:6" s="45" customFormat="1" x14ac:dyDescent="0.3">
      <c r="A5" s="122" t="s">
        <v>30</v>
      </c>
      <c r="B5" s="122" t="s">
        <v>76</v>
      </c>
      <c r="C5" s="122">
        <v>4.5</v>
      </c>
      <c r="D5" s="125">
        <f>cronograma!J33+cronograma!J38</f>
        <v>0.24</v>
      </c>
      <c r="E5" s="125">
        <f>cronograma!J17+SUMIF(cronograma!K33:K39,cronograma!K33,cronograma!I33:I39)</f>
        <v>0.24000000000000002</v>
      </c>
      <c r="F5" s="120"/>
    </row>
    <row r="6" spans="1:6" s="45" customFormat="1" ht="23.4" customHeight="1" x14ac:dyDescent="0.3">
      <c r="A6" s="123" t="s">
        <v>31</v>
      </c>
      <c r="B6" s="123" t="s">
        <v>77</v>
      </c>
      <c r="C6" s="123">
        <v>6</v>
      </c>
      <c r="D6" s="126">
        <f>cronograma!J41</f>
        <v>0.12</v>
      </c>
      <c r="E6" s="126">
        <f>cronograma!J18+SUMIF(cronograma!K41:K43,cronograma!K39,cronograma!I41:I43)</f>
        <v>0.04</v>
      </c>
      <c r="F6" s="120"/>
    </row>
    <row r="7" spans="1:6" x14ac:dyDescent="0.3">
      <c r="D7" s="118">
        <f>SUM(D2:D6)</f>
        <v>1</v>
      </c>
      <c r="E7" s="118">
        <f>SUM(E2:E6)</f>
        <v>0.92</v>
      </c>
      <c r="F7" s="117"/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X u O V y n 0 + 0 u k A A A A 9 g A A A B I A H A B D b 2 5 m a W c v U G F j a 2 F n Z S 5 4 b W w g o h g A K K A U A A A A A A A A A A A A A A A A A A A A A A A A A A A A h Y 8 x D o I w G I W v Q r r T l h I T Q 3 7 K w C r R x M S 4 N q V C A x R D i + V u D h 7 J K 4 h R 1 M 3 x f e 8 b 3 r t f b 5 B N X R t c 1 G B 1 b 1 I U Y Y o C Z W R f a l O l a H S n c I 0 y D j s h G 1 G p Y J a N T S Z b p q h 2 7 p w Q 4 r 3 H P s b 9 U B F G a U S O x W Y v a 9 U J 9 J H 1 f z n U x j p h p E I c D q 8 x n O G I x X h F G a Z A F g i F N l + B z X u f 7 Q + E f G z d O C i u b J h v g S w R y P s D f w B Q S w M E F A A C A A g A p X u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7 j l c o i k e 4 D g A A A B E A A A A T A B w A R m 9 y b X V s Y X M v U 2 V j d G l v b j E u b S C i G A A o o B Q A A A A A A A A A A A A A A A A A A A A A A A A A A A A r T k 0 u y c z P U w i G 0 I b W A F B L A Q I t A B Q A A g A I A K V 7 j l c p 9 P t L p A A A A P Y A A A A S A A A A A A A A A A A A A A A A A A A A A A B D b 2 5 m a W c v U G F j a 2 F n Z S 5 4 b W x Q S w E C L Q A U A A I A C A C l e 4 5 X D 8 r p q 6 Q A A A D p A A A A E w A A A A A A A A A A A A A A A A D w A A A A W 0 N v b n R l b n R f V H l w Z X N d L n h t b F B L A Q I t A B Q A A g A I A K V 7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N 9 g e S G b K R 7 1 M N V p m s E O v A A A A A A I A A A A A A B B m A A A A A Q A A I A A A A C 4 d N D n 1 c A 7 1 F J 0 W s m l x 3 Q s g / J A D j N s g D K l E Y 5 t w t T K B A A A A A A 6 A A A A A A g A A I A A A A M y z j o g Q x x b p G G l L k k o Y E l 0 N X b Y s H B a w t 4 g o 4 c Q 1 X e r V U A A A A I Q 6 R 2 X 3 D I f a i z y K V c 1 C f a 7 P N 4 r 4 m G m h V 7 p o D 2 8 Q u l m s x 7 X g z M l u t u x Z H 2 c 9 q m I a 1 g Z 6 + X L i P B 0 8 e z r B B y v b h N S q B h C D j h b J y 6 R 7 3 7 s 1 c h 3 R Q A A A A K N A E W J W f S 6 8 d Z d g v y h p s 9 t p x y 5 j t q 6 l E 7 b 4 r E q K Y J 9 u d r i V l O r P m k B X Y S + V 2 2 8 H b a j + L F 8 2 7 E T 9 S k T l 4 b + M D T 8 = < / D a t a M a s h u p > 
</file>

<file path=customXml/itemProps1.xml><?xml version="1.0" encoding="utf-8"?>
<ds:datastoreItem xmlns:ds="http://schemas.openxmlformats.org/officeDocument/2006/customXml" ds:itemID="{3E9FB68A-CAAC-4452-8343-EF028AC78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</vt:lpstr>
      <vt:lpstr>INTEGRANTES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 Vanessa  Acosta Tumay</dc:creator>
  <cp:lastModifiedBy>Yenny Vanessa  Acosta Tumay</cp:lastModifiedBy>
  <cp:lastPrinted>2024-03-19T22:14:44Z</cp:lastPrinted>
  <dcterms:created xsi:type="dcterms:W3CDTF">2023-12-14T14:24:50Z</dcterms:created>
  <dcterms:modified xsi:type="dcterms:W3CDTF">2024-06-10T22:19:16Z</dcterms:modified>
</cp:coreProperties>
</file>