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6455" windowHeight="8160"/>
  </bookViews>
  <sheets>
    <sheet name="Config" sheetId="1" r:id="rId1"/>
    <sheet name="FileObject_Map" sheetId="2" r:id="rId2"/>
    <sheet name="FileObject_Beacons" sheetId="3" r:id="rId3"/>
  </sheets>
  <calcPr calcId="125725"/>
</workbook>
</file>

<file path=xl/calcChain.xml><?xml version="1.0" encoding="utf-8"?>
<calcChain xmlns="http://schemas.openxmlformats.org/spreadsheetml/2006/main">
  <c r="A7" i="2"/>
  <c r="A7" i="3"/>
  <c r="A39"/>
  <c r="A29"/>
  <c r="A23"/>
  <c r="A57"/>
  <c r="A41"/>
  <c r="A25"/>
  <c r="A31"/>
  <c r="A15"/>
  <c r="A50" s="1"/>
  <c r="A56"/>
  <c r="A51"/>
  <c r="A46"/>
  <c r="A40"/>
  <c r="A35"/>
  <c r="A30"/>
  <c r="A24"/>
  <c r="A19"/>
  <c r="A14"/>
  <c r="A6"/>
  <c r="A22" i="2"/>
  <c r="A156"/>
  <c r="A149"/>
  <c r="A141"/>
  <c r="A135"/>
  <c r="A127"/>
  <c r="A125"/>
  <c r="A117"/>
  <c r="A119"/>
  <c r="A111"/>
  <c r="A109"/>
  <c r="A103"/>
  <c r="A105"/>
  <c r="A95"/>
  <c r="A94"/>
  <c r="A89"/>
  <c r="A87"/>
  <c r="A158"/>
  <c r="A143"/>
  <c r="A128"/>
  <c r="A113"/>
  <c r="A98"/>
  <c r="A83"/>
  <c r="A82"/>
  <c r="A81"/>
  <c r="A80"/>
  <c r="A79"/>
  <c r="A73"/>
  <c r="A151"/>
  <c r="A136"/>
  <c r="A121"/>
  <c r="A106"/>
  <c r="A91"/>
  <c r="A76"/>
  <c r="A75"/>
  <c r="A74"/>
  <c r="A72"/>
  <c r="A38"/>
  <c r="A66"/>
  <c r="A65"/>
  <c r="A64"/>
  <c r="A58"/>
  <c r="A53"/>
  <c r="A51"/>
  <c r="A68"/>
  <c r="A61"/>
  <c r="A54"/>
  <c r="A47"/>
  <c r="A46"/>
  <c r="A44"/>
  <c r="A43"/>
  <c r="A36"/>
  <c r="A30"/>
  <c r="A29"/>
  <c r="A28"/>
  <c r="A18"/>
  <c r="A39"/>
  <c r="A31"/>
  <c r="A23"/>
  <c r="A15"/>
  <c r="A20"/>
  <c r="A19"/>
  <c r="A14"/>
  <c r="A12"/>
  <c r="A11"/>
  <c r="A10"/>
  <c r="A37" l="1"/>
  <c r="A35"/>
  <c r="A57"/>
  <c r="A60"/>
  <c r="A67"/>
  <c r="A118"/>
  <c r="A120"/>
  <c r="A124"/>
  <c r="A126"/>
  <c r="A133"/>
  <c r="A139"/>
  <c r="A147"/>
  <c r="A154"/>
  <c r="A21"/>
  <c r="A13" i="3"/>
  <c r="A18"/>
  <c r="A55"/>
  <c r="A13" i="2"/>
  <c r="A4"/>
  <c r="A45"/>
  <c r="A50"/>
  <c r="A52"/>
  <c r="A59"/>
  <c r="A88"/>
  <c r="A90"/>
  <c r="A97"/>
  <c r="A96"/>
  <c r="A104"/>
  <c r="A102"/>
  <c r="A110"/>
  <c r="A112"/>
  <c r="A134"/>
  <c r="A132"/>
  <c r="A140"/>
  <c r="A142"/>
  <c r="A148"/>
  <c r="A150"/>
  <c r="A155"/>
  <c r="A157"/>
  <c r="A8" i="3"/>
  <c r="A34"/>
  <c r="A45"/>
  <c r="A36"/>
  <c r="A52"/>
  <c r="A20"/>
</calcChain>
</file>

<file path=xl/sharedStrings.xml><?xml version="1.0" encoding="utf-8"?>
<sst xmlns="http://schemas.openxmlformats.org/spreadsheetml/2006/main" count="74" uniqueCount="45">
  <si>
    <t>Taille de la Map</t>
  </si>
  <si>
    <t>Largeur</t>
  </si>
  <si>
    <t>Longueur</t>
  </si>
  <si>
    <t>x y z</t>
  </si>
  <si>
    <t>// Dessin du terrain</t>
  </si>
  <si>
    <t>// Sol</t>
  </si>
  <si>
    <t xml:space="preserve">// Sol </t>
  </si>
  <si>
    <t>// Carré bleu</t>
  </si>
  <si>
    <t xml:space="preserve">SQUARE_3D 0 0 255 </t>
  </si>
  <si>
    <t>0 0 0</t>
  </si>
  <si>
    <t>// Carré rouge</t>
  </si>
  <si>
    <t>SQUARE_3D 255 0 0</t>
  </si>
  <si>
    <t>// Bordure</t>
  </si>
  <si>
    <t>SQUARE_3D 255 255 255</t>
  </si>
  <si>
    <t>// Support 1 cote bleu</t>
  </si>
  <si>
    <t>SQUARE_3D 30 30 30</t>
  </si>
  <si>
    <t>// Support 2 cote bleu</t>
  </si>
  <si>
    <t>// Support 3 cote bleu</t>
  </si>
  <si>
    <t>// Support 1 cote rouge</t>
  </si>
  <si>
    <t>// Support 2 cote rouge</t>
  </si>
  <si>
    <t>// Support 3 cote rouge</t>
  </si>
  <si>
    <t>Taille de la zone de départ</t>
  </si>
  <si>
    <t>Hauteur de la Map</t>
  </si>
  <si>
    <t>Sol</t>
  </si>
  <si>
    <t>Bordure</t>
  </si>
  <si>
    <t>Support</t>
  </si>
  <si>
    <t>Epaisseur</t>
  </si>
  <si>
    <t>Balises</t>
  </si>
  <si>
    <t>Hauteur</t>
  </si>
  <si>
    <t>Rayon</t>
  </si>
  <si>
    <t xml:space="preserve">x y z </t>
  </si>
  <si>
    <t>// Position des balises</t>
  </si>
  <si>
    <t>// Mettre les 3 balises les unes en dessous des autres avec le format x y z rayon</t>
  </si>
  <si>
    <t>BEACON_BLUE</t>
  </si>
  <si>
    <t>// Balise bleue 1</t>
  </si>
  <si>
    <t>CYLINDER 0 0 255</t>
  </si>
  <si>
    <t>CYLINDER 200 200 200</t>
  </si>
  <si>
    <t>// Balise bleue 2</t>
  </si>
  <si>
    <t>// Balise bleue 3</t>
  </si>
  <si>
    <t>Laser</t>
  </si>
  <si>
    <t>Bande Refl</t>
  </si>
  <si>
    <t>Position de la cam</t>
  </si>
  <si>
    <t>// Positionnement de la caméra</t>
  </si>
  <si>
    <t>Angle</t>
  </si>
  <si>
    <t>DistanceToScene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</si>
</sst>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selection activeCell="C1" sqref="C1"/>
    </sheetView>
  </sheetViews>
  <sheetFormatPr baseColWidth="10" defaultRowHeight="15"/>
  <cols>
    <col min="1" max="1" width="29.85546875" style="1" customWidth="1"/>
    <col min="2" max="2" width="16.140625" style="1" bestFit="1" customWidth="1"/>
    <col min="3" max="3" width="11.42578125" style="1"/>
    <col min="4" max="4" width="16.42578125" style="1" customWidth="1"/>
    <col min="5" max="16384" width="11.42578125" style="1"/>
  </cols>
  <sheetData>
    <row r="1" spans="1:3">
      <c r="A1" s="15" t="s">
        <v>0</v>
      </c>
      <c r="B1" s="3" t="s">
        <v>1</v>
      </c>
      <c r="C1" s="4">
        <v>2100</v>
      </c>
    </row>
    <row r="2" spans="1:3" ht="15.75" thickBot="1">
      <c r="A2" s="19"/>
      <c r="B2" s="5" t="s">
        <v>2</v>
      </c>
      <c r="C2" s="6">
        <v>3000</v>
      </c>
    </row>
    <row r="3" spans="1:3" ht="15.75" thickBot="1"/>
    <row r="4" spans="1:3">
      <c r="A4" s="15" t="s">
        <v>21</v>
      </c>
      <c r="B4" s="3" t="s">
        <v>1</v>
      </c>
      <c r="C4" s="4">
        <v>150</v>
      </c>
    </row>
    <row r="5" spans="1:3" ht="15.75" thickBot="1">
      <c r="A5" s="19"/>
      <c r="B5" s="5" t="s">
        <v>2</v>
      </c>
      <c r="C5" s="6">
        <v>150</v>
      </c>
    </row>
    <row r="6" spans="1:3" ht="15.75" thickBot="1"/>
    <row r="7" spans="1:3">
      <c r="A7" s="15" t="s">
        <v>22</v>
      </c>
      <c r="B7" s="3" t="s">
        <v>23</v>
      </c>
      <c r="C7" s="4">
        <v>10</v>
      </c>
    </row>
    <row r="8" spans="1:3">
      <c r="A8" s="16"/>
      <c r="B8" s="2" t="s">
        <v>24</v>
      </c>
      <c r="C8" s="12">
        <v>50</v>
      </c>
    </row>
    <row r="9" spans="1:3" ht="15.75" thickBot="1">
      <c r="A9" s="17"/>
      <c r="B9" s="5" t="s">
        <v>25</v>
      </c>
      <c r="C9" s="6">
        <v>350</v>
      </c>
    </row>
    <row r="10" spans="1:3" ht="15.75" thickBot="1"/>
    <row r="11" spans="1:3">
      <c r="A11" s="15" t="s">
        <v>26</v>
      </c>
      <c r="B11" s="3" t="s">
        <v>24</v>
      </c>
      <c r="C11" s="4">
        <v>5</v>
      </c>
    </row>
    <row r="12" spans="1:3" ht="15.75" thickBot="1">
      <c r="A12" s="18"/>
      <c r="B12" s="5" t="s">
        <v>25</v>
      </c>
      <c r="C12" s="6">
        <v>10</v>
      </c>
    </row>
    <row r="13" spans="1:3" ht="15.75" thickBot="1"/>
    <row r="14" spans="1:3" ht="15.75" thickBot="1">
      <c r="A14" s="9" t="s">
        <v>1</v>
      </c>
      <c r="B14" s="10" t="s">
        <v>25</v>
      </c>
      <c r="C14" s="11">
        <v>20</v>
      </c>
    </row>
    <row r="15" spans="1:3" ht="15.75" thickBot="1"/>
    <row r="16" spans="1:3">
      <c r="A16" s="15" t="s">
        <v>27</v>
      </c>
      <c r="B16" s="3" t="s">
        <v>28</v>
      </c>
      <c r="C16" s="4">
        <v>160</v>
      </c>
    </row>
    <row r="17" spans="1:3" ht="15.75" thickBot="1">
      <c r="A17" s="18"/>
      <c r="B17" s="5" t="s">
        <v>29</v>
      </c>
      <c r="C17" s="6">
        <v>35</v>
      </c>
    </row>
    <row r="18" spans="1:3" ht="15.75" thickBot="1"/>
    <row r="19" spans="1:3">
      <c r="A19" s="15" t="s">
        <v>28</v>
      </c>
      <c r="B19" s="3" t="s">
        <v>39</v>
      </c>
      <c r="C19" s="4">
        <v>465</v>
      </c>
    </row>
    <row r="20" spans="1:3" ht="15.75" thickBot="1">
      <c r="A20" s="18"/>
      <c r="B20" s="5" t="s">
        <v>40</v>
      </c>
      <c r="C20" s="6">
        <v>30</v>
      </c>
    </row>
    <row r="21" spans="1:3" ht="15.75" thickBot="1"/>
    <row r="22" spans="1:3">
      <c r="A22" s="15" t="s">
        <v>41</v>
      </c>
      <c r="B22" s="3" t="s">
        <v>43</v>
      </c>
      <c r="C22" s="4">
        <v>0</v>
      </c>
    </row>
    <row r="23" spans="1:3">
      <c r="A23" s="16"/>
      <c r="B23" s="2" t="s">
        <v>28</v>
      </c>
      <c r="C23" s="12">
        <v>350</v>
      </c>
    </row>
    <row r="24" spans="1:3" ht="15.75" thickBot="1">
      <c r="A24" s="17"/>
      <c r="B24" s="2" t="s">
        <v>44</v>
      </c>
      <c r="C24" s="6">
        <v>1000</v>
      </c>
    </row>
  </sheetData>
  <mergeCells count="7">
    <mergeCell ref="A22:A24"/>
    <mergeCell ref="A16:A17"/>
    <mergeCell ref="A19:A20"/>
    <mergeCell ref="A1:A2"/>
    <mergeCell ref="A4:A5"/>
    <mergeCell ref="A7:A9"/>
    <mergeCell ref="A11:A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58"/>
  <sheetViews>
    <sheetView workbookViewId="0">
      <selection sqref="A1:A1048576"/>
    </sheetView>
  </sheetViews>
  <sheetFormatPr baseColWidth="10" defaultRowHeight="15.75"/>
  <cols>
    <col min="1" max="1" width="61.7109375" style="8" customWidth="1"/>
    <col min="2" max="16384" width="11.42578125" style="7"/>
  </cols>
  <sheetData>
    <row r="1" spans="1:1">
      <c r="A1" s="8" t="s">
        <v>3</v>
      </c>
    </row>
    <row r="3" spans="1:1">
      <c r="A3" s="8" t="s">
        <v>4</v>
      </c>
    </row>
    <row r="4" spans="1:1">
      <c r="A4" s="8" t="str">
        <f>"MAP_SIZE "&amp;Config!C1&amp;" "&amp;Config!C2&amp;" "&amp;Config!C7</f>
        <v>MAP_SIZE 2100 3000 10</v>
      </c>
    </row>
    <row r="6" spans="1:1">
      <c r="A6" s="8" t="s">
        <v>42</v>
      </c>
    </row>
    <row r="7" spans="1:1">
      <c r="A7" s="8" t="str">
        <f>"CAMERA_POS "&amp;Config!C22 &amp; " "&amp;Config!C23&amp;" "&amp;Config!C24</f>
        <v>CAMERA_POS 0 350 1000</v>
      </c>
    </row>
    <row r="9" spans="1:1">
      <c r="A9" s="8" t="s">
        <v>6</v>
      </c>
    </row>
    <row r="10" spans="1:1">
      <c r="A10" s="8" t="str">
        <f>"SQUARE_3D 0 0 0"</f>
        <v>SQUARE_3D 0 0 0</v>
      </c>
    </row>
    <row r="11" spans="1:1">
      <c r="A11" s="8" t="str">
        <f>Config!C4 &amp; " 0 0"</f>
        <v>150 0 0</v>
      </c>
    </row>
    <row r="12" spans="1:1">
      <c r="A12" s="8" t="str">
        <f>Config!C1&amp;" 0 0"</f>
        <v>2100 0 0</v>
      </c>
    </row>
    <row r="13" spans="1:1">
      <c r="A13" s="8" t="str">
        <f>Config!C1&amp;" "&amp;Config!C2&amp;" 0 "</f>
        <v xml:space="preserve">2100 3000 0 </v>
      </c>
    </row>
    <row r="14" spans="1:1">
      <c r="A14" s="8" t="str">
        <f>Config!C5 &amp; " " &amp;Config!C2 &amp; " 0"</f>
        <v>150 3000 0</v>
      </c>
    </row>
    <row r="15" spans="1:1">
      <c r="A15" s="8">
        <f>Config!$C$7</f>
        <v>10</v>
      </c>
    </row>
    <row r="17" spans="1:1">
      <c r="A17" s="8" t="s">
        <v>5</v>
      </c>
    </row>
    <row r="18" spans="1:1">
      <c r="A18" s="8" t="str">
        <f>"SQUARE_3D 0 0 0"</f>
        <v>SQUARE_3D 0 0 0</v>
      </c>
    </row>
    <row r="19" spans="1:1">
      <c r="A19" s="8" t="str">
        <f>"0 "&amp; Config!C5 &amp;" 0"</f>
        <v>0 150 0</v>
      </c>
    </row>
    <row r="20" spans="1:1">
      <c r="A20" s="8" t="str">
        <f>Config!C4 &amp; " " &amp;Config!C5 &amp; " 0"</f>
        <v>150 150 0</v>
      </c>
    </row>
    <row r="21" spans="1:1">
      <c r="A21" s="8" t="str">
        <f>Config!C4&amp; " " &amp; (Config!$C$2-Config!C5) &amp; " 0"</f>
        <v>150 2850 0</v>
      </c>
    </row>
    <row r="22" spans="1:1">
      <c r="A22" s="8" t="str">
        <f>"0 " &amp; (Config!$C$2-Config!C5) &amp; " 0"</f>
        <v>0 2850 0</v>
      </c>
    </row>
    <row r="23" spans="1:1">
      <c r="A23" s="8">
        <f>Config!$C$7</f>
        <v>10</v>
      </c>
    </row>
    <row r="25" spans="1:1">
      <c r="A25" s="8" t="s">
        <v>7</v>
      </c>
    </row>
    <row r="26" spans="1:1">
      <c r="A26" s="8" t="s">
        <v>8</v>
      </c>
    </row>
    <row r="27" spans="1:1">
      <c r="A27" s="8" t="s">
        <v>9</v>
      </c>
    </row>
    <row r="28" spans="1:1">
      <c r="A28" s="8" t="str">
        <f>Config!$C$4 &amp; " 0 0"</f>
        <v>150 0 0</v>
      </c>
    </row>
    <row r="29" spans="1:1">
      <c r="A29" s="8" t="str">
        <f>Config!$C$4 &amp; " " &amp; Config!$C$5 &amp; " 0"</f>
        <v>150 150 0</v>
      </c>
    </row>
    <row r="30" spans="1:1">
      <c r="A30" s="8" t="str">
        <f>"0 " &amp; Config!$C$5 &amp; " 0"</f>
        <v>0 150 0</v>
      </c>
    </row>
    <row r="31" spans="1:1">
      <c r="A31" s="8">
        <f>Config!$C$7</f>
        <v>10</v>
      </c>
    </row>
    <row r="33" spans="1:1">
      <c r="A33" s="8" t="s">
        <v>10</v>
      </c>
    </row>
    <row r="34" spans="1:1">
      <c r="A34" s="8" t="s">
        <v>11</v>
      </c>
    </row>
    <row r="35" spans="1:1">
      <c r="A35" s="8" t="str">
        <f>"0 " &amp; (Config!$C$2-Config!$C$5) &amp; " 0"</f>
        <v>0 2850 0</v>
      </c>
    </row>
    <row r="36" spans="1:1">
      <c r="A36" s="8" t="str">
        <f>Config!$C$4 &amp;" "&amp; (Config!$C$2-Config!$C$5) &amp; " 0"</f>
        <v>150 2850 0</v>
      </c>
    </row>
    <row r="37" spans="1:1">
      <c r="A37" s="8" t="str">
        <f>Config!$C$4 &amp;" "&amp; Config!$C$2 &amp; " 0"</f>
        <v>150 3000 0</v>
      </c>
    </row>
    <row r="38" spans="1:1">
      <c r="A38" s="8" t="str">
        <f>"0 " &amp; Config!$C$2 &amp; " 0"</f>
        <v>0 3000 0</v>
      </c>
    </row>
    <row r="39" spans="1:1">
      <c r="A39" s="8">
        <f>Config!$C$7</f>
        <v>10</v>
      </c>
    </row>
    <row r="41" spans="1:1">
      <c r="A41" s="8" t="s">
        <v>12</v>
      </c>
    </row>
    <row r="42" spans="1:1">
      <c r="A42" s="8" t="s">
        <v>13</v>
      </c>
    </row>
    <row r="43" spans="1:1">
      <c r="A43" s="8" t="str">
        <f>-Config!$C$11 &amp; " " &amp; -Config!$C$11 &amp; " 0"</f>
        <v>-5 -5 0</v>
      </c>
    </row>
    <row r="44" spans="1:1">
      <c r="A44" s="8" t="str">
        <f>Config!$C$1+Config!$C$11 &amp; " " &amp; -Config!$C$11 &amp; " 0"</f>
        <v>2105 -5 0</v>
      </c>
    </row>
    <row r="45" spans="1:1">
      <c r="A45" s="8" t="str">
        <f>Config!$C$1+Config!$C$11 &amp; " 0 0"</f>
        <v>2105 0 0</v>
      </c>
    </row>
    <row r="46" spans="1:1">
      <c r="A46" s="8" t="str">
        <f>-Config!$C$11 &amp; " 0 0"</f>
        <v>-5 0 0</v>
      </c>
    </row>
    <row r="47" spans="1:1">
      <c r="A47" s="8">
        <f>Config!$C$8</f>
        <v>50</v>
      </c>
    </row>
    <row r="49" spans="1:1">
      <c r="A49" s="8" t="s">
        <v>13</v>
      </c>
    </row>
    <row r="50" spans="1:1">
      <c r="A50" s="8" t="str">
        <f>Config!$C$1 &amp; " " &amp; -Config!$C$11 &amp; " 0"</f>
        <v>2100 -5 0</v>
      </c>
    </row>
    <row r="51" spans="1:1">
      <c r="A51" s="8" t="str">
        <f>Config!$C$1+Config!$C$11 &amp; " " &amp; -Config!$C$11 &amp; " 0"</f>
        <v>2105 -5 0</v>
      </c>
    </row>
    <row r="52" spans="1:1">
      <c r="A52" s="8" t="str">
        <f>Config!$C$1+Config!$C$11 &amp; " " &amp; Config!$C$2 &amp; " 0"</f>
        <v>2105 3000 0</v>
      </c>
    </row>
    <row r="53" spans="1:1">
      <c r="A53" s="8" t="str">
        <f>Config!$C$1 &amp; " " &amp; Config!$C$2 &amp; " 0"</f>
        <v>2100 3000 0</v>
      </c>
    </row>
    <row r="54" spans="1:1">
      <c r="A54" s="8">
        <f>Config!$C$8</f>
        <v>50</v>
      </c>
    </row>
    <row r="56" spans="1:1">
      <c r="A56" s="8" t="s">
        <v>13</v>
      </c>
    </row>
    <row r="57" spans="1:1">
      <c r="A57" s="8" t="str">
        <f>-Config!$C$11 &amp; " " &amp; Config!$C$2 &amp; " 0"</f>
        <v>-5 3000 0</v>
      </c>
    </row>
    <row r="58" spans="1:1">
      <c r="A58" s="8" t="str">
        <f>Config!$C$1+Config!$C$11 &amp; " " &amp; Config!$C$2 &amp; " 0"</f>
        <v>2105 3000 0</v>
      </c>
    </row>
    <row r="59" spans="1:1">
      <c r="A59" s="8" t="str">
        <f>Config!$C$1+Config!$C$11 &amp; " " &amp; Config!$C$2+Config!$C$11 &amp; " 0"</f>
        <v>2105 3005 0</v>
      </c>
    </row>
    <row r="60" spans="1:1">
      <c r="A60" s="8" t="str">
        <f>-Config!$C$11 &amp; " " &amp; Config!$C$2+Config!$C$11 &amp; " 0"</f>
        <v>-5 3005 0</v>
      </c>
    </row>
    <row r="61" spans="1:1">
      <c r="A61" s="8">
        <f>Config!$C$8</f>
        <v>50</v>
      </c>
    </row>
    <row r="63" spans="1:1">
      <c r="A63" s="8" t="s">
        <v>13</v>
      </c>
    </row>
    <row r="64" spans="1:1">
      <c r="A64" s="8" t="str">
        <f>-Config!$C$11 &amp; " " &amp; -Config!$C$11 &amp; " 0"</f>
        <v>-5 -5 0</v>
      </c>
    </row>
    <row r="65" spans="1:1">
      <c r="A65" s="8" t="str">
        <f>"0 " &amp; -Config!$C$11 &amp; " 0"</f>
        <v>0 -5 0</v>
      </c>
    </row>
    <row r="66" spans="1:1">
      <c r="A66" s="8" t="str">
        <f>"0 " &amp; Config!$C$2+Config!$C$11 &amp; " 0"</f>
        <v>0 3005 0</v>
      </c>
    </row>
    <row r="67" spans="1:1">
      <c r="A67" s="8" t="str">
        <f>-Config!$C$11 &amp; " " &amp; Config!$C$2+Config!$C$11 &amp; " 0"</f>
        <v>-5 3005 0</v>
      </c>
    </row>
    <row r="68" spans="1:1">
      <c r="A68" s="8">
        <f>Config!$C$8</f>
        <v>50</v>
      </c>
    </row>
    <row r="70" spans="1:1">
      <c r="A70" s="8" t="s">
        <v>14</v>
      </c>
    </row>
    <row r="71" spans="1:1">
      <c r="A71" s="8" t="s">
        <v>15</v>
      </c>
    </row>
    <row r="72" spans="1:1">
      <c r="A72" s="8" t="str">
        <f>-Config!$C$11 &amp; " " &amp; -Config!$C$11-15 &amp; " 0"</f>
        <v>-5 -20 0</v>
      </c>
    </row>
    <row r="73" spans="1:1">
      <c r="A73" s="8" t="str">
        <f>-Config!$C$11+15 &amp; " " &amp; -Config!$C$11-15 &amp; " 0"</f>
        <v>10 -20 0</v>
      </c>
    </row>
    <row r="74" spans="1:1">
      <c r="A74" s="8" t="str">
        <f>-Config!$C$11+15 &amp; " " &amp; -Config!$C$11&amp; " 0"</f>
        <v>10 -5 0</v>
      </c>
    </row>
    <row r="75" spans="1:1">
      <c r="A75" s="8" t="str">
        <f>-Config!$C$11 &amp; " " &amp; -Config!$C$11 &amp; " 0"</f>
        <v>-5 -5 0</v>
      </c>
    </row>
    <row r="76" spans="1:1">
      <c r="A76" s="8">
        <f>Config!$C$9</f>
        <v>350</v>
      </c>
    </row>
    <row r="78" spans="1:1">
      <c r="A78" s="8" t="s">
        <v>15</v>
      </c>
    </row>
    <row r="79" spans="1:1">
      <c r="A79" s="8" t="str">
        <f>-Config!$C$11+15-80 &amp; " " &amp; -Config!$C$11-80 &amp; " " &amp; Config!$C$9-Config!$C$12</f>
        <v>-70 -85 340</v>
      </c>
    </row>
    <row r="80" spans="1:1">
      <c r="A80" s="8" t="str">
        <f>-Config!$C$11+15 &amp; " " &amp; -Config!$C$11-80 &amp; " " &amp; Config!$C$9-Config!$C$12</f>
        <v>10 -85 340</v>
      </c>
    </row>
    <row r="81" spans="1:1">
      <c r="A81" s="8" t="str">
        <f>-Config!$C$11+15 &amp; " " &amp; -Config!$C$11 &amp; " " &amp; Config!$C$9-Config!$C$12</f>
        <v>10 -5 340</v>
      </c>
    </row>
    <row r="82" spans="1:1">
      <c r="A82" s="8" t="str">
        <f>-Config!$C$11+15-80 &amp; " " &amp; -Config!$C$11 &amp; " " &amp; Config!$C$9-Config!$C$12</f>
        <v>-70 -5 340</v>
      </c>
    </row>
    <row r="83" spans="1:1">
      <c r="A83" s="8">
        <f>Config!$C$12</f>
        <v>10</v>
      </c>
    </row>
    <row r="85" spans="1:1">
      <c r="A85" s="8" t="s">
        <v>16</v>
      </c>
    </row>
    <row r="86" spans="1:1">
      <c r="A86" s="8" t="s">
        <v>15</v>
      </c>
    </row>
    <row r="87" spans="1:1">
      <c r="A87" s="8" t="str">
        <f>Config!$C$1/2-7 &amp; " " &amp; -Config!$C$11-15 &amp; " 0"</f>
        <v>1043 -20 0</v>
      </c>
    </row>
    <row r="88" spans="1:1">
      <c r="A88" s="8" t="str">
        <f>Config!$C$1/2+8 &amp; " " &amp; -Config!$C$11-15 &amp; " 0"</f>
        <v>1058 -20 0</v>
      </c>
    </row>
    <row r="89" spans="1:1">
      <c r="A89" s="8" t="str">
        <f>Config!$C$1/2+8 &amp; " " &amp; -Config!$C$11 &amp; " 0"</f>
        <v>1058 -5 0</v>
      </c>
    </row>
    <row r="90" spans="1:1">
      <c r="A90" s="8" t="str">
        <f>Config!$C$1/2-7 &amp; " " &amp; -Config!$C$11 &amp; " 0"</f>
        <v>1043 -5 0</v>
      </c>
    </row>
    <row r="91" spans="1:1">
      <c r="A91" s="8">
        <f>Config!$C$9</f>
        <v>350</v>
      </c>
    </row>
    <row r="93" spans="1:1">
      <c r="A93" s="8" t="s">
        <v>15</v>
      </c>
    </row>
    <row r="94" spans="1:1">
      <c r="A94" s="8" t="str">
        <f>Config!$C$1/2-40 &amp; " " &amp; -Config!$C$11-80 &amp; " " &amp; Config!$C$9-Config!$C$12</f>
        <v>1010 -85 340</v>
      </c>
    </row>
    <row r="95" spans="1:1">
      <c r="A95" s="8" t="str">
        <f>Config!$C$1/2+40 &amp; " " &amp; -Config!$C$11-80 &amp; " " &amp; Config!$C$9-Config!$C$12</f>
        <v>1090 -85 340</v>
      </c>
    </row>
    <row r="96" spans="1:1">
      <c r="A96" s="8" t="str">
        <f>Config!$C$1/2+40 &amp; " " &amp; -Config!$C$11 &amp; " " &amp; Config!$C$9-Config!$C$12</f>
        <v>1090 -5 340</v>
      </c>
    </row>
    <row r="97" spans="1:1">
      <c r="A97" s="8" t="str">
        <f>Config!$C$1/2-40 &amp; " " &amp; -Config!$C$11 &amp; " " &amp; Config!$C$9-Config!$C$12</f>
        <v>1010 -5 340</v>
      </c>
    </row>
    <row r="98" spans="1:1">
      <c r="A98" s="8">
        <f>Config!$C$12</f>
        <v>10</v>
      </c>
    </row>
    <row r="100" spans="1:1">
      <c r="A100" s="8" t="s">
        <v>17</v>
      </c>
    </row>
    <row r="101" spans="1:1">
      <c r="A101" s="8" t="s">
        <v>15</v>
      </c>
    </row>
    <row r="102" spans="1:1">
      <c r="A102" s="8" t="str">
        <f>Config!$C$1+20-15 &amp; " " &amp; -Config!$C$11-15 &amp; " 0"</f>
        <v>2105 -20 0</v>
      </c>
    </row>
    <row r="103" spans="1:1">
      <c r="A103" s="8" t="str">
        <f>Config!$C$1+20 &amp; " " &amp; -Config!$C$11-15 &amp; " 0"</f>
        <v>2120 -20 0</v>
      </c>
    </row>
    <row r="104" spans="1:1">
      <c r="A104" s="8" t="str">
        <f>Config!$C$1+20 &amp; " " &amp; -Config!$C$11 &amp; " 0"</f>
        <v>2120 -5 0</v>
      </c>
    </row>
    <row r="105" spans="1:1">
      <c r="A105" s="8" t="str">
        <f>Config!$C$1+20-15 &amp; " " &amp; -Config!$C$11 &amp; " 0"</f>
        <v>2105 -5 0</v>
      </c>
    </row>
    <row r="106" spans="1:1">
      <c r="A106" s="8">
        <f>Config!$C$9</f>
        <v>350</v>
      </c>
    </row>
    <row r="108" spans="1:1">
      <c r="A108" s="8" t="s">
        <v>15</v>
      </c>
    </row>
    <row r="109" spans="1:1">
      <c r="A109" s="8" t="str">
        <f>Config!$C$1 &amp; " " &amp; -Config!$C$11-80 &amp; " " &amp; Config!$C$9-Config!$C$12</f>
        <v>2100 -85 340</v>
      </c>
    </row>
    <row r="110" spans="1:1">
      <c r="A110" s="8" t="str">
        <f>Config!$C$1+80 &amp; " " &amp; -Config!$C$11-80 &amp; " " &amp; Config!$C$9-Config!$C$12</f>
        <v>2180 -85 340</v>
      </c>
    </row>
    <row r="111" spans="1:1">
      <c r="A111" s="8" t="str">
        <f>Config!$C$1+80 &amp; " " &amp; -Config!$C$11 &amp; " " &amp; Config!$C$9-Config!$C$12</f>
        <v>2180 -5 340</v>
      </c>
    </row>
    <row r="112" spans="1:1">
      <c r="A112" s="8" t="str">
        <f>Config!$C$1 &amp; " " &amp; -Config!$C$11 &amp; " " &amp; Config!$C$9-Config!$C$12</f>
        <v>2100 -5 340</v>
      </c>
    </row>
    <row r="113" spans="1:1">
      <c r="A113" s="8">
        <f>Config!$C$12</f>
        <v>10</v>
      </c>
    </row>
    <row r="115" spans="1:1">
      <c r="A115" s="8" t="s">
        <v>18</v>
      </c>
    </row>
    <row r="116" spans="1:1">
      <c r="A116" s="8" t="s">
        <v>15</v>
      </c>
    </row>
    <row r="117" spans="1:1">
      <c r="A117" s="8" t="str">
        <f>-Config!$C$11 &amp; " " &amp; Config!$C$2+20 &amp; " 0"</f>
        <v>-5 3020 0</v>
      </c>
    </row>
    <row r="118" spans="1:1">
      <c r="A118" s="8" t="str">
        <f>-Config!$C$11+15 &amp; " " &amp; Config!$C$2+20 &amp; " 0"</f>
        <v>10 3020 0</v>
      </c>
    </row>
    <row r="119" spans="1:1">
      <c r="A119" s="8" t="str">
        <f>-Config!$C$11+15 &amp; " " &amp; Config!$C$2+35 &amp; " 0"</f>
        <v>10 3035 0</v>
      </c>
    </row>
    <row r="120" spans="1:1">
      <c r="A120" s="8" t="str">
        <f>-Config!$C$11 &amp; " " &amp; Config!$C$2+35 &amp; " 0"</f>
        <v>-5 3035 0</v>
      </c>
    </row>
    <row r="121" spans="1:1">
      <c r="A121" s="8">
        <f>Config!$C$9</f>
        <v>350</v>
      </c>
    </row>
    <row r="123" spans="1:1">
      <c r="A123" s="8" t="s">
        <v>15</v>
      </c>
    </row>
    <row r="124" spans="1:1">
      <c r="A124" s="8" t="str">
        <f>-Config!$C$11+15-80 &amp; " " &amp; Config!$C$2+20 &amp; " " &amp; Config!$C$9-Config!$C$12</f>
        <v>-70 3020 340</v>
      </c>
    </row>
    <row r="125" spans="1:1">
      <c r="A125" s="8" t="str">
        <f>-Config!$C$11+15 &amp; " " &amp; Config!$C$2+20 &amp; " " &amp; Config!$C$9-Config!$C$12</f>
        <v>10 3020 340</v>
      </c>
    </row>
    <row r="126" spans="1:1">
      <c r="A126" s="8" t="str">
        <f>-Config!$C$11+15 &amp; " " &amp; Config!$C$2+20+80 &amp; " " &amp; Config!$C$9-Config!$C$12</f>
        <v>10 3100 340</v>
      </c>
    </row>
    <row r="127" spans="1:1">
      <c r="A127" s="8" t="str">
        <f>-Config!$C$11+15-80 &amp; " " &amp; Config!$C$2+20+80 &amp; " " &amp; Config!$C$9-Config!$C$12</f>
        <v>-70 3100 340</v>
      </c>
    </row>
    <row r="128" spans="1:1">
      <c r="A128" s="8">
        <f>Config!$C$12</f>
        <v>10</v>
      </c>
    </row>
    <row r="130" spans="1:1">
      <c r="A130" s="8" t="s">
        <v>19</v>
      </c>
    </row>
    <row r="131" spans="1:1">
      <c r="A131" s="8" t="s">
        <v>15</v>
      </c>
    </row>
    <row r="132" spans="1:1">
      <c r="A132" s="8" t="str">
        <f>Config!$C$1/2-7 &amp; " " &amp; Config!$C$2+20 &amp; " 0"</f>
        <v>1043 3020 0</v>
      </c>
    </row>
    <row r="133" spans="1:1">
      <c r="A133" s="8" t="str">
        <f>Config!$C$1/2+8 &amp; " " &amp; Config!$C$2+20 &amp; " 0"</f>
        <v>1058 3020 0</v>
      </c>
    </row>
    <row r="134" spans="1:1">
      <c r="A134" s="8" t="str">
        <f>Config!$C$1/2+8 &amp; " " &amp; Config!$C$2+20+15 &amp; " 0"</f>
        <v>1058 3035 0</v>
      </c>
    </row>
    <row r="135" spans="1:1">
      <c r="A135" s="8" t="str">
        <f>Config!$C$1/2-7 &amp; " " &amp; Config!$C$2+20+15 &amp; " 0"</f>
        <v>1043 3035 0</v>
      </c>
    </row>
    <row r="136" spans="1:1">
      <c r="A136" s="8">
        <f>Config!$C$9</f>
        <v>350</v>
      </c>
    </row>
    <row r="138" spans="1:1">
      <c r="A138" s="8" t="s">
        <v>15</v>
      </c>
    </row>
    <row r="139" spans="1:1">
      <c r="A139" s="8" t="str">
        <f>Config!$C$1/2-40 &amp; " " &amp; Config!$C$2+20 &amp; " " &amp; Config!$C$9-Config!$C$12</f>
        <v>1010 3020 340</v>
      </c>
    </row>
    <row r="140" spans="1:1">
      <c r="A140" s="8" t="str">
        <f>Config!$C$1/2+40 &amp; " " &amp; Config!$C$2+20 &amp; " " &amp; Config!$C$9-Config!$C$12</f>
        <v>1090 3020 340</v>
      </c>
    </row>
    <row r="141" spans="1:1">
      <c r="A141" s="8" t="str">
        <f>Config!$C$1/2+40 &amp; " " &amp; Config!$C$2+20+80 &amp; " " &amp; Config!$C$9-Config!$C$12</f>
        <v>1090 3100 340</v>
      </c>
    </row>
    <row r="142" spans="1:1">
      <c r="A142" s="8" t="str">
        <f>Config!$C$1/2-40 &amp; " " &amp; Config!$C$2+20+80 &amp; " " &amp; Config!$C$9-Config!$C$12</f>
        <v>1010 3100 340</v>
      </c>
    </row>
    <row r="143" spans="1:1">
      <c r="A143" s="8">
        <f>Config!$C$12</f>
        <v>10</v>
      </c>
    </row>
    <row r="145" spans="1:1">
      <c r="A145" s="8" t="s">
        <v>20</v>
      </c>
    </row>
    <row r="146" spans="1:1">
      <c r="A146" s="8" t="s">
        <v>15</v>
      </c>
    </row>
    <row r="147" spans="1:1">
      <c r="A147" s="8" t="str">
        <f>Config!$C$1+20-15 &amp; " " &amp; Config!$C$2+20 &amp; " 0"</f>
        <v>2105 3020 0</v>
      </c>
    </row>
    <row r="148" spans="1:1">
      <c r="A148" s="8" t="str">
        <f>Config!$C$1+20 &amp; " " &amp; Config!$C$2+20 &amp; " 0"</f>
        <v>2120 3020 0</v>
      </c>
    </row>
    <row r="149" spans="1:1">
      <c r="A149" s="8" t="str">
        <f>Config!$C$1+20 &amp; " " &amp; Config!$C$2+20+15 &amp; " 0"</f>
        <v>2120 3035 0</v>
      </c>
    </row>
    <row r="150" spans="1:1">
      <c r="A150" s="8" t="str">
        <f>Config!$C$1+20-15 &amp; " " &amp; Config!$C$2+20+15 &amp; " 0"</f>
        <v>2105 3035 0</v>
      </c>
    </row>
    <row r="151" spans="1:1">
      <c r="A151" s="8">
        <f>Config!$C$9</f>
        <v>350</v>
      </c>
    </row>
    <row r="153" spans="1:1">
      <c r="A153" s="8" t="s">
        <v>15</v>
      </c>
    </row>
    <row r="154" spans="1:1">
      <c r="A154" s="8" t="str">
        <f>Config!$C$1 &amp; " " &amp; Config!$C$2+20 &amp; " " &amp; Config!$C$9-Config!$C$12</f>
        <v>2100 3020 340</v>
      </c>
    </row>
    <row r="155" spans="1:1">
      <c r="A155" s="8" t="str">
        <f>Config!$C$1+80 &amp; " " &amp; Config!$C$2+20 &amp; " " &amp; Config!$C$9-Config!$C$12</f>
        <v>2180 3020 340</v>
      </c>
    </row>
    <row r="156" spans="1:1">
      <c r="A156" s="8" t="str">
        <f>Config!$C$1+80 &amp; " " &amp;Config!$C$2+20+15 &amp; " " &amp; Config!$C$9-Config!$C$12</f>
        <v>2180 3035 340</v>
      </c>
    </row>
    <row r="157" spans="1:1">
      <c r="A157" s="8" t="str">
        <f>Config!$C$1 &amp; " " &amp; Config!$C$2+20+15 &amp; " " &amp; Config!$C$9-Config!$C$12</f>
        <v>2100 3035 340</v>
      </c>
    </row>
    <row r="158" spans="1:1">
      <c r="A158" s="8">
        <f>Config!$C$12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7"/>
  <sheetViews>
    <sheetView zoomScale="85" zoomScaleNormal="85" workbookViewId="0">
      <selection activeCell="A31" sqref="A1:XFD1048576"/>
    </sheetView>
  </sheetViews>
  <sheetFormatPr baseColWidth="10" defaultRowHeight="15"/>
  <cols>
    <col min="1" max="1" width="72" style="14" bestFit="1" customWidth="1"/>
  </cols>
  <sheetData>
    <row r="1" spans="1:1" ht="15.75">
      <c r="A1" s="13" t="s">
        <v>30</v>
      </c>
    </row>
    <row r="2" spans="1:1" ht="15.75">
      <c r="A2" s="13"/>
    </row>
    <row r="3" spans="1:1" ht="15.75">
      <c r="A3" s="13" t="s">
        <v>31</v>
      </c>
    </row>
    <row r="4" spans="1:1" ht="15.75">
      <c r="A4" s="13" t="s">
        <v>32</v>
      </c>
    </row>
    <row r="5" spans="1:1" ht="15.75">
      <c r="A5" s="13" t="s">
        <v>33</v>
      </c>
    </row>
    <row r="6" spans="1:1" ht="15.75">
      <c r="A6" s="13" t="str">
        <f>-Config!$C$11+15-35 &amp; " " &amp; Config!$C$2+20+35 &amp;" "&amp;Config!$C$9 &amp; " "&amp; Config!$C$17</f>
        <v>-25 3055 350 35</v>
      </c>
    </row>
    <row r="7" spans="1:1" ht="15.75">
      <c r="A7" s="13" t="str">
        <f>Config!$C$1+35 &amp; " " &amp; Config!$C$2+20+35 &amp;" " &amp;Config!$C$9 &amp; " "&amp; Config!$C$17</f>
        <v>2135 3055 350 35</v>
      </c>
    </row>
    <row r="8" spans="1:1" ht="15.75">
      <c r="A8" s="13" t="str">
        <f>Config!$C$1/2 &amp; " " &amp; -20-Config!$C$17 &amp; " "&amp; Config!$C$9 &amp; " "&amp; Config!$C$17</f>
        <v>1050 -55 350 35</v>
      </c>
    </row>
    <row r="9" spans="1:1" ht="15.75">
      <c r="A9" s="13"/>
    </row>
    <row r="10" spans="1:1" ht="15.75">
      <c r="A10" s="13"/>
    </row>
    <row r="11" spans="1:1" ht="15.75">
      <c r="A11" s="13" t="s">
        <v>34</v>
      </c>
    </row>
    <row r="12" spans="1:1" ht="15.75">
      <c r="A12" s="13" t="s">
        <v>35</v>
      </c>
    </row>
    <row r="13" spans="1:1" ht="15.75">
      <c r="A13" s="13" t="str">
        <f>-Config!$C$11+15-35 &amp; " " &amp; Config!$C$2+20+35 &amp;" "&amp;Config!$C$9</f>
        <v>-25 3055 350</v>
      </c>
    </row>
    <row r="14" spans="1:1" ht="15.75">
      <c r="A14" s="13">
        <f>Config!$C$17</f>
        <v>35</v>
      </c>
    </row>
    <row r="15" spans="1:1" ht="15.75">
      <c r="A15" s="13">
        <f>Config!$C$19-Config!$C$20/2-Config!$C$9+Config!$C$7</f>
        <v>110</v>
      </c>
    </row>
    <row r="16" spans="1:1" ht="15.75">
      <c r="A16" s="13"/>
    </row>
    <row r="17" spans="1:1" ht="15.75">
      <c r="A17" s="13" t="s">
        <v>35</v>
      </c>
    </row>
    <row r="18" spans="1:1" ht="15.75">
      <c r="A18" s="13" t="str">
        <f>-Config!$C$11+15-35 &amp; " " &amp; Config!$C$2+20+35 &amp;" "&amp;Config!$C$9+$A$15+$A$25</f>
        <v>-25 3055 490</v>
      </c>
    </row>
    <row r="19" spans="1:1" ht="15.75">
      <c r="A19" s="13">
        <f>Config!$C$17</f>
        <v>35</v>
      </c>
    </row>
    <row r="20" spans="1:1" ht="15.75">
      <c r="A20" s="13">
        <f ca="1">$A$20</f>
        <v>20</v>
      </c>
    </row>
    <row r="21" spans="1:1" ht="15.75">
      <c r="A21" s="13"/>
    </row>
    <row r="22" spans="1:1" ht="15.75">
      <c r="A22" s="13" t="s">
        <v>36</v>
      </c>
    </row>
    <row r="23" spans="1:1" ht="15.75">
      <c r="A23" s="13" t="str">
        <f>-Config!$C$11+15-35 &amp; " " &amp; Config!$C$2+20+35 &amp;" "&amp;Config!$C$9+$A$15</f>
        <v>-25 3055 460</v>
      </c>
    </row>
    <row r="24" spans="1:1" ht="15.75">
      <c r="A24" s="13">
        <f>Config!$C$17</f>
        <v>35</v>
      </c>
    </row>
    <row r="25" spans="1:1" ht="15.75">
      <c r="A25" s="13">
        <f>Config!$C$20</f>
        <v>30</v>
      </c>
    </row>
    <row r="26" spans="1:1" ht="15.75">
      <c r="A26" s="13"/>
    </row>
    <row r="27" spans="1:1" ht="15.75">
      <c r="A27" s="13" t="s">
        <v>37</v>
      </c>
    </row>
    <row r="28" spans="1:1" ht="15.75">
      <c r="A28" s="13" t="s">
        <v>35</v>
      </c>
    </row>
    <row r="29" spans="1:1" ht="15.75">
      <c r="A29" s="13" t="str">
        <f>Config!$C$1/2 &amp; " " &amp; -20-Config!$C$17 &amp; " "&amp; Config!$C$9</f>
        <v>1050 -55 350</v>
      </c>
    </row>
    <row r="30" spans="1:1" ht="15.75">
      <c r="A30" s="13">
        <f>Config!$C$17</f>
        <v>35</v>
      </c>
    </row>
    <row r="31" spans="1:1" ht="15.75">
      <c r="A31" s="13">
        <f>Config!$C$19-Config!$C$20/2-Config!$C$9+Config!$C$7</f>
        <v>110</v>
      </c>
    </row>
    <row r="32" spans="1:1" ht="15.75">
      <c r="A32" s="13"/>
    </row>
    <row r="33" spans="1:1" ht="15.75">
      <c r="A33" s="13" t="s">
        <v>35</v>
      </c>
    </row>
    <row r="34" spans="1:1" ht="15.75">
      <c r="A34" s="13" t="str">
        <f>Config!$C$1/2 &amp; " " &amp; -20-Config!$C$17 &amp; " "&amp; Config!$C$9+$A$15+$A$25</f>
        <v>1050 -55 490</v>
      </c>
    </row>
    <row r="35" spans="1:1" ht="15.75">
      <c r="A35" s="13">
        <f>Config!$C$17</f>
        <v>35</v>
      </c>
    </row>
    <row r="36" spans="1:1" ht="15.75">
      <c r="A36" s="13">
        <f ca="1">$A$20</f>
        <v>20</v>
      </c>
    </row>
    <row r="37" spans="1:1" ht="15.75">
      <c r="A37" s="13"/>
    </row>
    <row r="38" spans="1:1" ht="15.75">
      <c r="A38" s="13" t="s">
        <v>36</v>
      </c>
    </row>
    <row r="39" spans="1:1" ht="15.75">
      <c r="A39" s="13" t="str">
        <f>Config!$C$1/2 &amp; " " &amp; -20-Config!$C$17 &amp; " "&amp; Config!$C$9+$A$15</f>
        <v>1050 -55 460</v>
      </c>
    </row>
    <row r="40" spans="1:1" ht="15.75">
      <c r="A40" s="13">
        <f>Config!$C$17</f>
        <v>35</v>
      </c>
    </row>
    <row r="41" spans="1:1" ht="15.75">
      <c r="A41" s="13">
        <f>Config!$C$20</f>
        <v>30</v>
      </c>
    </row>
    <row r="42" spans="1:1" ht="15.75">
      <c r="A42" s="13"/>
    </row>
    <row r="43" spans="1:1" ht="15.75">
      <c r="A43" s="13" t="s">
        <v>38</v>
      </c>
    </row>
    <row r="44" spans="1:1" ht="15.75">
      <c r="A44" s="13" t="s">
        <v>35</v>
      </c>
    </row>
    <row r="45" spans="1:1" ht="15.75">
      <c r="A45" s="13" t="str">
        <f>Config!$C$1+35 &amp; " " &amp; Config!$C$2+20+35 &amp;" "&amp;Config!$C$9</f>
        <v>2135 3055 350</v>
      </c>
    </row>
    <row r="46" spans="1:1" ht="15.75">
      <c r="A46" s="13">
        <f>Config!$C$17</f>
        <v>35</v>
      </c>
    </row>
    <row r="47" spans="1:1" ht="15.75">
      <c r="A47" s="13">
        <v>110</v>
      </c>
    </row>
    <row r="48" spans="1:1" ht="15.75">
      <c r="A48" s="13"/>
    </row>
    <row r="49" spans="1:1" ht="15.75">
      <c r="A49" s="13" t="s">
        <v>35</v>
      </c>
    </row>
    <row r="50" spans="1:1" ht="15.75">
      <c r="A50" s="13" t="str">
        <f>Config!$C$1+35 &amp; " " &amp; Config!$C$2+20+35 &amp; " "&amp; Config!$C$9+$A$15+$A$25</f>
        <v>2135 3055 490</v>
      </c>
    </row>
    <row r="51" spans="1:1" ht="15.75">
      <c r="A51" s="13">
        <f>Config!$C$17</f>
        <v>35</v>
      </c>
    </row>
    <row r="52" spans="1:1" ht="15.75">
      <c r="A52" s="13">
        <f ca="1">$A$20</f>
        <v>20</v>
      </c>
    </row>
    <row r="53" spans="1:1" ht="15.75">
      <c r="A53" s="13"/>
    </row>
    <row r="54" spans="1:1" ht="15.75">
      <c r="A54" s="13" t="s">
        <v>36</v>
      </c>
    </row>
    <row r="55" spans="1:1" ht="15.75">
      <c r="A55" s="13" t="str">
        <f>Config!$C$1+35 &amp; " " &amp; Config!$C$2+20+35 &amp; " "&amp; Config!$C$9+$A$15</f>
        <v>2135 3055 460</v>
      </c>
    </row>
    <row r="56" spans="1:1" ht="15.75">
      <c r="A56" s="13">
        <f>Config!$C$17</f>
        <v>35</v>
      </c>
    </row>
    <row r="57" spans="1:1" ht="15.75">
      <c r="A57" s="13">
        <f>Config!$C$20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Config</vt:lpstr>
      <vt:lpstr>FileObject_Map</vt:lpstr>
      <vt:lpstr>FileObject_Beacons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</dc:creator>
  <cp:lastModifiedBy>Philippe</cp:lastModifiedBy>
  <dcterms:created xsi:type="dcterms:W3CDTF">2008-06-04T19:34:12Z</dcterms:created>
  <dcterms:modified xsi:type="dcterms:W3CDTF">2008-06-07T22:13:18Z</dcterms:modified>
</cp:coreProperties>
</file>