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ables/table6.xml" ContentType="application/vnd.openxmlformats-officedocument.spreadsheetml.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esktop\BA-1 CIA\"/>
    </mc:Choice>
  </mc:AlternateContent>
  <xr:revisionPtr revIDLastSave="0" documentId="8_{08CA0443-0B72-4DC9-A54C-5474188AAD84}" xr6:coauthVersionLast="47" xr6:coauthVersionMax="47" xr10:uidLastSave="{00000000-0000-0000-0000-000000000000}"/>
  <bookViews>
    <workbookView xWindow="-108" yWindow="-108" windowWidth="23256" windowHeight="12576" firstSheet="7" activeTab="10" xr2:uid="{26D4546B-D2A1-4444-8EAF-A6228F96F0C1}"/>
  </bookViews>
  <sheets>
    <sheet name="Data" sheetId="1" r:id="rId1"/>
    <sheet name="descriptive" sheetId="2" r:id="rId2"/>
    <sheet name="EDA" sheetId="3" r:id="rId3"/>
    <sheet name="sales by country (CF)" sheetId="4" r:id="rId4"/>
    <sheet name="sales by country by pivot " sheetId="5" r:id="rId5"/>
    <sheet name="top 5 selling product" sheetId="7" r:id="rId6"/>
    <sheet name="anomaly detection" sheetId="8" r:id="rId7"/>
    <sheet name="Best sales person in each count" sheetId="9" r:id="rId8"/>
    <sheet name="profit analysis" sheetId="11" r:id="rId9"/>
    <sheet name="dynamicn country level sales" sheetId="13" r:id="rId10"/>
    <sheet name="which product discontinue" sheetId="15" r:id="rId11"/>
  </sheets>
  <definedNames>
    <definedName name="_xlnm._FilterDatabase" localSheetId="0" hidden="1">Data!$C$11:$G$11</definedName>
    <definedName name="_xlnm._FilterDatabase" localSheetId="3" hidden="1">'sales by country (CF)'!$C$4:$C$10</definedName>
    <definedName name="_xlchart.v1.0" hidden="1">'anomaly detection'!$R$3:$R$302</definedName>
    <definedName name="_xlchart.v1.1" hidden="1">'anomaly detection'!$S$2</definedName>
    <definedName name="_xlchart.v1.2" hidden="1">'anomaly detection'!$S$3:$S$302</definedName>
    <definedName name="_xlchart.v1.3" hidden="1">'anomaly detection'!$S$2</definedName>
    <definedName name="_xlchart.v1.4" hidden="1">'anomaly detection'!$S$3:$S$302</definedName>
    <definedName name="_xlcn.WorksheetConnection_beginnerDAcourseblank.xlsxdata_1" hidden="1">data_[]</definedName>
    <definedName name="Slicer_Geography">#N/A</definedName>
    <definedName name="Slicer_Sales_Person">#N/A</definedName>
  </definedNames>
  <calcPr calcId="191029"/>
  <pivotCaches>
    <pivotCache cacheId="17" r:id="rId12"/>
    <pivotCache cacheId="65" r:id="rId13"/>
    <pivotCache cacheId="68" r:id="rId14"/>
    <pivotCache cacheId="74" r:id="rId15"/>
  </pivotCaches>
  <extLst>
    <ext xmlns:x14="http://schemas.microsoft.com/office/spreadsheetml/2009/9/main" uri="{876F7934-8845-4945-9796-88D515C7AA90}">
      <x14:pivotCaches>
        <pivotCache cacheId="64"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_" name="data_" connection="WorksheetConnection_beginner-DA-course-blank.xlsx!data_"/>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3" l="1"/>
  <c r="E19" i="13" s="1"/>
  <c r="C20" i="13"/>
  <c r="E20" i="13" s="1"/>
  <c r="C21" i="13"/>
  <c r="E21" i="13" s="1"/>
  <c r="C22" i="13"/>
  <c r="E22" i="13" s="1"/>
  <c r="C23" i="13"/>
  <c r="E23" i="13" s="1"/>
  <c r="C24" i="13"/>
  <c r="E24" i="13" s="1"/>
  <c r="C25" i="13"/>
  <c r="E25" i="13" s="1"/>
  <c r="C26" i="13"/>
  <c r="E26" i="13" s="1"/>
  <c r="C27" i="13"/>
  <c r="E27" i="13" s="1"/>
  <c r="C18" i="13"/>
  <c r="E18" i="13" s="1"/>
  <c r="D19" i="13"/>
  <c r="D20" i="13"/>
  <c r="D21" i="13"/>
  <c r="D22" i="13"/>
  <c r="D23" i="13"/>
  <c r="D24" i="13"/>
  <c r="D25" i="13"/>
  <c r="D26" i="13"/>
  <c r="D27" i="13"/>
  <c r="D18" i="13"/>
  <c r="D11" i="13"/>
  <c r="E13" i="13"/>
  <c r="D13" i="13"/>
  <c r="E11" i="13"/>
  <c r="E7" i="13"/>
  <c r="J254" i="1"/>
  <c r="I254" i="1" s="1"/>
  <c r="J71" i="1"/>
  <c r="I71" i="1" s="1"/>
  <c r="H41" i="1"/>
  <c r="J41" i="1" s="1"/>
  <c r="I41" i="1" s="1"/>
  <c r="H224" i="1"/>
  <c r="J224" i="1" s="1"/>
  <c r="I224" i="1" s="1"/>
  <c r="H67" i="1"/>
  <c r="J67" i="1" s="1"/>
  <c r="I67" i="1" s="1"/>
  <c r="H127" i="1"/>
  <c r="J127" i="1" s="1"/>
  <c r="I127" i="1" s="1"/>
  <c r="H279" i="1"/>
  <c r="J279" i="1" s="1"/>
  <c r="I279" i="1" s="1"/>
  <c r="H128" i="1"/>
  <c r="J128" i="1" s="1"/>
  <c r="I128" i="1" s="1"/>
  <c r="H42" i="1"/>
  <c r="J42" i="1" s="1"/>
  <c r="I42" i="1" s="1"/>
  <c r="H93" i="1"/>
  <c r="J93" i="1" s="1"/>
  <c r="I93" i="1" s="1"/>
  <c r="H165" i="1"/>
  <c r="J165" i="1" s="1"/>
  <c r="I165" i="1" s="1"/>
  <c r="H12" i="1"/>
  <c r="J12" i="1" s="1"/>
  <c r="I12" i="1" s="1"/>
  <c r="H196" i="1"/>
  <c r="J196" i="1" s="1"/>
  <c r="I196" i="1" s="1"/>
  <c r="H225" i="1"/>
  <c r="J225" i="1" s="1"/>
  <c r="I225" i="1" s="1"/>
  <c r="H13" i="1"/>
  <c r="J13" i="1" s="1"/>
  <c r="I13" i="1" s="1"/>
  <c r="H197" i="1"/>
  <c r="J197" i="1" s="1"/>
  <c r="I197" i="1" s="1"/>
  <c r="H198" i="1"/>
  <c r="J198" i="1" s="1"/>
  <c r="I198" i="1" s="1"/>
  <c r="H129" i="1"/>
  <c r="J129" i="1" s="1"/>
  <c r="I129" i="1" s="1"/>
  <c r="H166" i="1"/>
  <c r="J166" i="1" s="1"/>
  <c r="I166" i="1" s="1"/>
  <c r="H68" i="1"/>
  <c r="J68" i="1" s="1"/>
  <c r="I68" i="1" s="1"/>
  <c r="H14" i="1"/>
  <c r="J14" i="1" s="1"/>
  <c r="I14" i="1" s="1"/>
  <c r="H226" i="1"/>
  <c r="J226" i="1" s="1"/>
  <c r="I226" i="1" s="1"/>
  <c r="H43" i="1"/>
  <c r="J43" i="1" s="1"/>
  <c r="I43" i="1" s="1"/>
  <c r="H254" i="1"/>
  <c r="H44" i="1"/>
  <c r="J44" i="1" s="1"/>
  <c r="I44" i="1" s="1"/>
  <c r="H69" i="1"/>
  <c r="J69" i="1" s="1"/>
  <c r="I69" i="1" s="1"/>
  <c r="H70" i="1"/>
  <c r="J70" i="1" s="1"/>
  <c r="I70" i="1" s="1"/>
  <c r="H199" i="1"/>
  <c r="J199" i="1" s="1"/>
  <c r="I199" i="1" s="1"/>
  <c r="H255" i="1"/>
  <c r="J255" i="1" s="1"/>
  <c r="I255" i="1" s="1"/>
  <c r="H167" i="1"/>
  <c r="J167" i="1" s="1"/>
  <c r="I167" i="1" s="1"/>
  <c r="H256" i="1"/>
  <c r="J256" i="1" s="1"/>
  <c r="I256" i="1" s="1"/>
  <c r="H71" i="1"/>
  <c r="H15" i="1"/>
  <c r="J15" i="1" s="1"/>
  <c r="I15" i="1" s="1"/>
  <c r="H45" i="1"/>
  <c r="J45" i="1" s="1"/>
  <c r="I45" i="1" s="1"/>
  <c r="H280" i="1"/>
  <c r="J280" i="1" s="1"/>
  <c r="I280" i="1" s="1"/>
  <c r="H72" i="1"/>
  <c r="J72" i="1" s="1"/>
  <c r="I72" i="1" s="1"/>
  <c r="H130" i="1"/>
  <c r="J130" i="1" s="1"/>
  <c r="I130" i="1" s="1"/>
  <c r="H16" i="1"/>
  <c r="J16" i="1" s="1"/>
  <c r="I16" i="1" s="1"/>
  <c r="H131" i="1"/>
  <c r="J131" i="1" s="1"/>
  <c r="I131" i="1" s="1"/>
  <c r="H94" i="1"/>
  <c r="J94" i="1" s="1"/>
  <c r="I94" i="1" s="1"/>
  <c r="H281" i="1"/>
  <c r="J281" i="1" s="1"/>
  <c r="I281" i="1" s="1"/>
  <c r="H168" i="1"/>
  <c r="J168" i="1" s="1"/>
  <c r="I168" i="1" s="1"/>
  <c r="H17" i="1"/>
  <c r="J17" i="1" s="1"/>
  <c r="I17" i="1" s="1"/>
  <c r="H132" i="1"/>
  <c r="J132" i="1" s="1"/>
  <c r="I132" i="1" s="1"/>
  <c r="H200" i="1"/>
  <c r="J200" i="1" s="1"/>
  <c r="I200" i="1" s="1"/>
  <c r="H18" i="1"/>
  <c r="J18" i="1" s="1"/>
  <c r="I18" i="1" s="1"/>
  <c r="H133" i="1"/>
  <c r="J133" i="1" s="1"/>
  <c r="I133" i="1" s="1"/>
  <c r="H169" i="1"/>
  <c r="J169" i="1" s="1"/>
  <c r="I169" i="1" s="1"/>
  <c r="H201" i="1"/>
  <c r="J201" i="1" s="1"/>
  <c r="I201" i="1" s="1"/>
  <c r="H134" i="1"/>
  <c r="J134" i="1" s="1"/>
  <c r="I134" i="1" s="1"/>
  <c r="H282" i="1"/>
  <c r="J282" i="1" s="1"/>
  <c r="I282" i="1" s="1"/>
  <c r="H170" i="1"/>
  <c r="J170" i="1" s="1"/>
  <c r="I170" i="1" s="1"/>
  <c r="H135" i="1"/>
  <c r="J135" i="1" s="1"/>
  <c r="I135" i="1" s="1"/>
  <c r="H19" i="1"/>
  <c r="J19" i="1" s="1"/>
  <c r="I19" i="1" s="1"/>
  <c r="H20" i="1"/>
  <c r="J20" i="1" s="1"/>
  <c r="I20" i="1" s="1"/>
  <c r="H73" i="1"/>
  <c r="J73" i="1" s="1"/>
  <c r="I73" i="1" s="1"/>
  <c r="H283" i="1"/>
  <c r="J283" i="1" s="1"/>
  <c r="I283" i="1" s="1"/>
  <c r="H74" i="1"/>
  <c r="J74" i="1" s="1"/>
  <c r="I74" i="1" s="1"/>
  <c r="H202" i="1"/>
  <c r="J202" i="1" s="1"/>
  <c r="I202" i="1" s="1"/>
  <c r="H227" i="1"/>
  <c r="J227" i="1" s="1"/>
  <c r="I227" i="1" s="1"/>
  <c r="H171" i="1"/>
  <c r="J171" i="1" s="1"/>
  <c r="I171" i="1" s="1"/>
  <c r="H136" i="1"/>
  <c r="J136" i="1" s="1"/>
  <c r="I136" i="1" s="1"/>
  <c r="H137" i="1"/>
  <c r="J137" i="1" s="1"/>
  <c r="I137" i="1" s="1"/>
  <c r="H257" i="1"/>
  <c r="J257" i="1" s="1"/>
  <c r="I257" i="1" s="1"/>
  <c r="H138" i="1"/>
  <c r="J138" i="1" s="1"/>
  <c r="I138" i="1" s="1"/>
  <c r="H46" i="1"/>
  <c r="J46" i="1" s="1"/>
  <c r="I46" i="1" s="1"/>
  <c r="H95" i="1"/>
  <c r="J95" i="1" s="1"/>
  <c r="I95" i="1" s="1"/>
  <c r="H96" i="1"/>
  <c r="J96" i="1" s="1"/>
  <c r="I96" i="1" s="1"/>
  <c r="H172" i="1"/>
  <c r="J172" i="1" s="1"/>
  <c r="I172" i="1" s="1"/>
  <c r="H284" i="1"/>
  <c r="J284" i="1" s="1"/>
  <c r="I284" i="1" s="1"/>
  <c r="H173" i="1"/>
  <c r="J173" i="1" s="1"/>
  <c r="I173" i="1" s="1"/>
  <c r="H258" i="1"/>
  <c r="J258" i="1" s="1"/>
  <c r="I258" i="1" s="1"/>
  <c r="H97" i="1"/>
  <c r="J97" i="1" s="1"/>
  <c r="I97" i="1" s="1"/>
  <c r="H228" i="1"/>
  <c r="J228" i="1" s="1"/>
  <c r="I228" i="1" s="1"/>
  <c r="H229" i="1"/>
  <c r="J229" i="1" s="1"/>
  <c r="I229" i="1" s="1"/>
  <c r="H174" i="1"/>
  <c r="J174" i="1" s="1"/>
  <c r="I174" i="1" s="1"/>
  <c r="H203" i="1"/>
  <c r="J203" i="1" s="1"/>
  <c r="I203" i="1" s="1"/>
  <c r="H75" i="1"/>
  <c r="J75" i="1" s="1"/>
  <c r="I75" i="1" s="1"/>
  <c r="H139" i="1"/>
  <c r="J139" i="1" s="1"/>
  <c r="I139" i="1" s="1"/>
  <c r="H230" i="1"/>
  <c r="J230" i="1" s="1"/>
  <c r="I230" i="1" s="1"/>
  <c r="H175" i="1"/>
  <c r="J175" i="1" s="1"/>
  <c r="I175" i="1" s="1"/>
  <c r="H47" i="1"/>
  <c r="J47" i="1" s="1"/>
  <c r="I47" i="1" s="1"/>
  <c r="H21" i="1"/>
  <c r="J21" i="1" s="1"/>
  <c r="I21" i="1" s="1"/>
  <c r="H204" i="1"/>
  <c r="J204" i="1" s="1"/>
  <c r="I204" i="1" s="1"/>
  <c r="H259" i="1"/>
  <c r="J259" i="1" s="1"/>
  <c r="I259" i="1" s="1"/>
  <c r="H260" i="1"/>
  <c r="J260" i="1" s="1"/>
  <c r="I260" i="1" s="1"/>
  <c r="H22" i="1"/>
  <c r="J22" i="1" s="1"/>
  <c r="I22" i="1" s="1"/>
  <c r="H285" i="1"/>
  <c r="J285" i="1" s="1"/>
  <c r="I285" i="1" s="1"/>
  <c r="H205" i="1"/>
  <c r="J205" i="1" s="1"/>
  <c r="I205" i="1" s="1"/>
  <c r="H261" i="1"/>
  <c r="J261" i="1" s="1"/>
  <c r="I261" i="1" s="1"/>
  <c r="H262" i="1"/>
  <c r="J262" i="1" s="1"/>
  <c r="I262" i="1" s="1"/>
  <c r="H176" i="1"/>
  <c r="J176" i="1" s="1"/>
  <c r="I176" i="1" s="1"/>
  <c r="H76" i="1"/>
  <c r="J76" i="1" s="1"/>
  <c r="I76" i="1" s="1"/>
  <c r="H206" i="1"/>
  <c r="J206" i="1" s="1"/>
  <c r="I206" i="1" s="1"/>
  <c r="H140" i="1"/>
  <c r="J140" i="1" s="1"/>
  <c r="I140" i="1" s="1"/>
  <c r="H231" i="1"/>
  <c r="J231" i="1" s="1"/>
  <c r="I231" i="1" s="1"/>
  <c r="H232" i="1"/>
  <c r="J232" i="1" s="1"/>
  <c r="I232" i="1" s="1"/>
  <c r="H233" i="1"/>
  <c r="J233" i="1" s="1"/>
  <c r="I233" i="1" s="1"/>
  <c r="H207" i="1"/>
  <c r="J207" i="1" s="1"/>
  <c r="I207" i="1" s="1"/>
  <c r="H286" i="1"/>
  <c r="J286" i="1" s="1"/>
  <c r="I286" i="1" s="1"/>
  <c r="H208" i="1"/>
  <c r="J208" i="1" s="1"/>
  <c r="I208" i="1" s="1"/>
  <c r="H98" i="1"/>
  <c r="J98" i="1" s="1"/>
  <c r="I98" i="1" s="1"/>
  <c r="H23" i="1"/>
  <c r="J23" i="1" s="1"/>
  <c r="I23" i="1" s="1"/>
  <c r="H77" i="1"/>
  <c r="J77" i="1" s="1"/>
  <c r="I77" i="1" s="1"/>
  <c r="H177" i="1"/>
  <c r="J177" i="1" s="1"/>
  <c r="I177" i="1" s="1"/>
  <c r="H287" i="1"/>
  <c r="J287" i="1" s="1"/>
  <c r="I287" i="1" s="1"/>
  <c r="H99" i="1"/>
  <c r="J99" i="1" s="1"/>
  <c r="I99" i="1" s="1"/>
  <c r="H24" i="1"/>
  <c r="J24" i="1" s="1"/>
  <c r="I24" i="1" s="1"/>
  <c r="H288" i="1"/>
  <c r="J288" i="1" s="1"/>
  <c r="I288" i="1" s="1"/>
  <c r="H263" i="1"/>
  <c r="J263" i="1" s="1"/>
  <c r="I263" i="1" s="1"/>
  <c r="H48" i="1"/>
  <c r="J48" i="1" s="1"/>
  <c r="I48" i="1" s="1"/>
  <c r="H178" i="1"/>
  <c r="J178" i="1" s="1"/>
  <c r="I178" i="1" s="1"/>
  <c r="H78" i="1"/>
  <c r="J78" i="1" s="1"/>
  <c r="I78" i="1" s="1"/>
  <c r="H100" i="1"/>
  <c r="J100" i="1" s="1"/>
  <c r="I100" i="1" s="1"/>
  <c r="H141" i="1"/>
  <c r="J141" i="1" s="1"/>
  <c r="I141" i="1" s="1"/>
  <c r="H264" i="1"/>
  <c r="J264" i="1" s="1"/>
  <c r="I264" i="1" s="1"/>
  <c r="H142" i="1"/>
  <c r="J142" i="1" s="1"/>
  <c r="I142" i="1" s="1"/>
  <c r="H143" i="1"/>
  <c r="J143" i="1" s="1"/>
  <c r="I143" i="1" s="1"/>
  <c r="H101" i="1"/>
  <c r="J101" i="1" s="1"/>
  <c r="I101" i="1" s="1"/>
  <c r="H25" i="1"/>
  <c r="J25" i="1" s="1"/>
  <c r="I25" i="1" s="1"/>
  <c r="H289" i="1"/>
  <c r="J289" i="1" s="1"/>
  <c r="I289" i="1" s="1"/>
  <c r="H79" i="1"/>
  <c r="J79" i="1" s="1"/>
  <c r="I79" i="1" s="1"/>
  <c r="H290" i="1"/>
  <c r="J290" i="1" s="1"/>
  <c r="I290" i="1" s="1"/>
  <c r="H80" i="1"/>
  <c r="J80" i="1" s="1"/>
  <c r="I80" i="1" s="1"/>
  <c r="H49" i="1"/>
  <c r="J49" i="1" s="1"/>
  <c r="I49" i="1" s="1"/>
  <c r="H144" i="1"/>
  <c r="J144" i="1" s="1"/>
  <c r="I144" i="1" s="1"/>
  <c r="H102" i="1"/>
  <c r="J102" i="1" s="1"/>
  <c r="I102" i="1" s="1"/>
  <c r="H103" i="1"/>
  <c r="J103" i="1" s="1"/>
  <c r="I103" i="1" s="1"/>
  <c r="H104" i="1"/>
  <c r="J104" i="1" s="1"/>
  <c r="I104" i="1" s="1"/>
  <c r="H265" i="1"/>
  <c r="J265" i="1" s="1"/>
  <c r="I265" i="1" s="1"/>
  <c r="H105" i="1"/>
  <c r="J105" i="1" s="1"/>
  <c r="I105" i="1" s="1"/>
  <c r="H50" i="1"/>
  <c r="J50" i="1" s="1"/>
  <c r="I50" i="1" s="1"/>
  <c r="H106" i="1"/>
  <c r="J106" i="1" s="1"/>
  <c r="I106" i="1" s="1"/>
  <c r="H179" i="1"/>
  <c r="J179" i="1" s="1"/>
  <c r="I179" i="1" s="1"/>
  <c r="H107" i="1"/>
  <c r="J107" i="1" s="1"/>
  <c r="I107" i="1" s="1"/>
  <c r="H180" i="1"/>
  <c r="J180" i="1" s="1"/>
  <c r="I180" i="1" s="1"/>
  <c r="H108" i="1"/>
  <c r="J108" i="1" s="1"/>
  <c r="I108" i="1" s="1"/>
  <c r="H145" i="1"/>
  <c r="J145" i="1" s="1"/>
  <c r="I145" i="1" s="1"/>
  <c r="H51" i="1"/>
  <c r="J51" i="1" s="1"/>
  <c r="I51" i="1" s="1"/>
  <c r="H181" i="1"/>
  <c r="J181" i="1" s="1"/>
  <c r="I181" i="1" s="1"/>
  <c r="H234" i="1"/>
  <c r="J234" i="1" s="1"/>
  <c r="I234" i="1" s="1"/>
  <c r="H52" i="1"/>
  <c r="J52" i="1" s="1"/>
  <c r="I52" i="1" s="1"/>
  <c r="H81" i="1"/>
  <c r="J81" i="1" s="1"/>
  <c r="I81" i="1" s="1"/>
  <c r="H109" i="1"/>
  <c r="J109" i="1" s="1"/>
  <c r="I109" i="1" s="1"/>
  <c r="H82" i="1"/>
  <c r="J82" i="1" s="1"/>
  <c r="I82" i="1" s="1"/>
  <c r="H26" i="1"/>
  <c r="J26" i="1" s="1"/>
  <c r="I26" i="1" s="1"/>
  <c r="H53" i="1"/>
  <c r="J53" i="1" s="1"/>
  <c r="I53" i="1" s="1"/>
  <c r="H146" i="1"/>
  <c r="J146" i="1" s="1"/>
  <c r="I146" i="1" s="1"/>
  <c r="H235" i="1"/>
  <c r="J235" i="1" s="1"/>
  <c r="I235" i="1" s="1"/>
  <c r="H27" i="1"/>
  <c r="J27" i="1" s="1"/>
  <c r="I27" i="1" s="1"/>
  <c r="H147" i="1"/>
  <c r="J147" i="1" s="1"/>
  <c r="I147" i="1" s="1"/>
  <c r="H54" i="1"/>
  <c r="J54" i="1" s="1"/>
  <c r="I54" i="1" s="1"/>
  <c r="H236" i="1"/>
  <c r="J236" i="1" s="1"/>
  <c r="I236" i="1" s="1"/>
  <c r="H110" i="1"/>
  <c r="J110" i="1" s="1"/>
  <c r="I110" i="1" s="1"/>
  <c r="H291" i="1"/>
  <c r="J291" i="1" s="1"/>
  <c r="I291" i="1" s="1"/>
  <c r="H111" i="1"/>
  <c r="J111" i="1" s="1"/>
  <c r="I111" i="1" s="1"/>
  <c r="H148" i="1"/>
  <c r="J148" i="1" s="1"/>
  <c r="I148" i="1" s="1"/>
  <c r="H182" i="1"/>
  <c r="J182" i="1" s="1"/>
  <c r="I182" i="1" s="1"/>
  <c r="H149" i="1"/>
  <c r="J149" i="1" s="1"/>
  <c r="I149" i="1" s="1"/>
  <c r="H209" i="1"/>
  <c r="J209" i="1" s="1"/>
  <c r="I209" i="1" s="1"/>
  <c r="H237" i="1"/>
  <c r="J237" i="1" s="1"/>
  <c r="I237" i="1" s="1"/>
  <c r="H28" i="1"/>
  <c r="J28" i="1" s="1"/>
  <c r="I28" i="1" s="1"/>
  <c r="H292" i="1"/>
  <c r="J292" i="1" s="1"/>
  <c r="I292" i="1" s="1"/>
  <c r="H293" i="1"/>
  <c r="J293" i="1" s="1"/>
  <c r="I293" i="1" s="1"/>
  <c r="H112" i="1"/>
  <c r="J112" i="1" s="1"/>
  <c r="I112" i="1" s="1"/>
  <c r="H294" i="1"/>
  <c r="J294" i="1" s="1"/>
  <c r="I294" i="1" s="1"/>
  <c r="H266" i="1"/>
  <c r="J266" i="1" s="1"/>
  <c r="I266" i="1" s="1"/>
  <c r="H113" i="1"/>
  <c r="J113" i="1" s="1"/>
  <c r="I113" i="1" s="1"/>
  <c r="H295" i="1"/>
  <c r="J295" i="1" s="1"/>
  <c r="I295" i="1" s="1"/>
  <c r="H210" i="1"/>
  <c r="J210" i="1" s="1"/>
  <c r="I210" i="1" s="1"/>
  <c r="H211" i="1"/>
  <c r="J211" i="1" s="1"/>
  <c r="I211" i="1" s="1"/>
  <c r="H114" i="1"/>
  <c r="J114" i="1" s="1"/>
  <c r="I114" i="1" s="1"/>
  <c r="H183" i="1"/>
  <c r="J183" i="1" s="1"/>
  <c r="I183" i="1" s="1"/>
  <c r="H267" i="1"/>
  <c r="J267" i="1" s="1"/>
  <c r="I267" i="1" s="1"/>
  <c r="H55" i="1"/>
  <c r="J55" i="1" s="1"/>
  <c r="I55" i="1" s="1"/>
  <c r="H29" i="1"/>
  <c r="J29" i="1" s="1"/>
  <c r="I29" i="1" s="1"/>
  <c r="H83" i="1"/>
  <c r="J83" i="1" s="1"/>
  <c r="I83" i="1" s="1"/>
  <c r="H296" i="1"/>
  <c r="J296" i="1" s="1"/>
  <c r="I296" i="1" s="1"/>
  <c r="H150" i="1"/>
  <c r="J150" i="1" s="1"/>
  <c r="I150" i="1" s="1"/>
  <c r="H56" i="1"/>
  <c r="J56" i="1" s="1"/>
  <c r="I56" i="1" s="1"/>
  <c r="H238" i="1"/>
  <c r="J238" i="1" s="1"/>
  <c r="I238" i="1" s="1"/>
  <c r="H151" i="1"/>
  <c r="J151" i="1" s="1"/>
  <c r="I151" i="1" s="1"/>
  <c r="H268" i="1"/>
  <c r="J268" i="1" s="1"/>
  <c r="I268" i="1" s="1"/>
  <c r="H84" i="1"/>
  <c r="J84" i="1" s="1"/>
  <c r="I84" i="1" s="1"/>
  <c r="H212" i="1"/>
  <c r="J212" i="1" s="1"/>
  <c r="I212" i="1" s="1"/>
  <c r="H269" i="1"/>
  <c r="J269" i="1" s="1"/>
  <c r="I269" i="1" s="1"/>
  <c r="H213" i="1"/>
  <c r="J213" i="1" s="1"/>
  <c r="I213" i="1" s="1"/>
  <c r="H57" i="1"/>
  <c r="J57" i="1" s="1"/>
  <c r="I57" i="1" s="1"/>
  <c r="H297" i="1"/>
  <c r="J297" i="1" s="1"/>
  <c r="I297" i="1" s="1"/>
  <c r="H152" i="1"/>
  <c r="J152" i="1" s="1"/>
  <c r="I152" i="1" s="1"/>
  <c r="H184" i="1"/>
  <c r="J184" i="1" s="1"/>
  <c r="I184" i="1" s="1"/>
  <c r="H239" i="1"/>
  <c r="J239" i="1" s="1"/>
  <c r="I239" i="1" s="1"/>
  <c r="H58" i="1"/>
  <c r="J58" i="1" s="1"/>
  <c r="I58" i="1" s="1"/>
  <c r="H115" i="1"/>
  <c r="J115" i="1" s="1"/>
  <c r="I115" i="1" s="1"/>
  <c r="H214" i="1"/>
  <c r="J214" i="1" s="1"/>
  <c r="I214" i="1" s="1"/>
  <c r="H153" i="1"/>
  <c r="J153" i="1" s="1"/>
  <c r="I153" i="1" s="1"/>
  <c r="H240" i="1"/>
  <c r="J240" i="1" s="1"/>
  <c r="I240" i="1" s="1"/>
  <c r="H241" i="1"/>
  <c r="J241" i="1" s="1"/>
  <c r="I241" i="1" s="1"/>
  <c r="H59" i="1"/>
  <c r="J59" i="1" s="1"/>
  <c r="I59" i="1" s="1"/>
  <c r="H298" i="1"/>
  <c r="J298" i="1" s="1"/>
  <c r="I298" i="1" s="1"/>
  <c r="H299" i="1"/>
  <c r="J299" i="1" s="1"/>
  <c r="I299" i="1" s="1"/>
  <c r="H85" i="1"/>
  <c r="J85" i="1" s="1"/>
  <c r="I85" i="1" s="1"/>
  <c r="H86" i="1"/>
  <c r="J86" i="1" s="1"/>
  <c r="I86" i="1" s="1"/>
  <c r="H185" i="1"/>
  <c r="J185" i="1" s="1"/>
  <c r="I185" i="1" s="1"/>
  <c r="H300" i="1"/>
  <c r="J300" i="1" s="1"/>
  <c r="I300" i="1" s="1"/>
  <c r="H30" i="1"/>
  <c r="J30" i="1" s="1"/>
  <c r="I30" i="1" s="1"/>
  <c r="H116" i="1"/>
  <c r="J116" i="1" s="1"/>
  <c r="I116" i="1" s="1"/>
  <c r="H186" i="1"/>
  <c r="J186" i="1" s="1"/>
  <c r="I186" i="1" s="1"/>
  <c r="H242" i="1"/>
  <c r="J242" i="1" s="1"/>
  <c r="I242" i="1" s="1"/>
  <c r="H117" i="1"/>
  <c r="J117" i="1" s="1"/>
  <c r="I117" i="1" s="1"/>
  <c r="H154" i="1"/>
  <c r="J154" i="1" s="1"/>
  <c r="I154" i="1" s="1"/>
  <c r="H87" i="1"/>
  <c r="J87" i="1" s="1"/>
  <c r="I87" i="1" s="1"/>
  <c r="H118" i="1"/>
  <c r="J118" i="1" s="1"/>
  <c r="I118" i="1" s="1"/>
  <c r="H243" i="1"/>
  <c r="J243" i="1" s="1"/>
  <c r="I243" i="1" s="1"/>
  <c r="H187" i="1"/>
  <c r="J187" i="1" s="1"/>
  <c r="I187" i="1" s="1"/>
  <c r="H244" i="1"/>
  <c r="J244" i="1" s="1"/>
  <c r="I244" i="1" s="1"/>
  <c r="H270" i="1"/>
  <c r="J270" i="1" s="1"/>
  <c r="I270" i="1" s="1"/>
  <c r="H31" i="1"/>
  <c r="J31" i="1" s="1"/>
  <c r="I31" i="1" s="1"/>
  <c r="H119" i="1"/>
  <c r="J119" i="1" s="1"/>
  <c r="I119" i="1" s="1"/>
  <c r="H188" i="1"/>
  <c r="J188" i="1" s="1"/>
  <c r="I188" i="1" s="1"/>
  <c r="H155" i="1"/>
  <c r="J155" i="1" s="1"/>
  <c r="I155" i="1" s="1"/>
  <c r="H245" i="1"/>
  <c r="J245" i="1" s="1"/>
  <c r="I245" i="1" s="1"/>
  <c r="H120" i="1"/>
  <c r="J120" i="1" s="1"/>
  <c r="I120" i="1" s="1"/>
  <c r="H88" i="1"/>
  <c r="J88" i="1" s="1"/>
  <c r="I88" i="1" s="1"/>
  <c r="H32" i="1"/>
  <c r="J32" i="1" s="1"/>
  <c r="I32" i="1" s="1"/>
  <c r="H246" i="1"/>
  <c r="J246" i="1" s="1"/>
  <c r="I246" i="1" s="1"/>
  <c r="H215" i="1"/>
  <c r="J215" i="1" s="1"/>
  <c r="I215" i="1" s="1"/>
  <c r="H247" i="1"/>
  <c r="J247" i="1" s="1"/>
  <c r="I247" i="1" s="1"/>
  <c r="H248" i="1"/>
  <c r="J248" i="1" s="1"/>
  <c r="I248" i="1" s="1"/>
  <c r="H89" i="1"/>
  <c r="J89" i="1" s="1"/>
  <c r="I89" i="1" s="1"/>
  <c r="H271" i="1"/>
  <c r="J271" i="1" s="1"/>
  <c r="I271" i="1" s="1"/>
  <c r="H189" i="1"/>
  <c r="J189" i="1" s="1"/>
  <c r="I189" i="1" s="1"/>
  <c r="H190" i="1"/>
  <c r="J190" i="1" s="1"/>
  <c r="I190" i="1" s="1"/>
  <c r="H60" i="1"/>
  <c r="J60" i="1" s="1"/>
  <c r="I60" i="1" s="1"/>
  <c r="H156" i="1"/>
  <c r="J156" i="1" s="1"/>
  <c r="I156" i="1" s="1"/>
  <c r="H301" i="1"/>
  <c r="J301" i="1" s="1"/>
  <c r="I301" i="1" s="1"/>
  <c r="H302" i="1"/>
  <c r="J302" i="1" s="1"/>
  <c r="I302" i="1" s="1"/>
  <c r="H191" i="1"/>
  <c r="J191" i="1" s="1"/>
  <c r="I191" i="1" s="1"/>
  <c r="H303" i="1"/>
  <c r="J303" i="1" s="1"/>
  <c r="I303" i="1" s="1"/>
  <c r="H157" i="1"/>
  <c r="J157" i="1" s="1"/>
  <c r="I157" i="1" s="1"/>
  <c r="H216" i="1"/>
  <c r="J216" i="1" s="1"/>
  <c r="I216" i="1" s="1"/>
  <c r="H304" i="1"/>
  <c r="J304" i="1" s="1"/>
  <c r="I304" i="1" s="1"/>
  <c r="H272" i="1"/>
  <c r="J272" i="1" s="1"/>
  <c r="I272" i="1" s="1"/>
  <c r="H61" i="1"/>
  <c r="J61" i="1" s="1"/>
  <c r="I61" i="1" s="1"/>
  <c r="H249" i="1"/>
  <c r="J249" i="1" s="1"/>
  <c r="I249" i="1" s="1"/>
  <c r="H250" i="1"/>
  <c r="J250" i="1" s="1"/>
  <c r="I250" i="1" s="1"/>
  <c r="H273" i="1"/>
  <c r="J273" i="1" s="1"/>
  <c r="I273" i="1" s="1"/>
  <c r="H62" i="1"/>
  <c r="J62" i="1" s="1"/>
  <c r="I62" i="1" s="1"/>
  <c r="H274" i="1"/>
  <c r="J274" i="1" s="1"/>
  <c r="I274" i="1" s="1"/>
  <c r="H158" i="1"/>
  <c r="J158" i="1" s="1"/>
  <c r="I158" i="1" s="1"/>
  <c r="H33" i="1"/>
  <c r="J33" i="1" s="1"/>
  <c r="I33" i="1" s="1"/>
  <c r="H121" i="1"/>
  <c r="J121" i="1" s="1"/>
  <c r="I121" i="1" s="1"/>
  <c r="H275" i="1"/>
  <c r="J275" i="1" s="1"/>
  <c r="I275" i="1" s="1"/>
  <c r="H305" i="1"/>
  <c r="J305" i="1" s="1"/>
  <c r="I305" i="1" s="1"/>
  <c r="H159" i="1"/>
  <c r="J159" i="1" s="1"/>
  <c r="I159" i="1" s="1"/>
  <c r="H306" i="1"/>
  <c r="J306" i="1" s="1"/>
  <c r="I306" i="1" s="1"/>
  <c r="H192" i="1"/>
  <c r="J192" i="1" s="1"/>
  <c r="I192" i="1" s="1"/>
  <c r="H307" i="1"/>
  <c r="J307" i="1" s="1"/>
  <c r="I307" i="1" s="1"/>
  <c r="H34" i="1"/>
  <c r="J34" i="1" s="1"/>
  <c r="I34" i="1" s="1"/>
  <c r="H193" i="1"/>
  <c r="J193" i="1" s="1"/>
  <c r="I193" i="1" s="1"/>
  <c r="H63" i="1"/>
  <c r="J63" i="1" s="1"/>
  <c r="I63" i="1" s="1"/>
  <c r="H122" i="1"/>
  <c r="J122" i="1" s="1"/>
  <c r="I122" i="1" s="1"/>
  <c r="H217" i="1"/>
  <c r="J217" i="1" s="1"/>
  <c r="I217" i="1" s="1"/>
  <c r="H64" i="1"/>
  <c r="J64" i="1" s="1"/>
  <c r="I64" i="1" s="1"/>
  <c r="H218" i="1"/>
  <c r="J218" i="1" s="1"/>
  <c r="I218" i="1" s="1"/>
  <c r="H90" i="1"/>
  <c r="J90" i="1" s="1"/>
  <c r="I90" i="1" s="1"/>
  <c r="H308" i="1"/>
  <c r="J308" i="1" s="1"/>
  <c r="I308" i="1" s="1"/>
  <c r="H123" i="1"/>
  <c r="J123" i="1" s="1"/>
  <c r="I123" i="1" s="1"/>
  <c r="H309" i="1"/>
  <c r="J309" i="1" s="1"/>
  <c r="I309" i="1" s="1"/>
  <c r="H160" i="1"/>
  <c r="J160" i="1" s="1"/>
  <c r="I160" i="1" s="1"/>
  <c r="H65" i="1"/>
  <c r="J65" i="1" s="1"/>
  <c r="I65" i="1" s="1"/>
  <c r="H35" i="1"/>
  <c r="J35" i="1" s="1"/>
  <c r="I35" i="1" s="1"/>
  <c r="H310" i="1"/>
  <c r="J310" i="1" s="1"/>
  <c r="I310" i="1" s="1"/>
  <c r="H161" i="1"/>
  <c r="J161" i="1" s="1"/>
  <c r="I161" i="1" s="1"/>
  <c r="H219" i="1"/>
  <c r="J219" i="1" s="1"/>
  <c r="I219" i="1" s="1"/>
  <c r="H220" i="1"/>
  <c r="J220" i="1" s="1"/>
  <c r="I220" i="1" s="1"/>
  <c r="H36" i="1"/>
  <c r="J36" i="1" s="1"/>
  <c r="I36" i="1" s="1"/>
  <c r="H162" i="1"/>
  <c r="J162" i="1" s="1"/>
  <c r="I162" i="1" s="1"/>
  <c r="H66" i="1"/>
  <c r="J66" i="1" s="1"/>
  <c r="I66" i="1" s="1"/>
  <c r="H194" i="1"/>
  <c r="J194" i="1" s="1"/>
  <c r="I194" i="1" s="1"/>
  <c r="H37" i="1"/>
  <c r="J37" i="1" s="1"/>
  <c r="I37" i="1" s="1"/>
  <c r="H38" i="1"/>
  <c r="J38" i="1" s="1"/>
  <c r="I38" i="1" s="1"/>
  <c r="H91" i="1"/>
  <c r="J91" i="1" s="1"/>
  <c r="I91" i="1" s="1"/>
  <c r="H163" i="1"/>
  <c r="J163" i="1" s="1"/>
  <c r="I163" i="1" s="1"/>
  <c r="H195" i="1"/>
  <c r="J195" i="1" s="1"/>
  <c r="I195" i="1" s="1"/>
  <c r="H276" i="1"/>
  <c r="J276" i="1" s="1"/>
  <c r="I276" i="1" s="1"/>
  <c r="H311" i="1"/>
  <c r="J311" i="1" s="1"/>
  <c r="I311" i="1" s="1"/>
  <c r="H164" i="1"/>
  <c r="J164" i="1" s="1"/>
  <c r="I164" i="1" s="1"/>
  <c r="H277" i="1"/>
  <c r="J277" i="1" s="1"/>
  <c r="I277" i="1" s="1"/>
  <c r="H124" i="1"/>
  <c r="J124" i="1" s="1"/>
  <c r="I124" i="1" s="1"/>
  <c r="H221" i="1"/>
  <c r="J221" i="1" s="1"/>
  <c r="I221" i="1" s="1"/>
  <c r="H39" i="1"/>
  <c r="J39" i="1" s="1"/>
  <c r="I39" i="1" s="1"/>
  <c r="H251" i="1"/>
  <c r="J251" i="1" s="1"/>
  <c r="I251" i="1" s="1"/>
  <c r="H252" i="1"/>
  <c r="J252" i="1" s="1"/>
  <c r="I252" i="1" s="1"/>
  <c r="H125" i="1"/>
  <c r="J125" i="1" s="1"/>
  <c r="I125" i="1" s="1"/>
  <c r="H126" i="1"/>
  <c r="J126" i="1" s="1"/>
  <c r="I126" i="1" s="1"/>
  <c r="H222" i="1"/>
  <c r="J222" i="1" s="1"/>
  <c r="I222" i="1" s="1"/>
  <c r="H223" i="1"/>
  <c r="J223" i="1" s="1"/>
  <c r="I223" i="1" s="1"/>
  <c r="H40" i="1"/>
  <c r="J40" i="1" s="1"/>
  <c r="I40" i="1" s="1"/>
  <c r="H92" i="1"/>
  <c r="J92" i="1" s="1"/>
  <c r="I92" i="1" s="1"/>
  <c r="H253" i="1"/>
  <c r="J253" i="1" s="1"/>
  <c r="I253" i="1" s="1"/>
  <c r="H278" i="1"/>
  <c r="J278" i="1" s="1"/>
  <c r="I278" i="1" s="1"/>
  <c r="G5" i="4" a="1"/>
  <c r="I10" i="4" s="1"/>
  <c r="B5" i="4" a="1"/>
  <c r="B5" i="4" s="1"/>
  <c r="E5" i="4" s="1"/>
  <c r="F14" i="2"/>
  <c r="E12" i="2"/>
  <c r="E11" i="2"/>
  <c r="D12" i="2"/>
  <c r="D11" i="2"/>
  <c r="E8" i="2"/>
  <c r="D8" i="2"/>
  <c r="E7" i="2"/>
  <c r="D7" i="2"/>
  <c r="E6" i="2"/>
  <c r="D6" i="2"/>
  <c r="E5" i="2"/>
  <c r="D5" i="2"/>
  <c r="E14" i="13" l="1"/>
  <c r="D14" i="13"/>
  <c r="E12" i="13"/>
  <c r="D12" i="13"/>
  <c r="E9" i="2"/>
  <c r="C10" i="4"/>
  <c r="D10" i="4" s="1"/>
  <c r="C7" i="4"/>
  <c r="D7" i="4" s="1"/>
  <c r="C5" i="4"/>
  <c r="D5" i="4" s="1"/>
  <c r="E9" i="4"/>
  <c r="C6" i="4"/>
  <c r="D6" i="4" s="1"/>
  <c r="E8" i="4"/>
  <c r="E7" i="4"/>
  <c r="C9" i="4"/>
  <c r="D9" i="4" s="1"/>
  <c r="E6" i="4"/>
  <c r="C8" i="4"/>
  <c r="D8" i="4" s="1"/>
  <c r="E10" i="4"/>
  <c r="H8" i="4"/>
  <c r="H7" i="4"/>
  <c r="I7" i="4"/>
  <c r="G5" i="4"/>
  <c r="I8" i="4"/>
  <c r="H9" i="4"/>
  <c r="I9" i="4"/>
  <c r="H6" i="4"/>
  <c r="H10" i="4"/>
  <c r="I6" i="4"/>
  <c r="D9" i="2"/>
  <c r="I5" i="4" l="1"/>
  <c r="H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3425F1-01AA-474C-9DEC-6774C92F516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FA4568A-07E1-4257-9EB1-A96420A2FA2D}" name="WorksheetConnection_beginner-DA-course-blank.xlsx!data_" type="102" refreshedVersion="7" minRefreshableVersion="5">
    <extLst>
      <ext xmlns:x15="http://schemas.microsoft.com/office/spreadsheetml/2010/11/main" uri="{DE250136-89BD-433C-8126-D09CA5730AF9}">
        <x15:connection id="data_" autoDelete="1">
          <x15:rangePr sourceName="_xlcn.WorksheetConnection_beginnerDAcourseblank.xlsxdata_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<sst xmlns="http://schemas.openxmlformats.org/spreadsheetml/2006/main" count="2307" uniqueCount="100">
  <si>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</si>
  <si>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</si>
  <si>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</si>
  <si>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</si>
  <si>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</si>
  <si>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</si>
  <si>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</si>
  <si>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</si>
  <si>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</si>
  <si>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</si>
  <si>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</si>
  <si>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</si>
  <si>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</si>
  <si>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</si>
  <si>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</si>
  <si>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</si>
  <si>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</si>
  <si>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</si>
  <si>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</si>
  <si>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</si>
  <si>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</si>
  <si>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</si>
  <si>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</si>
  <si>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</si>
  <si>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</si>
  <si>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</si>
  <si>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</si>
  <si>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</si>
  <si>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</si>
  <si>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</si>
  <si>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</si>
  <si>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</si>
  <si>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</si>
  <si>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</si>
  <si>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</si>
  <si>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</si>
  <si>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</si>
  <si>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</si>
  <si>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</si>
  <si>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</si>
  <si>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</si>
  <si>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</si>
  <si>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</si>
  <si>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</si>
  <si>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</si>
  <si>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</si>
  <si>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</si>
  <si>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</si>
  <si>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</si>
  <si>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</si>
  <si>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</si>
  <si>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</si>
  <si>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</si>
  <si>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</si>
  <si>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</si>
  <si>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</si>
  <si>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Statistucs</t>
  </si>
  <si>
    <t xml:space="preserve">amount </t>
  </si>
  <si>
    <t>units</t>
  </si>
  <si>
    <t>average</t>
  </si>
  <si>
    <t>median</t>
  </si>
  <si>
    <t>min</t>
  </si>
  <si>
    <t>max</t>
  </si>
  <si>
    <t>range</t>
  </si>
  <si>
    <t>first Q</t>
  </si>
  <si>
    <t>Third q</t>
  </si>
  <si>
    <t>Distinct count of products</t>
  </si>
  <si>
    <t>EDA</t>
  </si>
  <si>
    <t xml:space="preserve">Sales by country (with formulas) </t>
  </si>
  <si>
    <t>country</t>
  </si>
  <si>
    <t>amount</t>
  </si>
  <si>
    <t>Country</t>
  </si>
  <si>
    <t>Row Labels</t>
  </si>
  <si>
    <t>Grand Total</t>
  </si>
  <si>
    <t>Sum of Amount</t>
  </si>
  <si>
    <t>Sum of Units</t>
  </si>
  <si>
    <t xml:space="preserve">      </t>
  </si>
  <si>
    <t>Top  5 Selling product</t>
  </si>
  <si>
    <t>Sales per unit</t>
  </si>
  <si>
    <t>Column1</t>
  </si>
  <si>
    <t>Cost</t>
  </si>
  <si>
    <t>Profit</t>
  </si>
  <si>
    <t>Countries</t>
  </si>
  <si>
    <t>canada</t>
  </si>
  <si>
    <t>Usa</t>
  </si>
  <si>
    <t>Uk</t>
  </si>
  <si>
    <t>Newzealand</t>
  </si>
  <si>
    <t>Pick a country</t>
  </si>
  <si>
    <t>Number of transaction</t>
  </si>
  <si>
    <t>Total</t>
  </si>
  <si>
    <t>Average</t>
  </si>
  <si>
    <t>sales</t>
  </si>
  <si>
    <t>quantity</t>
  </si>
  <si>
    <t>Quick Summary</t>
  </si>
  <si>
    <t>By sales person</t>
  </si>
  <si>
    <t>yes/no</t>
  </si>
  <si>
    <t>9) Dynamic Country-level Sales Report</t>
  </si>
  <si>
    <t xml:space="preserve">    </t>
  </si>
  <si>
    <t>profit percentage</t>
  </si>
  <si>
    <t>Which Product discontinue?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</si>
</sst>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 #,##0;[Red]&quot;₹&quot;\ \-#,##0"/>
    <numFmt numFmtId="164" formatCode="&quot;$&quot;#,##0_);[Red]\(&quot;$&quot;#,##0\)"/>
    <numFmt numFmtId="165" formatCode="&quot;$&quot;#,##0.00_);[Red]\(&quot;$&quot;#,##0.00\)"/>
    <numFmt numFmtId="166" formatCode="[$$-1009]#,##0.00"/>
    <numFmt numFmtId="167" formatCode="[$$-1009]#,##0.0"/>
    <numFmt numFmtId="175" formatCode="[$$-540A]#,##0_ ;\-[$$-540A]#,##0\ "/>
    <numFmt numFmtId="177" formatCode="0%;\-0%;0%"/>
  </numFmts>
  <fonts count="10" x14ac:knownFonts="1">
    <font>
      <sz val="11"/>
      <color theme="1"/>
      <name val="Calibri"/>
      <family val="2"/>
      <scheme val="minor"/>
    </font>
    <font>
      <sz val="28"/>
      <color theme="1"/>
      <name val="Segoe UI Light"/>
      <family val="2"/>
    </font>
    <font>
      <b/>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theme="2" tint="-0.499984740745262"/>
      <name val="Calibri"/>
      <family val="2"/>
      <scheme val="minor"/>
    </font>
    <font>
      <sz val="14"/>
      <color theme="1"/>
      <name val="Calibri"/>
      <family val="2"/>
      <scheme val="minor"/>
    </font>
    <font>
      <sz val="20"/>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5" tint="0.79998168889431442"/>
        <bgColor indexed="64"/>
      </patternFill>
    </fill>
  </fills>
  <borders count="8">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2"/>
      </top>
      <bottom style="thin">
        <color indexed="64"/>
      </bottom>
      <diagonal/>
    </border>
    <border>
      <left style="thin">
        <color indexed="64"/>
      </left>
      <right style="thin">
        <color indexed="64"/>
      </right>
      <top style="thin">
        <color indexed="64"/>
      </top>
      <bottom style="thin">
        <color theme="2"/>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5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5" borderId="2" xfId="0" applyFont="1" applyFill="1" applyBorder="1"/>
    <xf numFmtId="0" fontId="0" fillId="0" borderId="2" xfId="0" applyFont="1" applyBorder="1"/>
    <xf numFmtId="6" fontId="0" fillId="0" borderId="0" xfId="0" applyNumberFormat="1"/>
    <xf numFmtId="0" fontId="5" fillId="0" borderId="3" xfId="0" applyFont="1" applyBorder="1" applyAlignment="1">
      <alignment horizontal="center"/>
    </xf>
    <xf numFmtId="6" fontId="5" fillId="0" borderId="3" xfId="0" applyNumberFormat="1" applyFont="1" applyBorder="1" applyAlignment="1">
      <alignment horizontal="center"/>
    </xf>
    <xf numFmtId="0" fontId="4" fillId="3" borderId="4" xfId="0" applyFont="1" applyFill="1" applyBorder="1" applyAlignment="1">
      <alignment horizontal="center"/>
    </xf>
    <xf numFmtId="0" fontId="5" fillId="0" borderId="5" xfId="0" applyFont="1" applyBorder="1" applyAlignment="1">
      <alignment horizontal="center"/>
    </xf>
    <xf numFmtId="6" fontId="5" fillId="0" borderId="5" xfId="0" applyNumberFormat="1" applyFont="1" applyBorder="1" applyAlignment="1">
      <alignment horizontal="center"/>
    </xf>
    <xf numFmtId="6" fontId="0" fillId="0" borderId="3" xfId="0" applyNumberFormat="1" applyBorder="1"/>
    <xf numFmtId="3" fontId="6" fillId="0" borderId="3" xfId="0" applyNumberFormat="1" applyFont="1" applyBorder="1" applyAlignment="1">
      <alignment horizontal="center"/>
    </xf>
    <xf numFmtId="3" fontId="6" fillId="0" borderId="5" xfId="0" applyNumberFormat="1" applyFont="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4" fontId="0" fillId="5" borderId="2" xfId="0" applyNumberFormat="1" applyFont="1" applyFill="1" applyBorder="1"/>
    <xf numFmtId="164" fontId="0" fillId="0" borderId="2" xfId="0" applyNumberFormat="1" applyFont="1" applyBorder="1"/>
    <xf numFmtId="3" fontId="0" fillId="5" borderId="2" xfId="0" applyNumberFormat="1" applyFont="1" applyFill="1" applyBorder="1"/>
    <xf numFmtId="3" fontId="0" fillId="0" borderId="2" xfId="0" applyNumberFormat="1" applyFont="1" applyBorder="1"/>
    <xf numFmtId="0" fontId="3" fillId="4" borderId="6" xfId="0" applyFont="1" applyFill="1" applyBorder="1"/>
    <xf numFmtId="0" fontId="3" fillId="4" borderId="6" xfId="0" applyFont="1" applyFill="1" applyBorder="1" applyAlignment="1">
      <alignment horizontal="right"/>
    </xf>
    <xf numFmtId="0" fontId="0" fillId="0" borderId="7" xfId="0" applyFont="1" applyBorder="1"/>
    <xf numFmtId="164" fontId="0" fillId="0" borderId="7" xfId="0" applyNumberFormat="1" applyFont="1" applyBorder="1"/>
    <xf numFmtId="3" fontId="0" fillId="0" borderId="7" xfId="0" applyNumberFormat="1" applyFont="1" applyBorder="1"/>
    <xf numFmtId="0" fontId="0" fillId="0" borderId="0" xfId="0" applyAlignment="1">
      <alignment horizontal="left" indent="1"/>
    </xf>
    <xf numFmtId="4" fontId="0" fillId="0" borderId="0" xfId="0" applyNumberFormat="1"/>
    <xf numFmtId="167" fontId="0" fillId="0" borderId="0" xfId="0" applyNumberFormat="1"/>
    <xf numFmtId="0" fontId="0" fillId="0" borderId="0" xfId="0" applyAlignment="1"/>
    <xf numFmtId="175" fontId="0" fillId="0" borderId="0" xfId="0" applyNumberFormat="1" applyAlignment="1"/>
    <xf numFmtId="166" fontId="0" fillId="0" borderId="0" xfId="0" applyNumberFormat="1" applyAlignment="1"/>
    <xf numFmtId="0" fontId="0" fillId="6" borderId="0" xfId="0" applyFill="1" applyAlignment="1"/>
    <xf numFmtId="0" fontId="0" fillId="0" borderId="0" xfId="0" applyAlignment="1">
      <alignment horizontal="center"/>
    </xf>
    <xf numFmtId="0" fontId="0" fillId="6" borderId="0" xfId="0" applyFill="1" applyAlignment="1">
      <alignment horizontal="center"/>
    </xf>
    <xf numFmtId="0" fontId="0" fillId="7" borderId="0" xfId="0" applyFill="1" applyAlignment="1"/>
    <xf numFmtId="0" fontId="7" fillId="0" borderId="0" xfId="0" applyFont="1" applyAlignment="1">
      <alignment horizontal="center"/>
    </xf>
    <xf numFmtId="0" fontId="9" fillId="0" borderId="0" xfId="0" applyFont="1" applyAlignment="1">
      <alignment horizontal="center"/>
    </xf>
    <xf numFmtId="177" fontId="0" fillId="0" borderId="0" xfId="0" applyNumberFormat="1"/>
    <xf numFmtId="0" fontId="8" fillId="0" borderId="0" xfId="0" applyFont="1" applyAlignment="1">
      <alignment horizontal="center" vertical="center"/>
    </xf>
  </cellXfs>
  <cellStyles count="1">
    <cellStyle name="Normal" xfId="0" builtinId="0"/>
  </cellStyles>
  <dxfs count="27">
    <dxf>
      <font>
        <color rgb="FF9C0006"/>
      </font>
      <fill>
        <patternFill>
          <bgColor rgb="FFFFC7CE"/>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6" formatCode="[$$-1009]#,##0.00"/>
      <alignment horizontal="general" vertical="bottom" textRotation="0" wrapText="0" indent="0" justifyLastLine="0" shrinkToFit="0" readingOrder="0"/>
    </dxf>
    <dxf>
      <alignment horizontal="general" vertical="bottom" textRotation="0" wrapText="0" indent="0" justifyLastLine="0" shrinkToFit="0" readingOrder="0"/>
    </dxf>
    <dxf>
      <numFmt numFmtId="4" formatCode="#,##0.00"/>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166" formatCode="[$$-1009]#,##0.00"/>
    </dxf>
    <dxf>
      <numFmt numFmtId="168" formatCode="[$$-1009]#,##0"/>
    </dxf>
    <dxf>
      <numFmt numFmtId="3" formatCode="#,##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3" formatCode="#,##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detection'!$S$2</c:f>
              <c:strCache>
                <c:ptCount val="1"/>
                <c:pt idx="0">
                  <c:v>Amount</c:v>
                </c:pt>
              </c:strCache>
            </c:strRef>
          </c:tx>
          <c:spPr>
            <a:ln w="19050" cap="rnd">
              <a:noFill/>
              <a:round/>
            </a:ln>
            <a:effectLst/>
          </c:spPr>
          <c:marker>
            <c:symbol val="circle"/>
            <c:size val="5"/>
            <c:spPr>
              <a:solidFill>
                <a:schemeClr val="accent1"/>
              </a:solidFill>
              <a:ln w="9525">
                <a:solidFill>
                  <a:schemeClr val="accent1"/>
                </a:solidFill>
              </a:ln>
              <a:effectLst/>
            </c:spPr>
          </c:marker>
          <c:yVal>
            <c:numRef>
              <c:f>'anomaly detection'!$S$3:$S$302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yVal>
          <c:smooth val="0"/>
          <c:extLst>
            <c:ext xmlns:c16="http://schemas.microsoft.com/office/drawing/2014/chart" uri="{C3380CC4-5D6E-409C-BE32-E72D297353CC}">
              <c16:uniqueId val="{00000000-4B49-4B08-A4DC-870670969EBE}"/>
            </c:ext>
          </c:extLst>
        </c:ser>
        <c:dLbls>
          <c:showLegendKey val="0"/>
          <c:showVal val="0"/>
          <c:showCatName val="0"/>
          <c:showSerName val="0"/>
          <c:showPercent val="0"/>
          <c:showBubbleSize val="0"/>
        </c:dLbls>
        <c:axId val="1798694383"/>
        <c:axId val="1798696047"/>
      </c:scatterChart>
      <c:valAx>
        <c:axId val="17986943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696047"/>
        <c:crosses val="autoZero"/>
        <c:crossBetween val="midCat"/>
      </c:valAx>
      <c:valAx>
        <c:axId val="1798696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694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boxWhisker" uniqueId="{8E3976D5-4117-4932-A95E-2457516BD298}">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28F54407-FC5A-4D2A-B8A8-B63768EAA5F1}">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11</xdr:col>
      <xdr:colOff>2314878</xdr:colOff>
      <xdr:row>2</xdr:row>
      <xdr:rowOff>1811</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381000</xdr:colOff>
      <xdr:row>7</xdr:row>
      <xdr:rowOff>137160</xdr:rowOff>
    </xdr:from>
    <xdr:to>
      <xdr:col>9</xdr:col>
      <xdr:colOff>381000</xdr:colOff>
      <xdr:row>21</xdr:row>
      <xdr:rowOff>43815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AC0465B-E061-44F7-880E-C9D78839A48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511040" y="1417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91440</xdr:colOff>
      <xdr:row>0</xdr:row>
      <xdr:rowOff>163830</xdr:rowOff>
    </xdr:from>
    <xdr:to>
      <xdr:col>7</xdr:col>
      <xdr:colOff>396240</xdr:colOff>
      <xdr:row>15</xdr:row>
      <xdr:rowOff>163830</xdr:rowOff>
    </xdr:to>
    <xdr:graphicFrame macro="">
      <xdr:nvGraphicFramePr>
        <xdr:cNvPr id="2" name="Chart 1">
          <a:extLst>
            <a:ext uri="{FF2B5EF4-FFF2-40B4-BE49-F238E27FC236}">
              <a16:creationId xmlns:a16="http://schemas.microsoft.com/office/drawing/2014/main" id="{205A5A37-F4CD-448A-86CF-A4A83830D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60960</xdr:colOff>
      <xdr:row>0</xdr:row>
      <xdr:rowOff>0</xdr:rowOff>
    </xdr:from>
    <xdr:to>
      <xdr:col>15</xdr:col>
      <xdr:colOff>365760</xdr:colOff>
      <xdr:row>15</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7613B17-EBD0-4770-AC76-C75A7E458A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937760" y="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419100</xdr:colOff>
      <xdr:row>17</xdr:row>
      <xdr:rowOff>19050</xdr:rowOff>
    </xdr:from>
    <xdr:to>
      <xdr:col>9</xdr:col>
      <xdr:colOff>114300</xdr:colOff>
      <xdr:row>32</xdr:row>
      <xdr:rowOff>19050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C6B91A2B-71F5-4B41-BF3D-CFA8F69D5E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28700" y="31280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533400</xdr:colOff>
      <xdr:row>7</xdr:row>
      <xdr:rowOff>137160</xdr:rowOff>
    </xdr:from>
    <xdr:to>
      <xdr:col>8</xdr:col>
      <xdr:colOff>533400</xdr:colOff>
      <xdr:row>21</xdr:row>
      <xdr:rowOff>43815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1F57C3FA-A707-4A11-ABFD-E2E71240EC1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417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0.781221064812" createdVersion="7" refreshedVersion="7" minRefreshableVersion="3" recordCount="300" xr:uid="{B441374A-B806-43AD-80E7-0226373489A5}">
  <cacheSource type="worksheet">
    <worksheetSource name="data_"/>
  </cacheSource>
  <cacheFields count="8">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4">
      <sharedItems containsSemiMixedTypes="0" containsString="0" containsNumber="1" minValue="3.11" maxValue="16.73"/>
    </cacheField>
    <cacheField name="Profit" numFmtId="4">
      <sharedItems containsSemiMixedTypes="0" containsString="0" containsNumber="1" minValue="-7884.8700000000008" maxValue="15841.19"/>
    </cacheField>
    <cacheField name="Cost" numFmtId="3">
      <sharedItems containsSemiMixedTypes="0" containsString="0" containsNumber="1" minValue="0" maxValue="8682.8700000000008"/>
    </cacheField>
  </cacheFields>
  <extLst>
    <ext xmlns:x14="http://schemas.microsoft.com/office/spreadsheetml/2009/9/main" uri="{725AE2AE-9491-48be-B2B4-4EB974FC3084}">
      <x14:pivotCacheDefinition pivotCacheId="4419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90.800370949073" backgroundQuery="1" createdVersion="7" refreshedVersion="7" minRefreshableVersion="3" recordCount="0" supportSubquery="1" supportAdvancedDrill="1" xr:uid="{1E141AA0-A80E-4E6C-83F2-E58E0EFBE0DF}">
  <cacheSource type="external" connectionId="1"/>
  <cacheFields count="3">
    <cacheField name="[data_].[Product].[Product]" caption="Product" numFmtId="0" hierarchy="2" level="1">
      <sharedItems count="20">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Profit]" caption="Profit" numFmtId="0" hierarchy="11" level="32767"/>
    <cacheField name="[data_].[Geography].[Geography]" caption="Geography" numFmtId="0" hierarchy="1" level="1">
      <sharedItems containsSemiMixedTypes="0" containsNonDate="0" containsString="0"/>
    </cacheField>
  </cacheFields>
  <cacheHierarchies count="15">
    <cacheHierarchy uniqueName="[data_].[Sales Person]" caption="Sales Person" attribute="1" defaultMemberUniqueName="[data_].[Sales Person].[All]" allUniqueName="[data_].[Sales Person].[All]" dimensionUniqueName="[data_]" displayFolder="" count="0" memberValueDatatype="130" unbalanced="0"/>
    <cacheHierarchy uniqueName="[data_].[Geography]" caption="Geography" attribute="1" defaultMemberUniqueName="[data_].[Geography].[All]" allUniqueName="[data_].[Geography].[All]" dimensionUniqueName="[data_]" displayFolder="" count="2" memberValueDatatype="130" unbalanced="0">
      <fieldsUsage count="2">
        <fieldUsage x="-1"/>
        <fieldUsage x="2"/>
      </fieldsUsage>
    </cacheHierarchy>
    <cacheHierarchy uniqueName="[data_].[Product]" caption="Product" attribute="1" defaultMemberUniqueName="[data_].[Product].[All]" allUniqueName="[data_].[Product].[All]" dimensionUniqueName="[data_]" displayFolder="" count="2" memberValueDatatype="130" unbalanced="0">
      <fieldsUsage count="2">
        <fieldUsage x="-1"/>
        <fieldUsage x="0"/>
      </fieldsUsage>
    </cacheHierarchy>
    <cacheHierarchy uniqueName="[data_].[Amount]" caption="Amount" attribute="1" defaultMemberUniqueName="[data_].[Amount].[All]" allUniqueName="[data_].[Amount].[All]" dimensionUniqueName="[data_]" displayFolder="" count="0" memberValueDatatype="20" unbalanced="0"/>
    <cacheHierarchy uniqueName="[data_].[Units]" caption="Units" attribute="1" defaultMemberUniqueName="[data_].[Units].[All]" allUniqueName="[data_].[Units].[All]" dimensionUniqueName="[data_]" displayFolder="" count="0" memberValueDatatype="20" unbalanced="0"/>
    <cacheHierarchy uniqueName="[data_].[Cost per unit]" caption="Cost per unit" attribute="1" defaultMemberUniqueName="[data_].[Cost per unit].[All]" allUniqueName="[data_].[Cost per unit].[All]" dimensionUniqueName="[data_]" displayFolder="" count="0" memberValueDatatype="5" unbalanced="0"/>
    <cacheHierarchy uniqueName="[data_].[Cost]" caption="Cost" attribute="1" defaultMemberUniqueName="[data_].[Cost].[All]" allUniqueName="[data_].[Cost].[All]" dimensionUniqueName="[data_]" displayFolder="" count="0" memberValueDatatype="5" unbalanced="0"/>
    <cacheHierarchy uniqueName="[Measures].[Sum of Amount]" caption="Sum of Amount" measure="1" displayFolder="" measureGroup="data_"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_"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_"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_" count="0"/>
    <cacheHierarchy uniqueName="[Measures].[Profit]" caption="Profit" measure="1" displayFolder="" measureGroup="data_" count="0" oneField="1">
      <fieldsUsage count="1">
        <fieldUsage x="1"/>
      </fieldsUsage>
    </cacheHierarchy>
    <cacheHierarchy uniqueName="[Measures].[profit percentage]" caption="profit percentage" measure="1" displayFolder="" measureGroup="data_" count="0"/>
    <cacheHierarchy uniqueName="[Measures].[__XL_Count data_]" caption="__XL_Count data_" measure="1" displayFolder="" measureGroup="data_" count="0" hidden="1"/>
    <cacheHierarchy uniqueName="[Measures].[__No measures defined]" caption="__No measures defined" measure="1" displayFolder="" count="0" hidden="1"/>
  </cacheHierarchies>
  <kpis count="0"/>
  <dimensions count="2">
    <dimension name="data_" uniqueName="[data_]" caption="data_"/>
    <dimension measure="1" name="Measures" uniqueName="[Measures]" caption="Measures"/>
  </dimensions>
  <measureGroups count="1">
    <measureGroup name="data_" caption="data_"/>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90.800376620369" backgroundQuery="1" createdVersion="7" refreshedVersion="7" minRefreshableVersion="3" recordCount="0" supportSubquery="1" supportAdvancedDrill="1" xr:uid="{0FCD471A-C1EC-48EE-8620-2D699CE0C179}">
  <cacheSource type="external" connectionId="1"/>
  <cacheFields count="2">
    <cacheField name="[data_].[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_].[Sales Person]" caption="Sales Person" attribute="1" defaultMemberUniqueName="[data_].[Sales Person].[All]" allUniqueName="[data_].[Sales Person].[All]" dimensionUniqueName="[data_]" displayFolder="" count="0" memberValueDatatype="130" unbalanced="0"/>
    <cacheHierarchy uniqueName="[data_].[Geography]" caption="Geography" attribute="1" defaultMemberUniqueName="[data_].[Geography].[All]" allUniqueName="[data_].[Geography].[All]" dimensionUniqueName="[data_]" displayFolder="" count="0" memberValueDatatype="130" unbalanced="0"/>
    <cacheHierarchy uniqueName="[data_].[Product]" caption="Product" attribute="1" defaultMemberUniqueName="[data_].[Product].[All]" allUniqueName="[data_].[Product].[All]" dimensionUniqueName="[data_]" displayFolder="" count="2" memberValueDatatype="130" unbalanced="0">
      <fieldsUsage count="2">
        <fieldUsage x="-1"/>
        <fieldUsage x="0"/>
      </fieldsUsage>
    </cacheHierarchy>
    <cacheHierarchy uniqueName="[data_].[Amount]" caption="Amount" attribute="1" defaultMemberUniqueName="[data_].[Amount].[All]" allUniqueName="[data_].[Amount].[All]" dimensionUniqueName="[data_]" displayFolder="" count="0" memberValueDatatype="20" unbalanced="0"/>
    <cacheHierarchy uniqueName="[data_].[Units]" caption="Units" attribute="1" defaultMemberUniqueName="[data_].[Units].[All]" allUniqueName="[data_].[Units].[All]" dimensionUniqueName="[data_]" displayFolder="" count="0" memberValueDatatype="20" unbalanced="0"/>
    <cacheHierarchy uniqueName="[data_].[Cost per unit]" caption="Cost per unit" attribute="1" defaultMemberUniqueName="[data_].[Cost per unit].[All]" allUniqueName="[data_].[Cost per unit].[All]" dimensionUniqueName="[data_]" displayFolder="" count="0" memberValueDatatype="5" unbalanced="0"/>
    <cacheHierarchy uniqueName="[data_].[Cost]" caption="Cost" attribute="1" defaultMemberUniqueName="[data_].[Cost].[All]" allUniqueName="[data_].[Cost].[All]" dimensionUniqueName="[data_]" displayFolder="" count="0" memberValueDatatype="5" unbalanced="0"/>
    <cacheHierarchy uniqueName="[Measures].[Sum of Amount]" caption="Sum of Amount" measure="1" displayFolder="" measureGroup="data_"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_"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_"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_" count="0" oneField="1">
      <fieldsUsage count="1">
        <fieldUsage x="1"/>
      </fieldsUsage>
    </cacheHierarchy>
    <cacheHierarchy uniqueName="[Measures].[Profit]" caption="Profit" measure="1" displayFolder="" measureGroup="data_" count="0"/>
    <cacheHierarchy uniqueName="[Measures].[profit percentage]" caption="profit percentage" measure="1" displayFolder="" measureGroup="data_" count="0"/>
    <cacheHierarchy uniqueName="[Measures].[__XL_Count data_]" caption="__XL_Count data_" measure="1" displayFolder="" measureGroup="data_" count="0" hidden="1"/>
    <cacheHierarchy uniqueName="[Measures].[__No measures defined]" caption="__No measures defined" measure="1" displayFolder="" count="0" hidden="1"/>
  </cacheHierarchies>
  <kpis count="0"/>
  <dimensions count="2">
    <dimension name="data_" uniqueName="[data_]" caption="data_"/>
    <dimension measure="1" name="Measures" uniqueName="[Measures]" caption="Measures"/>
  </dimensions>
  <measureGroups count="1">
    <measureGroup name="data_" caption="data_"/>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90.800473263887" backgroundQuery="1" createdVersion="7" refreshedVersion="7" minRefreshableVersion="3" recordCount="0" supportSubquery="1" supportAdvancedDrill="1" xr:uid="{6930C464-323C-4E2B-9A47-CC79576559B2}">
  <cacheSource type="external" connectionId="1"/>
  <cacheFields count="5">
    <cacheField name="[data_].[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Profit]" caption="Profit" numFmtId="0" hierarchy="11" level="32767"/>
    <cacheField name="[Measures].[profit percentage]" caption="profit percentage" numFmtId="0" hierarchy="12" level="32767"/>
  </cacheFields>
  <cacheHierarchies count="15">
    <cacheHierarchy uniqueName="[data_].[Sales Person]" caption="Sales Person" attribute="1" defaultMemberUniqueName="[data_].[Sales Person].[All]" allUniqueName="[data_].[Sales Person].[All]" dimensionUniqueName="[data_]" displayFolder="" count="0" memberValueDatatype="130" unbalanced="0"/>
    <cacheHierarchy uniqueName="[data_].[Geography]" caption="Geography" attribute="1" defaultMemberUniqueName="[data_].[Geography].[All]" allUniqueName="[data_].[Geography].[All]" dimensionUniqueName="[data_]" displayFolder="" count="0" memberValueDatatype="130" unbalanced="0"/>
    <cacheHierarchy uniqueName="[data_].[Product]" caption="Product" attribute="1" defaultMemberUniqueName="[data_].[Product].[All]" allUniqueName="[data_].[Product].[All]" dimensionUniqueName="[data_]" displayFolder="" count="2" memberValueDatatype="130" unbalanced="0">
      <fieldsUsage count="2">
        <fieldUsage x="-1"/>
        <fieldUsage x="0"/>
      </fieldsUsage>
    </cacheHierarchy>
    <cacheHierarchy uniqueName="[data_].[Amount]" caption="Amount" attribute="1" defaultMemberUniqueName="[data_].[Amount].[All]" allUniqueName="[data_].[Amount].[All]" dimensionUniqueName="[data_]" displayFolder="" count="0" memberValueDatatype="20" unbalanced="0"/>
    <cacheHierarchy uniqueName="[data_].[Units]" caption="Units" attribute="1" defaultMemberUniqueName="[data_].[Units].[All]" allUniqueName="[data_].[Units].[All]" dimensionUniqueName="[data_]" displayFolder="" count="0" memberValueDatatype="20" unbalanced="0"/>
    <cacheHierarchy uniqueName="[data_].[Cost per unit]" caption="Cost per unit" attribute="1" defaultMemberUniqueName="[data_].[Cost per unit].[All]" allUniqueName="[data_].[Cost per unit].[All]" dimensionUniqueName="[data_]" displayFolder="" count="0" memberValueDatatype="5" unbalanced="0"/>
    <cacheHierarchy uniqueName="[data_].[Cost]" caption="Cost" attribute="1" defaultMemberUniqueName="[data_].[Cost].[All]" allUniqueName="[data_].[Cost].[All]" dimensionUniqueName="[data_]" displayFolder="" count="0" memberValueDatatype="5" unbalanced="0"/>
    <cacheHierarchy uniqueName="[Measures].[Sum of Amount]" caption="Sum of Amount" measure="1" displayFolder="" measureGroup="data_"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_"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_"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_" count="0"/>
    <cacheHierarchy uniqueName="[Measures].[Profit]" caption="Profit" measure="1" displayFolder="" measureGroup="data_" count="0" oneField="1">
      <fieldsUsage count="1">
        <fieldUsage x="3"/>
      </fieldsUsage>
    </cacheHierarchy>
    <cacheHierarchy uniqueName="[Measures].[profit percentage]" caption="profit percentage" measure="1" displayFolder="" measureGroup="data_" count="0" oneField="1">
      <fieldsUsage count="1">
        <fieldUsage x="4"/>
      </fieldsUsage>
    </cacheHierarchy>
    <cacheHierarchy uniqueName="[Measures].[__XL_Count data_]" caption="__XL_Count data_" measure="1" displayFolder="" measureGroup="data_" count="0" hidden="1"/>
    <cacheHierarchy uniqueName="[Measures].[__No measures defined]" caption="__No measures defined" measure="1" displayFolder="" count="0" hidden="1"/>
  </cacheHierarchies>
  <kpis count="0"/>
  <dimensions count="2">
    <dimension name="data_" uniqueName="[data_]" caption="data_"/>
    <dimension measure="1" name="Measures" uniqueName="[Measures]" caption="Measures"/>
  </dimensions>
  <measureGroups count="1">
    <measureGroup name="data_" caption="data_"/>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90.800368171294" backgroundQuery="1" createdVersion="3" refreshedVersion="7" minRefreshableVersion="3" recordCount="0" supportSubquery="1" supportAdvancedDrill="1" xr:uid="{A38694D0-D64F-41AD-B411-88566D71D3C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_].[Sales Person]" caption="Sales Person" attribute="1" defaultMemberUniqueName="[data_].[Sales Person].[All]" allUniqueName="[data_].[Sales Person].[All]" dimensionUniqueName="[data_]" displayFolder="" count="0" memberValueDatatype="130" unbalanced="0"/>
    <cacheHierarchy uniqueName="[data_].[Geography]" caption="Geography" attribute="1" defaultMemberUniqueName="[data_].[Geography].[All]" allUniqueName="[data_].[Geography].[All]" dimensionUniqueName="[data_]" displayFolder="" count="2" memberValueDatatype="130" unbalanced="0"/>
    <cacheHierarchy uniqueName="[data_].[Product]" caption="Product" attribute="1" defaultMemberUniqueName="[data_].[Product].[All]" allUniqueName="[data_].[Product].[All]" dimensionUniqueName="[data_]" displayFolder="" count="0" memberValueDatatype="130" unbalanced="0"/>
    <cacheHierarchy uniqueName="[data_].[Amount]" caption="Amount" attribute="1" defaultMemberUniqueName="[data_].[Amount].[All]" allUniqueName="[data_].[Amount].[All]" dimensionUniqueName="[data_]" displayFolder="" count="0" memberValueDatatype="20" unbalanced="0"/>
    <cacheHierarchy uniqueName="[data_].[Units]" caption="Units" attribute="1" defaultMemberUniqueName="[data_].[Units].[All]" allUniqueName="[data_].[Units].[All]" dimensionUniqueName="[data_]" displayFolder="" count="0" memberValueDatatype="20" unbalanced="0"/>
    <cacheHierarchy uniqueName="[data_].[Cost per unit]" caption="Cost per unit" attribute="1" defaultMemberUniqueName="[data_].[Cost per unit].[All]" allUniqueName="[data_].[Cost per unit].[All]" dimensionUniqueName="[data_]" displayFolder="" count="0" memberValueDatatype="5" unbalanced="0"/>
    <cacheHierarchy uniqueName="[data_].[Cost]" caption="Cost" attribute="1" defaultMemberUniqueName="[data_].[Cost].[All]" allUniqueName="[data_].[Cost].[All]" dimensionUniqueName="[data_]" displayFolder="" count="0" memberValueDatatype="5" unbalanced="0"/>
    <cacheHierarchy uniqueName="[Measures].[Sum of Amount]" caption="Sum of Amount" measure="1" displayFolder="" measureGroup="data_"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_"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_"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_" count="0"/>
    <cacheHierarchy uniqueName="[Measures].[Profit]" caption="Profit" measure="1" displayFolder="" measureGroup="data_" count="0"/>
    <cacheHierarchy uniqueName="[Measures].[profit percentage]" caption="profit percentage" measure="1" displayFolder="" measureGroup="data_" count="0"/>
    <cacheHierarchy uniqueName="[Measures].[__XL_Count data_]" caption="__XL_Count data_" measure="1" displayFolder="" measureGroup="data_"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518109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27.860000000000127"/>
    <n v="1651.8600000000001"/>
  </r>
  <r>
    <x v="1"/>
    <x v="1"/>
    <x v="1"/>
    <n v="6706"/>
    <n v="459"/>
    <n v="8.65"/>
    <n v="2735.6499999999996"/>
    <n v="3970.3500000000004"/>
  </r>
  <r>
    <x v="2"/>
    <x v="1"/>
    <x v="2"/>
    <n v="959"/>
    <n v="147"/>
    <n v="11.88"/>
    <n v="-787.36000000000013"/>
    <n v="1746.3600000000001"/>
  </r>
  <r>
    <x v="3"/>
    <x v="2"/>
    <x v="3"/>
    <n v="9632"/>
    <n v="288"/>
    <n v="6.47"/>
    <n v="7768.64"/>
    <n v="1863.36"/>
  </r>
  <r>
    <x v="4"/>
    <x v="3"/>
    <x v="4"/>
    <n v="2100"/>
    <n v="414"/>
    <n v="13.15"/>
    <n v="-3344.1000000000004"/>
    <n v="5444.1"/>
  </r>
  <r>
    <x v="0"/>
    <x v="1"/>
    <x v="5"/>
    <n v="8869"/>
    <n v="432"/>
    <n v="12.37"/>
    <n v="3525.1600000000008"/>
    <n v="5343.8399999999992"/>
  </r>
  <r>
    <x v="4"/>
    <x v="4"/>
    <x v="6"/>
    <n v="2681"/>
    <n v="54"/>
    <n v="5.79"/>
    <n v="2368.34"/>
    <n v="312.66000000000003"/>
  </r>
  <r>
    <x v="1"/>
    <x v="1"/>
    <x v="7"/>
    <n v="5012"/>
    <n v="210"/>
    <n v="9.77"/>
    <n v="2960.3"/>
    <n v="2051.6999999999998"/>
  </r>
  <r>
    <x v="5"/>
    <x v="4"/>
    <x v="8"/>
    <n v="1281"/>
    <n v="75"/>
    <n v="11.7"/>
    <n v="403.5"/>
    <n v="877.5"/>
  </r>
  <r>
    <x v="6"/>
    <x v="0"/>
    <x v="8"/>
    <n v="4991"/>
    <n v="12"/>
    <n v="11.7"/>
    <n v="4850.6000000000004"/>
    <n v="140.39999999999998"/>
  </r>
  <r>
    <x v="7"/>
    <x v="3"/>
    <x v="4"/>
    <n v="1785"/>
    <n v="462"/>
    <n v="13.15"/>
    <n v="-4290.3"/>
    <n v="6075.3"/>
  </r>
  <r>
    <x v="8"/>
    <x v="0"/>
    <x v="9"/>
    <n v="3983"/>
    <n v="144"/>
    <n v="3.11"/>
    <n v="3535.16"/>
    <n v="447.84"/>
  </r>
  <r>
    <x v="2"/>
    <x v="4"/>
    <x v="10"/>
    <n v="2646"/>
    <n v="120"/>
    <n v="8.7899999999999991"/>
    <n v="1591.2"/>
    <n v="1054.8"/>
  </r>
  <r>
    <x v="7"/>
    <x v="5"/>
    <x v="11"/>
    <n v="252"/>
    <n v="54"/>
    <n v="9.33"/>
    <n v="-251.82"/>
    <n v="503.82"/>
  </r>
  <r>
    <x v="8"/>
    <x v="1"/>
    <x v="4"/>
    <n v="2464"/>
    <n v="234"/>
    <n v="13.15"/>
    <n v="-613.09999999999991"/>
    <n v="3077.1"/>
  </r>
  <r>
    <x v="8"/>
    <x v="1"/>
    <x v="12"/>
    <n v="2114"/>
    <n v="66"/>
    <n v="7.16"/>
    <n v="1641.44"/>
    <n v="472.56"/>
  </r>
  <r>
    <x v="4"/>
    <x v="0"/>
    <x v="6"/>
    <n v="7693"/>
    <n v="87"/>
    <n v="5.79"/>
    <n v="7189.27"/>
    <n v="503.73"/>
  </r>
  <r>
    <x v="6"/>
    <x v="5"/>
    <x v="13"/>
    <n v="15610"/>
    <n v="339"/>
    <n v="10.62"/>
    <n v="12009.82"/>
    <n v="3600.18"/>
  </r>
  <r>
    <x v="3"/>
    <x v="5"/>
    <x v="7"/>
    <n v="336"/>
    <n v="144"/>
    <n v="9.77"/>
    <n v="-1070.8799999999999"/>
    <n v="1406.8799999999999"/>
  </r>
  <r>
    <x v="7"/>
    <x v="3"/>
    <x v="13"/>
    <n v="9443"/>
    <n v="162"/>
    <n v="10.62"/>
    <n v="7722.56"/>
    <n v="1720.4399999999998"/>
  </r>
  <r>
    <x v="2"/>
    <x v="5"/>
    <x v="14"/>
    <n v="8155"/>
    <n v="90"/>
    <n v="6.49"/>
    <n v="7570.9"/>
    <n v="584.1"/>
  </r>
  <r>
    <x v="1"/>
    <x v="4"/>
    <x v="14"/>
    <n v="1701"/>
    <n v="234"/>
    <n v="6.49"/>
    <n v="182.33999999999992"/>
    <n v="1518.66"/>
  </r>
  <r>
    <x v="9"/>
    <x v="4"/>
    <x v="7"/>
    <n v="2205"/>
    <n v="141"/>
    <n v="9.77"/>
    <n v="827.43000000000006"/>
    <n v="1377.57"/>
  </r>
  <r>
    <x v="1"/>
    <x v="0"/>
    <x v="15"/>
    <n v="1771"/>
    <n v="204"/>
    <n v="7.64"/>
    <n v="212.44000000000005"/>
    <n v="1558.56"/>
  </r>
  <r>
    <x v="3"/>
    <x v="1"/>
    <x v="16"/>
    <n v="2114"/>
    <n v="186"/>
    <n v="11.73"/>
    <n v="-67.7800000000002"/>
    <n v="2181.7800000000002"/>
  </r>
  <r>
    <x v="3"/>
    <x v="2"/>
    <x v="11"/>
    <n v="10311"/>
    <n v="231"/>
    <n v="9.33"/>
    <n v="8155.77"/>
    <n v="2155.23"/>
  </r>
  <r>
    <x v="8"/>
    <x v="3"/>
    <x v="10"/>
    <n v="21"/>
    <n v="168"/>
    <n v="8.7899999999999991"/>
    <n v="-1455.7199999999998"/>
    <n v="1476.7199999999998"/>
  </r>
  <r>
    <x v="9"/>
    <x v="1"/>
    <x v="13"/>
    <n v="1974"/>
    <n v="195"/>
    <n v="10.62"/>
    <n v="-96.899999999999636"/>
    <n v="2070.8999999999996"/>
  </r>
  <r>
    <x v="6"/>
    <x v="2"/>
    <x v="14"/>
    <n v="6314"/>
    <n v="15"/>
    <n v="6.49"/>
    <n v="6216.65"/>
    <n v="97.350000000000009"/>
  </r>
  <r>
    <x v="9"/>
    <x v="0"/>
    <x v="14"/>
    <n v="4683"/>
    <n v="30"/>
    <n v="6.49"/>
    <n v="4488.3"/>
    <n v="194.70000000000002"/>
  </r>
  <r>
    <x v="3"/>
    <x v="0"/>
    <x v="17"/>
    <n v="6398"/>
    <n v="102"/>
    <n v="4.97"/>
    <n v="5891.06"/>
    <n v="506.94"/>
  </r>
  <r>
    <x v="7"/>
    <x v="1"/>
    <x v="15"/>
    <n v="553"/>
    <n v="15"/>
    <n v="7.64"/>
    <n v="438.4"/>
    <n v="114.6"/>
  </r>
  <r>
    <x v="1"/>
    <x v="3"/>
    <x v="0"/>
    <n v="7021"/>
    <n v="183"/>
    <n v="14.49"/>
    <n v="4369.33"/>
    <n v="2651.67"/>
  </r>
  <r>
    <x v="0"/>
    <x v="3"/>
    <x v="7"/>
    <n v="5817"/>
    <n v="12"/>
    <n v="9.77"/>
    <n v="5699.76"/>
    <n v="117.24"/>
  </r>
  <r>
    <x v="3"/>
    <x v="3"/>
    <x v="8"/>
    <n v="3976"/>
    <n v="72"/>
    <n v="11.7"/>
    <n v="3133.6"/>
    <n v="842.4"/>
  </r>
  <r>
    <x v="4"/>
    <x v="4"/>
    <x v="18"/>
    <n v="1134"/>
    <n v="282"/>
    <n v="16.73"/>
    <n v="-3583.8599999999997"/>
    <n v="4717.8599999999997"/>
  </r>
  <r>
    <x v="7"/>
    <x v="3"/>
    <x v="19"/>
    <n v="6027"/>
    <n v="144"/>
    <n v="10.38"/>
    <n v="4532.28"/>
    <n v="1494.72"/>
  </r>
  <r>
    <x v="4"/>
    <x v="0"/>
    <x v="10"/>
    <n v="1904"/>
    <n v="405"/>
    <n v="8.7899999999999991"/>
    <n v="-1655.9499999999998"/>
    <n v="3559.95"/>
  </r>
  <r>
    <x v="5"/>
    <x v="5"/>
    <x v="1"/>
    <n v="3262"/>
    <n v="75"/>
    <n v="8.65"/>
    <n v="2613.25"/>
    <n v="648.75"/>
  </r>
  <r>
    <x v="0"/>
    <x v="5"/>
    <x v="18"/>
    <n v="2289"/>
    <n v="135"/>
    <n v="16.73"/>
    <n v="30.449999999999818"/>
    <n v="2258.5500000000002"/>
  </r>
  <r>
    <x v="6"/>
    <x v="5"/>
    <x v="18"/>
    <n v="6986"/>
    <n v="21"/>
    <n v="16.73"/>
    <n v="6634.67"/>
    <n v="351.33"/>
  </r>
  <r>
    <x v="7"/>
    <x v="4"/>
    <x v="14"/>
    <n v="4417"/>
    <n v="153"/>
    <n v="6.49"/>
    <n v="3424.0299999999997"/>
    <n v="992.97"/>
  </r>
  <r>
    <x v="4"/>
    <x v="5"/>
    <x v="16"/>
    <n v="1442"/>
    <n v="15"/>
    <n v="11.73"/>
    <n v="1266.05"/>
    <n v="175.95000000000002"/>
  </r>
  <r>
    <x v="8"/>
    <x v="1"/>
    <x v="8"/>
    <n v="2415"/>
    <n v="255"/>
    <n v="11.7"/>
    <n v="-568.5"/>
    <n v="2983.5"/>
  </r>
  <r>
    <x v="7"/>
    <x v="0"/>
    <x v="15"/>
    <n v="238"/>
    <n v="18"/>
    <n v="7.64"/>
    <n v="100.48000000000002"/>
    <n v="137.51999999999998"/>
  </r>
  <r>
    <x v="4"/>
    <x v="0"/>
    <x v="14"/>
    <n v="4949"/>
    <n v="189"/>
    <n v="6.49"/>
    <n v="3722.39"/>
    <n v="1226.6100000000001"/>
  </r>
  <r>
    <x v="6"/>
    <x v="4"/>
    <x v="1"/>
    <n v="5075"/>
    <n v="21"/>
    <n v="8.65"/>
    <n v="4893.3500000000004"/>
    <n v="181.65"/>
  </r>
  <r>
    <x v="8"/>
    <x v="2"/>
    <x v="10"/>
    <n v="9198"/>
    <n v="36"/>
    <n v="8.7899999999999991"/>
    <n v="8881.56"/>
    <n v="316.43999999999994"/>
  </r>
  <r>
    <x v="4"/>
    <x v="5"/>
    <x v="12"/>
    <n v="3339"/>
    <n v="75"/>
    <n v="7.16"/>
    <n v="2802"/>
    <n v="537"/>
  </r>
  <r>
    <x v="0"/>
    <x v="5"/>
    <x v="9"/>
    <n v="5019"/>
    <n v="156"/>
    <n v="3.11"/>
    <n v="4533.84"/>
    <n v="485.15999999999997"/>
  </r>
  <r>
    <x v="6"/>
    <x v="2"/>
    <x v="10"/>
    <n v="16184"/>
    <n v="39"/>
    <n v="8.7899999999999991"/>
    <n v="15841.19"/>
    <n v="342.80999999999995"/>
  </r>
  <r>
    <x v="4"/>
    <x v="2"/>
    <x v="20"/>
    <n v="497"/>
    <n v="63"/>
    <n v="9"/>
    <n v="-70"/>
    <n v="567"/>
  </r>
  <r>
    <x v="7"/>
    <x v="2"/>
    <x v="12"/>
    <n v="8211"/>
    <n v="75"/>
    <n v="7.16"/>
    <n v="7674"/>
    <n v="537"/>
  </r>
  <r>
    <x v="7"/>
    <x v="4"/>
    <x v="19"/>
    <n v="6580"/>
    <n v="183"/>
    <n v="10.38"/>
    <n v="4680.46"/>
    <n v="1899.5400000000002"/>
  </r>
  <r>
    <x v="3"/>
    <x v="1"/>
    <x v="11"/>
    <n v="4760"/>
    <n v="69"/>
    <n v="9.33"/>
    <n v="4116.2299999999996"/>
    <n v="643.77"/>
  </r>
  <r>
    <x v="0"/>
    <x v="2"/>
    <x v="4"/>
    <n v="5439"/>
    <n v="30"/>
    <n v="13.15"/>
    <n v="5044.5"/>
    <n v="394.5"/>
  </r>
  <r>
    <x v="3"/>
    <x v="5"/>
    <x v="9"/>
    <n v="1463"/>
    <n v="39"/>
    <n v="3.11"/>
    <n v="1341.71"/>
    <n v="121.28999999999999"/>
  </r>
  <r>
    <x v="8"/>
    <x v="5"/>
    <x v="1"/>
    <n v="7777"/>
    <n v="504"/>
    <n v="8.65"/>
    <n v="3417.3999999999996"/>
    <n v="4359.6000000000004"/>
  </r>
  <r>
    <x v="2"/>
    <x v="0"/>
    <x v="12"/>
    <n v="1085"/>
    <n v="273"/>
    <n v="7.16"/>
    <n v="-869.68000000000006"/>
    <n v="1954.68"/>
  </r>
  <r>
    <x v="6"/>
    <x v="0"/>
    <x v="6"/>
    <n v="182"/>
    <n v="48"/>
    <n v="5.79"/>
    <n v="-95.920000000000016"/>
    <n v="277.92"/>
  </r>
  <r>
    <x v="4"/>
    <x v="5"/>
    <x v="18"/>
    <n v="4242"/>
    <n v="207"/>
    <n v="16.73"/>
    <n v="778.88999999999987"/>
    <n v="3463.11"/>
  </r>
  <r>
    <x v="4"/>
    <x v="2"/>
    <x v="1"/>
    <n v="6118"/>
    <n v="9"/>
    <n v="8.65"/>
    <n v="6040.15"/>
    <n v="77.850000000000009"/>
  </r>
  <r>
    <x v="9"/>
    <x v="2"/>
    <x v="14"/>
    <n v="2317"/>
    <n v="261"/>
    <n v="6.49"/>
    <n v="623.1099999999999"/>
    <n v="1693.89"/>
  </r>
  <r>
    <x v="4"/>
    <x v="4"/>
    <x v="10"/>
    <n v="938"/>
    <n v="6"/>
    <n v="8.7899999999999991"/>
    <n v="885.26"/>
    <n v="52.739999999999995"/>
  </r>
  <r>
    <x v="1"/>
    <x v="0"/>
    <x v="16"/>
    <n v="9709"/>
    <n v="30"/>
    <n v="11.73"/>
    <n v="9357.1"/>
    <n v="351.90000000000003"/>
  </r>
  <r>
    <x v="5"/>
    <x v="5"/>
    <x v="13"/>
    <n v="2205"/>
    <n v="138"/>
    <n v="10.62"/>
    <n v="739.44"/>
    <n v="1465.56"/>
  </r>
  <r>
    <x v="5"/>
    <x v="0"/>
    <x v="9"/>
    <n v="4487"/>
    <n v="111"/>
    <n v="3.11"/>
    <n v="4141.79"/>
    <n v="345.21"/>
  </r>
  <r>
    <x v="6"/>
    <x v="1"/>
    <x v="3"/>
    <n v="2415"/>
    <n v="15"/>
    <n v="6.47"/>
    <n v="2317.9499999999998"/>
    <n v="97.05"/>
  </r>
  <r>
    <x v="0"/>
    <x v="5"/>
    <x v="15"/>
    <n v="4018"/>
    <n v="162"/>
    <n v="7.64"/>
    <n v="2780.32"/>
    <n v="1237.6799999999998"/>
  </r>
  <r>
    <x v="6"/>
    <x v="5"/>
    <x v="15"/>
    <n v="861"/>
    <n v="195"/>
    <n v="7.64"/>
    <n v="-628.79999999999995"/>
    <n v="1489.8"/>
  </r>
  <r>
    <x v="9"/>
    <x v="4"/>
    <x v="8"/>
    <n v="5586"/>
    <n v="525"/>
    <n v="11.7"/>
    <n v="-556.5"/>
    <n v="6142.5"/>
  </r>
  <r>
    <x v="5"/>
    <x v="5"/>
    <x v="5"/>
    <n v="2226"/>
    <n v="48"/>
    <n v="12.37"/>
    <n v="1632.24"/>
    <n v="593.76"/>
  </r>
  <r>
    <x v="2"/>
    <x v="5"/>
    <x v="19"/>
    <n v="14329"/>
    <n v="150"/>
    <n v="10.38"/>
    <n v="12772"/>
    <n v="1557.0000000000002"/>
  </r>
  <r>
    <x v="2"/>
    <x v="5"/>
    <x v="13"/>
    <n v="8463"/>
    <n v="492"/>
    <n v="10.62"/>
    <n v="3237.96"/>
    <n v="5225.04"/>
  </r>
  <r>
    <x v="6"/>
    <x v="5"/>
    <x v="12"/>
    <n v="2891"/>
    <n v="102"/>
    <n v="7.16"/>
    <n v="2160.6799999999998"/>
    <n v="730.32"/>
  </r>
  <r>
    <x v="8"/>
    <x v="2"/>
    <x v="14"/>
    <n v="3773"/>
    <n v="165"/>
    <n v="6.49"/>
    <n v="2702.1499999999996"/>
    <n v="1070.8500000000001"/>
  </r>
  <r>
    <x v="3"/>
    <x v="2"/>
    <x v="19"/>
    <n v="854"/>
    <n v="309"/>
    <n v="10.38"/>
    <n v="-2353.42"/>
    <n v="3207.42"/>
  </r>
  <r>
    <x v="4"/>
    <x v="2"/>
    <x v="9"/>
    <n v="4970"/>
    <n v="156"/>
    <n v="3.11"/>
    <n v="4484.84"/>
    <n v="485.15999999999997"/>
  </r>
  <r>
    <x v="2"/>
    <x v="1"/>
    <x v="21"/>
    <n v="98"/>
    <n v="159"/>
    <n v="5.6"/>
    <n v="-792.4"/>
    <n v="890.4"/>
  </r>
  <r>
    <x v="6"/>
    <x v="1"/>
    <x v="16"/>
    <n v="13391"/>
    <n v="201"/>
    <n v="11.73"/>
    <n v="11033.27"/>
    <n v="2357.73"/>
  </r>
  <r>
    <x v="1"/>
    <x v="3"/>
    <x v="6"/>
    <n v="8890"/>
    <n v="210"/>
    <n v="5.79"/>
    <n v="7674.1"/>
    <n v="1215.9000000000001"/>
  </r>
  <r>
    <x v="7"/>
    <x v="4"/>
    <x v="11"/>
    <n v="56"/>
    <n v="51"/>
    <n v="9.33"/>
    <n v="-419.83"/>
    <n v="475.83"/>
  </r>
  <r>
    <x v="8"/>
    <x v="2"/>
    <x v="4"/>
    <n v="3339"/>
    <n v="39"/>
    <n v="13.15"/>
    <n v="2826.15"/>
    <n v="512.85"/>
  </r>
  <r>
    <x v="9"/>
    <x v="1"/>
    <x v="3"/>
    <n v="3808"/>
    <n v="279"/>
    <n v="6.47"/>
    <n v="2002.8700000000001"/>
    <n v="1805.1299999999999"/>
  </r>
  <r>
    <x v="9"/>
    <x v="4"/>
    <x v="11"/>
    <n v="63"/>
    <n v="123"/>
    <n v="9.33"/>
    <n v="-1084.5899999999999"/>
    <n v="1147.5899999999999"/>
  </r>
  <r>
    <x v="7"/>
    <x v="3"/>
    <x v="18"/>
    <n v="7812"/>
    <n v="81"/>
    <n v="16.73"/>
    <n v="6456.87"/>
    <n v="1355.13"/>
  </r>
  <r>
    <x v="0"/>
    <x v="0"/>
    <x v="15"/>
    <n v="7693"/>
    <n v="21"/>
    <n v="7.64"/>
    <n v="7532.56"/>
    <n v="160.44"/>
  </r>
  <r>
    <x v="8"/>
    <x v="2"/>
    <x v="19"/>
    <n v="973"/>
    <n v="162"/>
    <n v="10.38"/>
    <n v="-708.56000000000017"/>
    <n v="1681.5600000000002"/>
  </r>
  <r>
    <x v="9"/>
    <x v="1"/>
    <x v="20"/>
    <n v="567"/>
    <n v="228"/>
    <n v="9"/>
    <n v="-1485"/>
    <n v="2052"/>
  </r>
  <r>
    <x v="9"/>
    <x v="2"/>
    <x v="12"/>
    <n v="2471"/>
    <n v="342"/>
    <n v="7.16"/>
    <n v="22.279999999999745"/>
    <n v="2448.7200000000003"/>
  </r>
  <r>
    <x v="6"/>
    <x v="4"/>
    <x v="11"/>
    <n v="7189"/>
    <n v="54"/>
    <n v="9.33"/>
    <n v="6685.18"/>
    <n v="503.82"/>
  </r>
  <r>
    <x v="3"/>
    <x v="1"/>
    <x v="19"/>
    <n v="7455"/>
    <n v="216"/>
    <n v="10.38"/>
    <n v="5212.92"/>
    <n v="2242.0800000000004"/>
  </r>
  <r>
    <x v="8"/>
    <x v="5"/>
    <x v="21"/>
    <n v="3108"/>
    <n v="54"/>
    <n v="5.6"/>
    <n v="2805.6"/>
    <n v="302.39999999999998"/>
  </r>
  <r>
    <x v="4"/>
    <x v="4"/>
    <x v="4"/>
    <n v="469"/>
    <n v="75"/>
    <n v="13.15"/>
    <n v="-517.25"/>
    <n v="986.25"/>
  </r>
  <r>
    <x v="2"/>
    <x v="0"/>
    <x v="14"/>
    <n v="2737"/>
    <n v="93"/>
    <n v="6.49"/>
    <n v="2133.4299999999998"/>
    <n v="603.57000000000005"/>
  </r>
  <r>
    <x v="2"/>
    <x v="0"/>
    <x v="4"/>
    <n v="4305"/>
    <n v="156"/>
    <n v="13.15"/>
    <n v="2253.6"/>
    <n v="2051.4"/>
  </r>
  <r>
    <x v="2"/>
    <x v="4"/>
    <x v="9"/>
    <n v="2408"/>
    <n v="9"/>
    <n v="3.11"/>
    <n v="2380.0100000000002"/>
    <n v="27.99"/>
  </r>
  <r>
    <x v="8"/>
    <x v="2"/>
    <x v="15"/>
    <n v="1281"/>
    <n v="18"/>
    <n v="7.64"/>
    <n v="1143.48"/>
    <n v="137.51999999999998"/>
  </r>
  <r>
    <x v="0"/>
    <x v="1"/>
    <x v="1"/>
    <n v="12348"/>
    <n v="234"/>
    <n v="8.65"/>
    <n v="10323.9"/>
    <n v="2024.1000000000001"/>
  </r>
  <r>
    <x v="8"/>
    <x v="5"/>
    <x v="19"/>
    <n v="3689"/>
    <n v="312"/>
    <n v="10.38"/>
    <n v="450.4399999999996"/>
    <n v="3238.5600000000004"/>
  </r>
  <r>
    <x v="5"/>
    <x v="2"/>
    <x v="15"/>
    <n v="2870"/>
    <n v="300"/>
    <n v="7.64"/>
    <n v="578"/>
    <n v="2292"/>
  </r>
  <r>
    <x v="7"/>
    <x v="2"/>
    <x v="18"/>
    <n v="798"/>
    <n v="519"/>
    <n v="16.73"/>
    <n v="-7884.8700000000008"/>
    <n v="8682.8700000000008"/>
  </r>
  <r>
    <x v="3"/>
    <x v="0"/>
    <x v="20"/>
    <n v="2933"/>
    <n v="9"/>
    <n v="9"/>
    <n v="2852"/>
    <n v="81"/>
  </r>
  <r>
    <x v="6"/>
    <x v="1"/>
    <x v="2"/>
    <n v="2744"/>
    <n v="9"/>
    <n v="11.88"/>
    <n v="2637.08"/>
    <n v="106.92"/>
  </r>
  <r>
    <x v="0"/>
    <x v="2"/>
    <x v="5"/>
    <n v="9772"/>
    <n v="90"/>
    <n v="12.37"/>
    <n v="8658.7000000000007"/>
    <n v="1113.3"/>
  </r>
  <r>
    <x v="5"/>
    <x v="5"/>
    <x v="4"/>
    <n v="1568"/>
    <n v="96"/>
    <n v="13.15"/>
    <n v="305.59999999999991"/>
    <n v="1262.4000000000001"/>
  </r>
  <r>
    <x v="7"/>
    <x v="2"/>
    <x v="10"/>
    <n v="11417"/>
    <n v="21"/>
    <n v="8.7899999999999991"/>
    <n v="11232.41"/>
    <n v="184.58999999999997"/>
  </r>
  <r>
    <x v="0"/>
    <x v="5"/>
    <x v="21"/>
    <n v="6748"/>
    <n v="48"/>
    <n v="5.6"/>
    <n v="6479.2"/>
    <n v="268.79999999999995"/>
  </r>
  <r>
    <x v="9"/>
    <x v="2"/>
    <x v="18"/>
    <n v="1407"/>
    <n v="72"/>
    <n v="16.73"/>
    <n v="202.44000000000005"/>
    <n v="1204.56"/>
  </r>
  <r>
    <x v="1"/>
    <x v="1"/>
    <x v="12"/>
    <n v="2023"/>
    <n v="168"/>
    <n v="7.16"/>
    <n v="820.11999999999989"/>
    <n v="1202.8800000000001"/>
  </r>
  <r>
    <x v="6"/>
    <x v="3"/>
    <x v="21"/>
    <n v="5236"/>
    <n v="51"/>
    <n v="5.6"/>
    <n v="4950.3999999999996"/>
    <n v="285.59999999999997"/>
  </r>
  <r>
    <x v="3"/>
    <x v="2"/>
    <x v="15"/>
    <n v="1925"/>
    <n v="192"/>
    <n v="7.64"/>
    <n v="458.12000000000012"/>
    <n v="1466.8799999999999"/>
  </r>
  <r>
    <x v="5"/>
    <x v="0"/>
    <x v="8"/>
    <n v="6608"/>
    <n v="225"/>
    <n v="11.7"/>
    <n v="3975.5"/>
    <n v="2632.5"/>
  </r>
  <r>
    <x v="4"/>
    <x v="5"/>
    <x v="21"/>
    <n v="8008"/>
    <n v="456"/>
    <n v="5.6"/>
    <n v="5454.4"/>
    <n v="2553.6"/>
  </r>
  <r>
    <x v="9"/>
    <x v="5"/>
    <x v="4"/>
    <n v="1428"/>
    <n v="93"/>
    <n v="13.15"/>
    <n v="205.04999999999995"/>
    <n v="1222.95"/>
  </r>
  <r>
    <x v="4"/>
    <x v="5"/>
    <x v="2"/>
    <n v="525"/>
    <n v="48"/>
    <n v="11.88"/>
    <n v="-45.240000000000009"/>
    <n v="570.24"/>
  </r>
  <r>
    <x v="4"/>
    <x v="0"/>
    <x v="3"/>
    <n v="1505"/>
    <n v="102"/>
    <n v="6.47"/>
    <n v="845.06000000000006"/>
    <n v="659.93999999999994"/>
  </r>
  <r>
    <x v="5"/>
    <x v="1"/>
    <x v="0"/>
    <n v="6755"/>
    <n v="252"/>
    <n v="14.49"/>
    <n v="3103.52"/>
    <n v="3651.48"/>
  </r>
  <r>
    <x v="7"/>
    <x v="0"/>
    <x v="3"/>
    <n v="11571"/>
    <n v="138"/>
    <n v="6.47"/>
    <n v="10678.14"/>
    <n v="892.86"/>
  </r>
  <r>
    <x v="0"/>
    <x v="4"/>
    <x v="4"/>
    <n v="2541"/>
    <n v="90"/>
    <n v="13.15"/>
    <n v="1357.5"/>
    <n v="1183.5"/>
  </r>
  <r>
    <x v="3"/>
    <x v="0"/>
    <x v="0"/>
    <n v="1526"/>
    <n v="240"/>
    <n v="14.49"/>
    <n v="-1951.6"/>
    <n v="3477.6"/>
  </r>
  <r>
    <x v="0"/>
    <x v="4"/>
    <x v="2"/>
    <n v="6125"/>
    <n v="102"/>
    <n v="11.88"/>
    <n v="4913.24"/>
    <n v="1211.76"/>
  </r>
  <r>
    <x v="3"/>
    <x v="1"/>
    <x v="18"/>
    <n v="847"/>
    <n v="129"/>
    <n v="16.73"/>
    <n v="-1311.17"/>
    <n v="2158.17"/>
  </r>
  <r>
    <x v="1"/>
    <x v="1"/>
    <x v="18"/>
    <n v="4753"/>
    <n v="300"/>
    <n v="16.73"/>
    <n v="-266"/>
    <n v="5019"/>
  </r>
  <r>
    <x v="4"/>
    <x v="4"/>
    <x v="5"/>
    <n v="959"/>
    <n v="135"/>
    <n v="12.37"/>
    <n v="-710.94999999999982"/>
    <n v="1669.9499999999998"/>
  </r>
  <r>
    <x v="5"/>
    <x v="1"/>
    <x v="17"/>
    <n v="2793"/>
    <n v="114"/>
    <n v="4.97"/>
    <n v="2226.42"/>
    <n v="566.57999999999993"/>
  </r>
  <r>
    <x v="5"/>
    <x v="1"/>
    <x v="8"/>
    <n v="4606"/>
    <n v="63"/>
    <n v="11.7"/>
    <n v="3868.9"/>
    <n v="737.09999999999991"/>
  </r>
  <r>
    <x v="5"/>
    <x v="2"/>
    <x v="12"/>
    <n v="5551"/>
    <n v="252"/>
    <n v="7.16"/>
    <n v="3746.6800000000003"/>
    <n v="1804.32"/>
  </r>
  <r>
    <x v="9"/>
    <x v="2"/>
    <x v="1"/>
    <n v="6657"/>
    <n v="303"/>
    <n v="8.65"/>
    <n v="4036.0499999999997"/>
    <n v="2620.9500000000003"/>
  </r>
  <r>
    <x v="5"/>
    <x v="3"/>
    <x v="9"/>
    <n v="4438"/>
    <n v="246"/>
    <n v="3.11"/>
    <n v="3672.94"/>
    <n v="765.06"/>
  </r>
  <r>
    <x v="1"/>
    <x v="4"/>
    <x v="7"/>
    <n v="168"/>
    <n v="84"/>
    <n v="9.77"/>
    <n v="-652.67999999999995"/>
    <n v="820.68"/>
  </r>
  <r>
    <x v="5"/>
    <x v="5"/>
    <x v="9"/>
    <n v="7777"/>
    <n v="39"/>
    <n v="3.11"/>
    <n v="7655.71"/>
    <n v="121.28999999999999"/>
  </r>
  <r>
    <x v="6"/>
    <x v="2"/>
    <x v="9"/>
    <n v="3339"/>
    <n v="348"/>
    <n v="3.11"/>
    <n v="2256.7200000000003"/>
    <n v="1082.28"/>
  </r>
  <r>
    <x v="5"/>
    <x v="0"/>
    <x v="5"/>
    <n v="6391"/>
    <n v="48"/>
    <n v="12.37"/>
    <n v="5797.24"/>
    <n v="593.76"/>
  </r>
  <r>
    <x v="6"/>
    <x v="0"/>
    <x v="7"/>
    <n v="518"/>
    <n v="75"/>
    <n v="9.77"/>
    <n v="-214.75"/>
    <n v="732.75"/>
  </r>
  <r>
    <x v="5"/>
    <x v="4"/>
    <x v="19"/>
    <n v="5677"/>
    <n v="258"/>
    <n v="10.38"/>
    <n v="2998.9599999999996"/>
    <n v="2678.0400000000004"/>
  </r>
  <r>
    <x v="4"/>
    <x v="3"/>
    <x v="9"/>
    <n v="6048"/>
    <n v="27"/>
    <n v="3.11"/>
    <n v="5964.03"/>
    <n v="83.97"/>
  </r>
  <r>
    <x v="1"/>
    <x v="4"/>
    <x v="1"/>
    <n v="3752"/>
    <n v="213"/>
    <n v="8.65"/>
    <n v="1909.55"/>
    <n v="1842.45"/>
  </r>
  <r>
    <x v="6"/>
    <x v="1"/>
    <x v="12"/>
    <n v="4480"/>
    <n v="357"/>
    <n v="7.16"/>
    <n v="1923.88"/>
    <n v="2556.12"/>
  </r>
  <r>
    <x v="2"/>
    <x v="0"/>
    <x v="2"/>
    <n v="259"/>
    <n v="207"/>
    <n v="11.88"/>
    <n v="-2200.1600000000003"/>
    <n v="2459.1600000000003"/>
  </r>
  <r>
    <x v="1"/>
    <x v="0"/>
    <x v="0"/>
    <n v="42"/>
    <n v="150"/>
    <n v="14.49"/>
    <n v="-2131.5"/>
    <n v="2173.5"/>
  </r>
  <r>
    <x v="3"/>
    <x v="2"/>
    <x v="21"/>
    <n v="98"/>
    <n v="204"/>
    <n v="5.6"/>
    <n v="-1044.3999999999999"/>
    <n v="1142.3999999999999"/>
  </r>
  <r>
    <x v="5"/>
    <x v="1"/>
    <x v="18"/>
    <n v="2478"/>
    <n v="21"/>
    <n v="16.73"/>
    <n v="2126.67"/>
    <n v="351.33"/>
  </r>
  <r>
    <x v="3"/>
    <x v="5"/>
    <x v="5"/>
    <n v="7847"/>
    <n v="174"/>
    <n v="12.37"/>
    <n v="5694.6200000000008"/>
    <n v="2152.3799999999997"/>
  </r>
  <r>
    <x v="7"/>
    <x v="0"/>
    <x v="9"/>
    <n v="9926"/>
    <n v="201"/>
    <n v="3.11"/>
    <n v="9300.89"/>
    <n v="625.11"/>
  </r>
  <r>
    <x v="1"/>
    <x v="4"/>
    <x v="11"/>
    <n v="819"/>
    <n v="510"/>
    <n v="9.33"/>
    <n v="-3939.3"/>
    <n v="4758.3"/>
  </r>
  <r>
    <x v="4"/>
    <x v="3"/>
    <x v="12"/>
    <n v="3052"/>
    <n v="378"/>
    <n v="7.16"/>
    <n v="345.52"/>
    <n v="2706.48"/>
  </r>
  <r>
    <x v="2"/>
    <x v="5"/>
    <x v="20"/>
    <n v="6832"/>
    <n v="27"/>
    <n v="9"/>
    <n v="6589"/>
    <n v="243"/>
  </r>
  <r>
    <x v="7"/>
    <x v="3"/>
    <x v="10"/>
    <n v="2016"/>
    <n v="117"/>
    <n v="8.7899999999999991"/>
    <n v="987.57000000000016"/>
    <n v="1028.4299999999998"/>
  </r>
  <r>
    <x v="4"/>
    <x v="4"/>
    <x v="20"/>
    <n v="7322"/>
    <n v="36"/>
    <n v="9"/>
    <n v="6998"/>
    <n v="324"/>
  </r>
  <r>
    <x v="1"/>
    <x v="1"/>
    <x v="5"/>
    <n v="357"/>
    <n v="126"/>
    <n v="12.37"/>
    <n v="-1201.6199999999999"/>
    <n v="1558.62"/>
  </r>
  <r>
    <x v="2"/>
    <x v="3"/>
    <x v="4"/>
    <n v="3192"/>
    <n v="72"/>
    <n v="13.15"/>
    <n v="2245.1999999999998"/>
    <n v="946.80000000000007"/>
  </r>
  <r>
    <x v="5"/>
    <x v="2"/>
    <x v="7"/>
    <n v="8435"/>
    <n v="42"/>
    <n v="9.77"/>
    <n v="8024.66"/>
    <n v="410.34"/>
  </r>
  <r>
    <x v="0"/>
    <x v="3"/>
    <x v="12"/>
    <n v="0"/>
    <n v="135"/>
    <n v="7.16"/>
    <n v="-966.6"/>
    <n v="966.6"/>
  </r>
  <r>
    <x v="5"/>
    <x v="5"/>
    <x v="17"/>
    <n v="8862"/>
    <n v="189"/>
    <n v="4.97"/>
    <n v="7922.67"/>
    <n v="939.32999999999993"/>
  </r>
  <r>
    <x v="4"/>
    <x v="0"/>
    <x v="19"/>
    <n v="3556"/>
    <n v="459"/>
    <n v="10.38"/>
    <n v="-1208.42"/>
    <n v="4764.42"/>
  </r>
  <r>
    <x v="6"/>
    <x v="5"/>
    <x v="16"/>
    <n v="7280"/>
    <n v="201"/>
    <n v="11.73"/>
    <n v="4922.2700000000004"/>
    <n v="2357.73"/>
  </r>
  <r>
    <x v="4"/>
    <x v="5"/>
    <x v="0"/>
    <n v="3402"/>
    <n v="366"/>
    <n v="14.49"/>
    <n v="-1901.3400000000001"/>
    <n v="5303.34"/>
  </r>
  <r>
    <x v="8"/>
    <x v="0"/>
    <x v="12"/>
    <n v="4592"/>
    <n v="324"/>
    <n v="7.16"/>
    <n v="2272.16"/>
    <n v="2319.84"/>
  </r>
  <r>
    <x v="2"/>
    <x v="1"/>
    <x v="16"/>
    <n v="7833"/>
    <n v="243"/>
    <n v="11.73"/>
    <n v="4982.6099999999997"/>
    <n v="2850.3900000000003"/>
  </r>
  <r>
    <x v="7"/>
    <x v="3"/>
    <x v="20"/>
    <n v="7651"/>
    <n v="213"/>
    <n v="9"/>
    <n v="5734"/>
    <n v="1917"/>
  </r>
  <r>
    <x v="0"/>
    <x v="1"/>
    <x v="0"/>
    <n v="2275"/>
    <n v="447"/>
    <n v="14.49"/>
    <n v="-4202.03"/>
    <n v="6477.03"/>
  </r>
  <r>
    <x v="0"/>
    <x v="4"/>
    <x v="11"/>
    <n v="5670"/>
    <n v="297"/>
    <n v="9.33"/>
    <n v="2898.99"/>
    <n v="2771.01"/>
  </r>
  <r>
    <x v="5"/>
    <x v="1"/>
    <x v="10"/>
    <n v="2135"/>
    <n v="27"/>
    <n v="8.7899999999999991"/>
    <n v="1897.67"/>
    <n v="237.32999999999998"/>
  </r>
  <r>
    <x v="0"/>
    <x v="5"/>
    <x v="14"/>
    <n v="2779"/>
    <n v="75"/>
    <n v="6.49"/>
    <n v="2292.25"/>
    <n v="486.75"/>
  </r>
  <r>
    <x v="9"/>
    <x v="3"/>
    <x v="5"/>
    <n v="12950"/>
    <n v="30"/>
    <n v="12.37"/>
    <n v="12578.9"/>
    <n v="371.09999999999997"/>
  </r>
  <r>
    <x v="5"/>
    <x v="2"/>
    <x v="3"/>
    <n v="2646"/>
    <n v="177"/>
    <n v="6.47"/>
    <n v="1500.81"/>
    <n v="1145.19"/>
  </r>
  <r>
    <x v="0"/>
    <x v="5"/>
    <x v="5"/>
    <n v="3794"/>
    <n v="159"/>
    <n v="12.37"/>
    <n v="1827.17"/>
    <n v="1966.83"/>
  </r>
  <r>
    <x v="8"/>
    <x v="1"/>
    <x v="5"/>
    <n v="819"/>
    <n v="306"/>
    <n v="12.37"/>
    <n v="-2966.22"/>
    <n v="3785.22"/>
  </r>
  <r>
    <x v="8"/>
    <x v="5"/>
    <x v="13"/>
    <n v="2583"/>
    <n v="18"/>
    <n v="10.62"/>
    <n v="2391.84"/>
    <n v="191.16"/>
  </r>
  <r>
    <x v="5"/>
    <x v="1"/>
    <x v="15"/>
    <n v="4585"/>
    <n v="240"/>
    <n v="7.64"/>
    <n v="2751.4"/>
    <n v="1833.6"/>
  </r>
  <r>
    <x v="6"/>
    <x v="5"/>
    <x v="5"/>
    <n v="1652"/>
    <n v="93"/>
    <n v="12.37"/>
    <n v="501.59000000000015"/>
    <n v="1150.4099999999999"/>
  </r>
  <r>
    <x v="9"/>
    <x v="5"/>
    <x v="21"/>
    <n v="4991"/>
    <n v="9"/>
    <n v="5.6"/>
    <n v="4940.6000000000004"/>
    <n v="50.4"/>
  </r>
  <r>
    <x v="1"/>
    <x v="5"/>
    <x v="10"/>
    <n v="2009"/>
    <n v="219"/>
    <n v="8.7899999999999991"/>
    <n v="83.990000000000236"/>
    <n v="1925.0099999999998"/>
  </r>
  <r>
    <x v="7"/>
    <x v="3"/>
    <x v="7"/>
    <n v="1568"/>
    <n v="141"/>
    <n v="9.77"/>
    <n v="190.43000000000006"/>
    <n v="1377.57"/>
  </r>
  <r>
    <x v="3"/>
    <x v="0"/>
    <x v="13"/>
    <n v="3388"/>
    <n v="123"/>
    <n v="10.62"/>
    <n v="2081.7399999999998"/>
    <n v="1306.26"/>
  </r>
  <r>
    <x v="0"/>
    <x v="4"/>
    <x v="17"/>
    <n v="623"/>
    <n v="51"/>
    <n v="4.97"/>
    <n v="369.53"/>
    <n v="253.47"/>
  </r>
  <r>
    <x v="4"/>
    <x v="2"/>
    <x v="2"/>
    <n v="10073"/>
    <n v="120"/>
    <n v="11.88"/>
    <n v="8647.4"/>
    <n v="1425.6000000000001"/>
  </r>
  <r>
    <x v="1"/>
    <x v="3"/>
    <x v="21"/>
    <n v="1561"/>
    <n v="27"/>
    <n v="5.6"/>
    <n v="1409.8"/>
    <n v="151.19999999999999"/>
  </r>
  <r>
    <x v="2"/>
    <x v="2"/>
    <x v="18"/>
    <n v="11522"/>
    <n v="204"/>
    <n v="16.73"/>
    <n v="8109.08"/>
    <n v="3412.92"/>
  </r>
  <r>
    <x v="4"/>
    <x v="4"/>
    <x v="11"/>
    <n v="2317"/>
    <n v="123"/>
    <n v="9.33"/>
    <n v="1169.4100000000001"/>
    <n v="1147.5899999999999"/>
  </r>
  <r>
    <x v="9"/>
    <x v="0"/>
    <x v="19"/>
    <n v="3059"/>
    <n v="27"/>
    <n v="10.38"/>
    <n v="2778.74"/>
    <n v="280.26000000000005"/>
  </r>
  <r>
    <x v="3"/>
    <x v="0"/>
    <x v="21"/>
    <n v="2324"/>
    <n v="177"/>
    <n v="5.6"/>
    <n v="1332.8000000000002"/>
    <n v="991.19999999999993"/>
  </r>
  <r>
    <x v="8"/>
    <x v="3"/>
    <x v="21"/>
    <n v="4956"/>
    <n v="171"/>
    <n v="5.6"/>
    <n v="3998.4"/>
    <n v="957.59999999999991"/>
  </r>
  <r>
    <x v="9"/>
    <x v="5"/>
    <x v="15"/>
    <n v="5355"/>
    <n v="204"/>
    <n v="7.64"/>
    <n v="3796.44"/>
    <n v="1558.56"/>
  </r>
  <r>
    <x v="8"/>
    <x v="5"/>
    <x v="8"/>
    <n v="7259"/>
    <n v="276"/>
    <n v="11.7"/>
    <n v="4029.8"/>
    <n v="3229.2"/>
  </r>
  <r>
    <x v="1"/>
    <x v="0"/>
    <x v="21"/>
    <n v="6279"/>
    <n v="45"/>
    <n v="5.6"/>
    <n v="6027"/>
    <n v="251.99999999999997"/>
  </r>
  <r>
    <x v="0"/>
    <x v="4"/>
    <x v="12"/>
    <n v="2541"/>
    <n v="45"/>
    <n v="7.16"/>
    <n v="2218.8000000000002"/>
    <n v="322.2"/>
  </r>
  <r>
    <x v="4"/>
    <x v="1"/>
    <x v="18"/>
    <n v="3864"/>
    <n v="177"/>
    <n v="16.73"/>
    <n v="902.79"/>
    <n v="2961.21"/>
  </r>
  <r>
    <x v="6"/>
    <x v="2"/>
    <x v="11"/>
    <n v="6146"/>
    <n v="63"/>
    <n v="9.33"/>
    <n v="5558.21"/>
    <n v="587.79"/>
  </r>
  <r>
    <x v="2"/>
    <x v="3"/>
    <x v="3"/>
    <n v="2639"/>
    <n v="204"/>
    <n v="6.47"/>
    <n v="1319.1200000000001"/>
    <n v="1319.8799999999999"/>
  </r>
  <r>
    <x v="1"/>
    <x v="0"/>
    <x v="7"/>
    <n v="1890"/>
    <n v="195"/>
    <n v="9.77"/>
    <n v="-15.149999999999864"/>
    <n v="1905.1499999999999"/>
  </r>
  <r>
    <x v="5"/>
    <x v="5"/>
    <x v="8"/>
    <n v="1932"/>
    <n v="369"/>
    <n v="11.7"/>
    <n v="-2385.3000000000002"/>
    <n v="4317.3"/>
  </r>
  <r>
    <x v="8"/>
    <x v="5"/>
    <x v="4"/>
    <n v="6300"/>
    <n v="42"/>
    <n v="13.15"/>
    <n v="5747.7"/>
    <n v="552.30000000000007"/>
  </r>
  <r>
    <x v="4"/>
    <x v="0"/>
    <x v="0"/>
    <n v="560"/>
    <n v="81"/>
    <n v="14.49"/>
    <n v="-613.69000000000005"/>
    <n v="1173.69"/>
  </r>
  <r>
    <x v="2"/>
    <x v="0"/>
    <x v="21"/>
    <n v="2856"/>
    <n v="246"/>
    <n v="5.6"/>
    <n v="1478.4"/>
    <n v="1377.6"/>
  </r>
  <r>
    <x v="2"/>
    <x v="5"/>
    <x v="9"/>
    <n v="707"/>
    <n v="174"/>
    <n v="3.11"/>
    <n v="165.86"/>
    <n v="541.14"/>
  </r>
  <r>
    <x v="1"/>
    <x v="1"/>
    <x v="0"/>
    <n v="3598"/>
    <n v="81"/>
    <n v="14.49"/>
    <n v="2424.31"/>
    <n v="1173.69"/>
  </r>
  <r>
    <x v="0"/>
    <x v="1"/>
    <x v="7"/>
    <n v="6853"/>
    <n v="372"/>
    <n v="9.77"/>
    <n v="3218.56"/>
    <n v="3634.44"/>
  </r>
  <r>
    <x v="0"/>
    <x v="1"/>
    <x v="10"/>
    <n v="4725"/>
    <n v="174"/>
    <n v="8.7899999999999991"/>
    <n v="3195.54"/>
    <n v="1529.4599999999998"/>
  </r>
  <r>
    <x v="3"/>
    <x v="2"/>
    <x v="1"/>
    <n v="10304"/>
    <n v="84"/>
    <n v="8.65"/>
    <n v="9577.4"/>
    <n v="726.6"/>
  </r>
  <r>
    <x v="3"/>
    <x v="5"/>
    <x v="10"/>
    <n v="1274"/>
    <n v="225"/>
    <n v="8.7899999999999991"/>
    <n v="-703.74999999999977"/>
    <n v="1977.7499999999998"/>
  </r>
  <r>
    <x v="6"/>
    <x v="2"/>
    <x v="0"/>
    <n v="1526"/>
    <n v="105"/>
    <n v="14.49"/>
    <n v="4.5499999999999545"/>
    <n v="1521.45"/>
  </r>
  <r>
    <x v="0"/>
    <x v="3"/>
    <x v="19"/>
    <n v="3101"/>
    <n v="225"/>
    <n v="10.38"/>
    <n v="765.5"/>
    <n v="2335.5"/>
  </r>
  <r>
    <x v="7"/>
    <x v="0"/>
    <x v="8"/>
    <n v="1057"/>
    <n v="54"/>
    <n v="11.7"/>
    <n v="425.20000000000005"/>
    <n v="631.79999999999995"/>
  </r>
  <r>
    <x v="5"/>
    <x v="0"/>
    <x v="21"/>
    <n v="5306"/>
    <n v="0"/>
    <n v="5.6"/>
    <n v="5306"/>
    <n v="0"/>
  </r>
  <r>
    <x v="6"/>
    <x v="3"/>
    <x v="17"/>
    <n v="4018"/>
    <n v="171"/>
    <n v="4.97"/>
    <n v="3168.13"/>
    <n v="849.87"/>
  </r>
  <r>
    <x v="2"/>
    <x v="5"/>
    <x v="10"/>
    <n v="938"/>
    <n v="189"/>
    <n v="8.7899999999999991"/>
    <n v="-723.31"/>
    <n v="1661.31"/>
  </r>
  <r>
    <x v="5"/>
    <x v="4"/>
    <x v="3"/>
    <n v="1778"/>
    <n v="270"/>
    <n v="6.47"/>
    <n v="31.100000000000136"/>
    <n v="1746.8999999999999"/>
  </r>
  <r>
    <x v="4"/>
    <x v="3"/>
    <x v="0"/>
    <n v="1638"/>
    <n v="63"/>
    <n v="14.49"/>
    <n v="725.13"/>
    <n v="912.87"/>
  </r>
  <r>
    <x v="3"/>
    <x v="4"/>
    <x v="4"/>
    <n v="154"/>
    <n v="21"/>
    <n v="13.15"/>
    <n v="-122.15000000000003"/>
    <n v="276.15000000000003"/>
  </r>
  <r>
    <x v="5"/>
    <x v="0"/>
    <x v="7"/>
    <n v="9835"/>
    <n v="207"/>
    <n v="9.77"/>
    <n v="7812.6100000000006"/>
    <n v="2022.3899999999999"/>
  </r>
  <r>
    <x v="2"/>
    <x v="0"/>
    <x v="13"/>
    <n v="7273"/>
    <n v="96"/>
    <n v="10.62"/>
    <n v="6253.48"/>
    <n v="1019.52"/>
  </r>
  <r>
    <x v="6"/>
    <x v="3"/>
    <x v="7"/>
    <n v="6909"/>
    <n v="81"/>
    <n v="9.77"/>
    <n v="6117.63"/>
    <n v="791.37"/>
  </r>
  <r>
    <x v="2"/>
    <x v="3"/>
    <x v="17"/>
    <n v="3920"/>
    <n v="306"/>
    <n v="4.97"/>
    <n v="2399.1800000000003"/>
    <n v="1520.82"/>
  </r>
  <r>
    <x v="9"/>
    <x v="3"/>
    <x v="20"/>
    <n v="4858"/>
    <n v="279"/>
    <n v="9"/>
    <n v="2347"/>
    <n v="2511"/>
  </r>
  <r>
    <x v="7"/>
    <x v="4"/>
    <x v="2"/>
    <n v="3549"/>
    <n v="3"/>
    <n v="11.88"/>
    <n v="3513.36"/>
    <n v="35.64"/>
  </r>
  <r>
    <x v="5"/>
    <x v="3"/>
    <x v="18"/>
    <n v="966"/>
    <n v="198"/>
    <n v="16.73"/>
    <n v="-2346.54"/>
    <n v="3312.54"/>
  </r>
  <r>
    <x v="6"/>
    <x v="3"/>
    <x v="3"/>
    <n v="385"/>
    <n v="249"/>
    <n v="6.47"/>
    <n v="-1226.03"/>
    <n v="1611.03"/>
  </r>
  <r>
    <x v="4"/>
    <x v="5"/>
    <x v="10"/>
    <n v="2219"/>
    <n v="75"/>
    <n v="8.7899999999999991"/>
    <n v="1559.75"/>
    <n v="659.24999999999989"/>
  </r>
  <r>
    <x v="2"/>
    <x v="2"/>
    <x v="1"/>
    <n v="2954"/>
    <n v="189"/>
    <n v="8.65"/>
    <n v="1319.1499999999999"/>
    <n v="1634.8500000000001"/>
  </r>
  <r>
    <x v="5"/>
    <x v="2"/>
    <x v="1"/>
    <n v="280"/>
    <n v="87"/>
    <n v="8.65"/>
    <n v="-472.55000000000007"/>
    <n v="752.55000000000007"/>
  </r>
  <r>
    <x v="3"/>
    <x v="2"/>
    <x v="0"/>
    <n v="6118"/>
    <n v="174"/>
    <n v="14.49"/>
    <n v="3596.74"/>
    <n v="2521.2600000000002"/>
  </r>
  <r>
    <x v="7"/>
    <x v="3"/>
    <x v="16"/>
    <n v="4802"/>
    <n v="36"/>
    <n v="11.73"/>
    <n v="4379.72"/>
    <n v="422.28000000000003"/>
  </r>
  <r>
    <x v="2"/>
    <x v="4"/>
    <x v="17"/>
    <n v="4137"/>
    <n v="60"/>
    <n v="4.97"/>
    <n v="3838.8"/>
    <n v="298.2"/>
  </r>
  <r>
    <x v="8"/>
    <x v="1"/>
    <x v="14"/>
    <n v="2023"/>
    <n v="78"/>
    <n v="6.49"/>
    <n v="1516.78"/>
    <n v="506.22"/>
  </r>
  <r>
    <x v="2"/>
    <x v="2"/>
    <x v="0"/>
    <n v="9051"/>
    <n v="57"/>
    <n v="14.49"/>
    <n v="8225.07"/>
    <n v="825.93000000000006"/>
  </r>
  <r>
    <x v="2"/>
    <x v="0"/>
    <x v="19"/>
    <n v="2919"/>
    <n v="45"/>
    <n v="10.38"/>
    <n v="2451.9"/>
    <n v="467.1"/>
  </r>
  <r>
    <x v="3"/>
    <x v="4"/>
    <x v="7"/>
    <n v="5915"/>
    <n v="3"/>
    <n v="9.77"/>
    <n v="5885.69"/>
    <n v="29.31"/>
  </r>
  <r>
    <x v="9"/>
    <x v="1"/>
    <x v="16"/>
    <n v="2562"/>
    <n v="6"/>
    <n v="11.73"/>
    <n v="2491.62"/>
    <n v="70.38"/>
  </r>
  <r>
    <x v="6"/>
    <x v="0"/>
    <x v="4"/>
    <n v="8813"/>
    <n v="21"/>
    <n v="13.15"/>
    <n v="8536.85"/>
    <n v="276.15000000000003"/>
  </r>
  <r>
    <x v="6"/>
    <x v="2"/>
    <x v="3"/>
    <n v="6111"/>
    <n v="3"/>
    <n v="6.47"/>
    <n v="6091.59"/>
    <n v="19.41"/>
  </r>
  <r>
    <x v="1"/>
    <x v="5"/>
    <x v="6"/>
    <n v="3507"/>
    <n v="288"/>
    <n v="5.79"/>
    <n v="1839.48"/>
    <n v="1667.52"/>
  </r>
  <r>
    <x v="4"/>
    <x v="2"/>
    <x v="11"/>
    <n v="4319"/>
    <n v="30"/>
    <n v="9.33"/>
    <n v="4039.1"/>
    <n v="279.89999999999998"/>
  </r>
  <r>
    <x v="0"/>
    <x v="4"/>
    <x v="21"/>
    <n v="609"/>
    <n v="87"/>
    <n v="5.6"/>
    <n v="121.80000000000001"/>
    <n v="487.2"/>
  </r>
  <r>
    <x v="0"/>
    <x v="3"/>
    <x v="18"/>
    <n v="6370"/>
    <n v="30"/>
    <n v="16.73"/>
    <n v="5868.1"/>
    <n v="501.90000000000003"/>
  </r>
  <r>
    <x v="6"/>
    <x v="4"/>
    <x v="15"/>
    <n v="5474"/>
    <n v="168"/>
    <n v="7.64"/>
    <n v="4190.4799999999996"/>
    <n v="1283.52"/>
  </r>
  <r>
    <x v="0"/>
    <x v="2"/>
    <x v="18"/>
    <n v="3164"/>
    <n v="306"/>
    <n v="16.73"/>
    <n v="-1955.38"/>
    <n v="5119.38"/>
  </r>
  <r>
    <x v="4"/>
    <x v="1"/>
    <x v="2"/>
    <n v="1302"/>
    <n v="402"/>
    <n v="11.88"/>
    <n v="-3473.76"/>
    <n v="4775.76"/>
  </r>
  <r>
    <x v="8"/>
    <x v="0"/>
    <x v="19"/>
    <n v="7308"/>
    <n v="327"/>
    <n v="10.38"/>
    <n v="3913.74"/>
    <n v="3394.26"/>
  </r>
  <r>
    <x v="0"/>
    <x v="0"/>
    <x v="18"/>
    <n v="6132"/>
    <n v="93"/>
    <n v="16.73"/>
    <n v="4576.1099999999997"/>
    <n v="1555.89"/>
  </r>
  <r>
    <x v="9"/>
    <x v="1"/>
    <x v="8"/>
    <n v="3472"/>
    <n v="96"/>
    <n v="11.7"/>
    <n v="2348.8000000000002"/>
    <n v="1123.1999999999998"/>
  </r>
  <r>
    <x v="1"/>
    <x v="3"/>
    <x v="3"/>
    <n v="9660"/>
    <n v="27"/>
    <n v="6.47"/>
    <n v="9485.31"/>
    <n v="174.69"/>
  </r>
  <r>
    <x v="2"/>
    <x v="4"/>
    <x v="21"/>
    <n v="2436"/>
    <n v="99"/>
    <n v="5.6"/>
    <n v="1881.6"/>
    <n v="554.4"/>
  </r>
  <r>
    <x v="2"/>
    <x v="4"/>
    <x v="5"/>
    <n v="9506"/>
    <n v="87"/>
    <n v="12.37"/>
    <n v="8429.81"/>
    <n v="1076.1899999999998"/>
  </r>
  <r>
    <x v="9"/>
    <x v="0"/>
    <x v="20"/>
    <n v="245"/>
    <n v="288"/>
    <n v="9"/>
    <n v="-2347"/>
    <n v="2592"/>
  </r>
  <r>
    <x v="1"/>
    <x v="1"/>
    <x v="13"/>
    <n v="2702"/>
    <n v="363"/>
    <n v="10.62"/>
    <n v="-1153.0599999999995"/>
    <n v="3855.0599999999995"/>
  </r>
  <r>
    <x v="9"/>
    <x v="5"/>
    <x v="9"/>
    <n v="700"/>
    <n v="87"/>
    <n v="3.11"/>
    <n v="429.43"/>
    <n v="270.57"/>
  </r>
  <r>
    <x v="4"/>
    <x v="5"/>
    <x v="9"/>
    <n v="3759"/>
    <n v="150"/>
    <n v="3.11"/>
    <n v="3292.5"/>
    <n v="466.5"/>
  </r>
  <r>
    <x v="7"/>
    <x v="1"/>
    <x v="9"/>
    <n v="1589"/>
    <n v="303"/>
    <n v="3.11"/>
    <n v="646.67000000000007"/>
    <n v="942.32999999999993"/>
  </r>
  <r>
    <x v="5"/>
    <x v="1"/>
    <x v="19"/>
    <n v="5194"/>
    <n v="288"/>
    <n v="10.38"/>
    <n v="2204.56"/>
    <n v="2989.44"/>
  </r>
  <r>
    <x v="9"/>
    <x v="2"/>
    <x v="11"/>
    <n v="945"/>
    <n v="75"/>
    <n v="9.33"/>
    <n v="245.25"/>
    <n v="699.75"/>
  </r>
  <r>
    <x v="0"/>
    <x v="4"/>
    <x v="6"/>
    <n v="1988"/>
    <n v="39"/>
    <n v="5.79"/>
    <n v="1762.19"/>
    <n v="225.81"/>
  </r>
  <r>
    <x v="4"/>
    <x v="5"/>
    <x v="1"/>
    <n v="6734"/>
    <n v="123"/>
    <n v="8.65"/>
    <n v="5670.05"/>
    <n v="1063.95"/>
  </r>
  <r>
    <x v="0"/>
    <x v="2"/>
    <x v="2"/>
    <n v="217"/>
    <n v="36"/>
    <n v="11.88"/>
    <n v="-210.68"/>
    <n v="427.68"/>
  </r>
  <r>
    <x v="6"/>
    <x v="5"/>
    <x v="7"/>
    <n v="6279"/>
    <n v="237"/>
    <n v="9.77"/>
    <n v="3963.51"/>
    <n v="2315.4899999999998"/>
  </r>
  <r>
    <x v="0"/>
    <x v="2"/>
    <x v="11"/>
    <n v="4424"/>
    <n v="201"/>
    <n v="9.33"/>
    <n v="2548.67"/>
    <n v="1875.33"/>
  </r>
  <r>
    <x v="7"/>
    <x v="2"/>
    <x v="9"/>
    <n v="189"/>
    <n v="48"/>
    <n v="3.11"/>
    <n v="39.72"/>
    <n v="149.28"/>
  </r>
  <r>
    <x v="6"/>
    <x v="1"/>
    <x v="7"/>
    <n v="490"/>
    <n v="84"/>
    <n v="9.77"/>
    <n v="-330.67999999999995"/>
    <n v="820.68"/>
  </r>
  <r>
    <x v="1"/>
    <x v="0"/>
    <x v="20"/>
    <n v="434"/>
    <n v="87"/>
    <n v="9"/>
    <n v="-349"/>
    <n v="783"/>
  </r>
  <r>
    <x v="5"/>
    <x v="4"/>
    <x v="0"/>
    <n v="10129"/>
    <n v="312"/>
    <n v="14.49"/>
    <n v="5608.12"/>
    <n v="4520.88"/>
  </r>
  <r>
    <x v="8"/>
    <x v="3"/>
    <x v="19"/>
    <n v="1652"/>
    <n v="102"/>
    <n v="10.38"/>
    <n v="593.24"/>
    <n v="1058.76"/>
  </r>
  <r>
    <x v="1"/>
    <x v="4"/>
    <x v="20"/>
    <n v="6433"/>
    <n v="78"/>
    <n v="9"/>
    <n v="5731"/>
    <n v="702"/>
  </r>
  <r>
    <x v="8"/>
    <x v="5"/>
    <x v="14"/>
    <n v="2212"/>
    <n v="117"/>
    <n v="6.49"/>
    <n v="1452.67"/>
    <n v="759.33"/>
  </r>
  <r>
    <x v="3"/>
    <x v="1"/>
    <x v="15"/>
    <n v="609"/>
    <n v="99"/>
    <n v="7.64"/>
    <n v="-147.36000000000001"/>
    <n v="756.36"/>
  </r>
  <r>
    <x v="0"/>
    <x v="1"/>
    <x v="17"/>
    <n v="1638"/>
    <n v="48"/>
    <n v="4.97"/>
    <n v="1399.44"/>
    <n v="238.56"/>
  </r>
  <r>
    <x v="5"/>
    <x v="5"/>
    <x v="16"/>
    <n v="3829"/>
    <n v="24"/>
    <n v="11.73"/>
    <n v="3547.48"/>
    <n v="281.52"/>
  </r>
  <r>
    <x v="0"/>
    <x v="3"/>
    <x v="16"/>
    <n v="5775"/>
    <n v="42"/>
    <n v="11.73"/>
    <n v="5282.34"/>
    <n v="492.66"/>
  </r>
  <r>
    <x v="4"/>
    <x v="1"/>
    <x v="13"/>
    <n v="1071"/>
    <n v="270"/>
    <n v="10.62"/>
    <n v="-1796.3999999999996"/>
    <n v="2867.3999999999996"/>
  </r>
  <r>
    <x v="1"/>
    <x v="2"/>
    <x v="14"/>
    <n v="5019"/>
    <n v="150"/>
    <n v="6.49"/>
    <n v="4045.5"/>
    <n v="973.5"/>
  </r>
  <r>
    <x v="7"/>
    <x v="0"/>
    <x v="16"/>
    <n v="2863"/>
    <n v="42"/>
    <n v="11.73"/>
    <n v="2370.34"/>
    <n v="492.66"/>
  </r>
  <r>
    <x v="0"/>
    <x v="1"/>
    <x v="12"/>
    <n v="1617"/>
    <n v="126"/>
    <n v="7.16"/>
    <n v="714.84"/>
    <n v="902.16"/>
  </r>
  <r>
    <x v="4"/>
    <x v="0"/>
    <x v="21"/>
    <n v="6818"/>
    <n v="6"/>
    <n v="5.6"/>
    <n v="6784.4"/>
    <n v="33.599999999999994"/>
  </r>
  <r>
    <x v="8"/>
    <x v="1"/>
    <x v="16"/>
    <n v="6657"/>
    <n v="276"/>
    <n v="11.73"/>
    <n v="3419.52"/>
    <n v="3237.48"/>
  </r>
  <r>
    <x v="8"/>
    <x v="5"/>
    <x v="9"/>
    <n v="2919"/>
    <n v="93"/>
    <n v="3.11"/>
    <n v="2629.77"/>
    <n v="289.22999999999996"/>
  </r>
  <r>
    <x v="7"/>
    <x v="2"/>
    <x v="6"/>
    <n v="3094"/>
    <n v="246"/>
    <n v="5.79"/>
    <n v="1669.66"/>
    <n v="1424.34"/>
  </r>
  <r>
    <x v="4"/>
    <x v="3"/>
    <x v="17"/>
    <n v="2989"/>
    <n v="3"/>
    <n v="4.97"/>
    <n v="2974.09"/>
    <n v="14.91"/>
  </r>
  <r>
    <x v="1"/>
    <x v="4"/>
    <x v="18"/>
    <n v="2268"/>
    <n v="63"/>
    <n v="16.73"/>
    <n v="1214.01"/>
    <n v="1053.99"/>
  </r>
  <r>
    <x v="6"/>
    <x v="1"/>
    <x v="6"/>
    <n v="4753"/>
    <n v="246"/>
    <n v="5.79"/>
    <n v="3328.66"/>
    <n v="1424.34"/>
  </r>
  <r>
    <x v="7"/>
    <x v="5"/>
    <x v="15"/>
    <n v="7511"/>
    <n v="120"/>
    <n v="7.64"/>
    <n v="6594.2"/>
    <n v="916.8"/>
  </r>
  <r>
    <x v="7"/>
    <x v="4"/>
    <x v="6"/>
    <n v="4326"/>
    <n v="348"/>
    <n v="5.79"/>
    <n v="2311.08"/>
    <n v="2014.92"/>
  </r>
  <r>
    <x v="3"/>
    <x v="5"/>
    <x v="14"/>
    <n v="4935"/>
    <n v="126"/>
    <n v="6.49"/>
    <n v="4117.26"/>
    <n v="817.74"/>
  </r>
  <r>
    <x v="4"/>
    <x v="1"/>
    <x v="0"/>
    <n v="4781"/>
    <n v="123"/>
    <n v="14.49"/>
    <n v="2998.73"/>
    <n v="1782.27"/>
  </r>
  <r>
    <x v="6"/>
    <x v="4"/>
    <x v="4"/>
    <n v="7483"/>
    <n v="45"/>
    <n v="13.15"/>
    <n v="6891.25"/>
    <n v="591.75"/>
  </r>
  <r>
    <x v="9"/>
    <x v="4"/>
    <x v="2"/>
    <n v="6860"/>
    <n v="126"/>
    <n v="11.88"/>
    <n v="5363.12"/>
    <n v="1496.88"/>
  </r>
  <r>
    <x v="0"/>
    <x v="0"/>
    <x v="12"/>
    <n v="9002"/>
    <n v="72"/>
    <n v="7.16"/>
    <n v="8486.48"/>
    <n v="515.52"/>
  </r>
  <r>
    <x v="4"/>
    <x v="2"/>
    <x v="12"/>
    <n v="1400"/>
    <n v="135"/>
    <n v="7.16"/>
    <n v="433.4"/>
    <n v="966.6"/>
  </r>
  <r>
    <x v="9"/>
    <x v="5"/>
    <x v="7"/>
    <n v="4053"/>
    <n v="24"/>
    <n v="9.77"/>
    <n v="3818.52"/>
    <n v="234.48"/>
  </r>
  <r>
    <x v="5"/>
    <x v="2"/>
    <x v="6"/>
    <n v="2149"/>
    <n v="117"/>
    <n v="5.79"/>
    <n v="1471.5700000000002"/>
    <n v="677.43"/>
  </r>
  <r>
    <x v="8"/>
    <x v="3"/>
    <x v="12"/>
    <n v="3640"/>
    <n v="51"/>
    <n v="7.16"/>
    <n v="3274.84"/>
    <n v="365.16"/>
  </r>
  <r>
    <x v="7"/>
    <x v="3"/>
    <x v="14"/>
    <n v="630"/>
    <n v="36"/>
    <n v="6.49"/>
    <n v="396.36"/>
    <n v="233.64000000000001"/>
  </r>
  <r>
    <x v="2"/>
    <x v="1"/>
    <x v="18"/>
    <n v="2429"/>
    <n v="144"/>
    <n v="16.73"/>
    <n v="19.880000000000109"/>
    <n v="2409.12"/>
  </r>
  <r>
    <x v="2"/>
    <x v="2"/>
    <x v="4"/>
    <n v="2142"/>
    <n v="114"/>
    <n v="13.15"/>
    <n v="642.89999999999986"/>
    <n v="1499.1000000000001"/>
  </r>
  <r>
    <x v="5"/>
    <x v="0"/>
    <x v="0"/>
    <n v="6454"/>
    <n v="54"/>
    <n v="14.49"/>
    <n v="5671.54"/>
    <n v="782.46"/>
  </r>
  <r>
    <x v="5"/>
    <x v="0"/>
    <x v="10"/>
    <n v="4487"/>
    <n v="333"/>
    <n v="8.7899999999999991"/>
    <n v="1559.9300000000003"/>
    <n v="2927.0699999999997"/>
  </r>
  <r>
    <x v="8"/>
    <x v="0"/>
    <x v="2"/>
    <n v="938"/>
    <n v="366"/>
    <n v="11.88"/>
    <n v="-3410.08"/>
    <n v="4348.08"/>
  </r>
  <r>
    <x v="8"/>
    <x v="4"/>
    <x v="21"/>
    <n v="8841"/>
    <n v="303"/>
    <n v="5.6"/>
    <n v="7144.2"/>
    <n v="1696.8"/>
  </r>
  <r>
    <x v="7"/>
    <x v="3"/>
    <x v="5"/>
    <n v="4018"/>
    <n v="126"/>
    <n v="12.37"/>
    <n v="2459.38"/>
    <n v="1558.62"/>
  </r>
  <r>
    <x v="3"/>
    <x v="0"/>
    <x v="16"/>
    <n v="714"/>
    <n v="231"/>
    <n v="11.73"/>
    <n v="-1995.63"/>
    <n v="2709.63"/>
  </r>
  <r>
    <x v="2"/>
    <x v="4"/>
    <x v="4"/>
    <n v="3850"/>
    <n v="102"/>
    <n v="13.15"/>
    <n v="2508.6999999999998"/>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8DE057-03E7-43A5-8520-9B1208C6E640}" name="PivotTable1"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4:F10" firstHeaderRow="0" firstDataRow="1" firstDataCol="1"/>
  <pivotFields count="8">
    <pivotField showAll="0">
      <items count="11">
        <item h="1" x="7"/>
        <item x="1"/>
        <item x="3"/>
        <item x="5"/>
        <item x="4"/>
        <item h="1"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numFmtId="4" showAll="0"/>
    <pivotField numFmtId="4" showAll="0"/>
    <pivotField numFmtId="3" showAll="0"/>
  </pivotFields>
  <rowFields count="1">
    <field x="1"/>
  </rowFields>
  <rowItems count="6">
    <i>
      <x v="2"/>
    </i>
    <i>
      <x v="3"/>
    </i>
    <i>
      <x v="1"/>
    </i>
    <i>
      <x v="5"/>
    </i>
    <i>
      <x/>
    </i>
    <i>
      <x v="4"/>
    </i>
  </rowItems>
  <colFields count="1">
    <field x="-2"/>
  </colFields>
  <colItems count="3">
    <i>
      <x/>
    </i>
    <i i="1">
      <x v="1"/>
    </i>
    <i i="2">
      <x v="2"/>
    </i>
  </colItems>
  <dataFields count="3">
    <dataField name="Sum of Amount" fld="3" baseField="0" baseItem="0" numFmtId="166"/>
    <dataField name="      " fld="3" baseField="1" baseItem="2"/>
    <dataField name="Sum of Units" fld="4" baseField="0" baseItem="0"/>
  </dataFields>
  <formats count="2">
    <format dxfId="16">
      <pivotArea collapsedLevelsAreSubtotals="1" fieldPosition="0">
        <references count="2">
          <reference field="4294967294" count="1" selected="0">
            <x v="0"/>
          </reference>
          <reference field="1" count="1">
            <x v="0"/>
          </reference>
        </references>
      </pivotArea>
    </format>
    <format dxfId="15">
      <pivotArea outline="0" fieldPosition="0">
        <references count="1">
          <reference field="4294967294" count="1">
            <x v="0"/>
          </reference>
        </references>
      </pivotArea>
    </format>
  </formats>
  <conditionalFormats count="2">
    <conditionalFormat scope="data" priority="1">
      <pivotAreas count="1">
        <pivotArea outline="0" fieldPosition="0">
          <references count="1">
            <reference field="4294967294" count="1" selected="0">
              <x v="1"/>
            </reference>
          </references>
        </pivotArea>
      </pivotAreas>
    </conditionalFormat>
    <conditionalFormat scope="data" priority="2">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B68430-AA98-4CF3-BF2D-E096F197E9AD}" name="PivotTable2" cacheId="6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C10"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9" numFmtId="166"/>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_">
        <x15:activeTabTopLevelEntity name="[data_]"/>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55CCF-0DA0-427C-AC45-3BD17C22CD1A}" name="PivotTable4"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3:G16" firstHeaderRow="1" firstDataRow="1" firstDataCol="1"/>
  <pivotFields count="8">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numFmtId="4" showAll="0"/>
    <pivotField numFmtId="4" showAll="0"/>
    <pivotField numFmtId="3" showAll="0"/>
  </pivotFields>
  <rowFields count="2">
    <field x="1"/>
    <field x="0"/>
  </rowFields>
  <rowItems count="13">
    <i>
      <x v="5"/>
    </i>
    <i r="1">
      <x/>
    </i>
    <i>
      <x v="4"/>
    </i>
    <i r="1">
      <x v="2"/>
    </i>
    <i>
      <x v="1"/>
    </i>
    <i r="1">
      <x v="1"/>
    </i>
    <i>
      <x v="2"/>
    </i>
    <i r="1">
      <x v="1"/>
    </i>
    <i>
      <x/>
    </i>
    <i r="1">
      <x v="2"/>
    </i>
    <i>
      <x v="3"/>
    </i>
    <i r="1">
      <x v="8"/>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640D28-A102-4D0C-BB8D-8703ED3DABA2}" name="PivotTable3"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16" firstHeaderRow="1" firstDataRow="1" firstDataCol="1"/>
  <pivotFields count="8">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numFmtId="4" showAll="0"/>
    <pivotField numFmtId="4" showAll="0"/>
    <pivotField numFmtId="3" showAll="0"/>
  </pivotFields>
  <rowFields count="2">
    <field x="1"/>
    <field x="0"/>
  </rowFields>
  <rowItems count="13">
    <i>
      <x/>
    </i>
    <i r="1">
      <x v="5"/>
    </i>
    <i>
      <x v="5"/>
    </i>
    <i r="1">
      <x v="9"/>
    </i>
    <i>
      <x v="1"/>
    </i>
    <i r="1">
      <x v="5"/>
    </i>
    <i>
      <x v="2"/>
    </i>
    <i r="1">
      <x v="5"/>
    </i>
    <i>
      <x v="3"/>
    </i>
    <i r="1">
      <x v="3"/>
    </i>
    <i>
      <x v="4"/>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DA0BE2-3997-4AF8-BEB4-25FA472DDCCC}" name="PivotTable5" cacheId="6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24" firstHeaderRow="1" firstDataRow="1" firstDataCol="1"/>
  <pivotFields count="3">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fld="1" subtotal="count" baseField="0" baseItem="0" numFmtId="167"/>
  </dataFields>
  <pivotHierarchies count="15">
    <pivotHierarchy dragToData="1"/>
    <pivotHierarchy multipleItemSelectionAllowed="1" dragToData="1">
      <members count="1" level="1">
        <member name="[data_].[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_">
        <x15:activeTabTopLevelEntity name="[data_]"/>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6965D3-32CD-492F-AE20-73B0AFC7837F}" name="PivotTable5" cacheId="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E25"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_">
        <x15:activeTabTopLevelEntity name="[data_]"/>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7983C26C-B6C7-4398-B302-A70DA6702C12}" sourceName="Sales Person">
  <pivotTables>
    <pivotTable tabId="5" name="PivotTable1"/>
  </pivotTables>
  <data>
    <tabular pivotCacheId="441986">
      <items count="10">
        <i x="7"/>
        <i x="1" s="1"/>
        <i x="3" s="1"/>
        <i x="5" s="1"/>
        <i x="4" s="1"/>
        <i x="6"/>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39CB2A0-460B-482D-913B-97E18C832E49}" sourceName="[data_].[Geography]">
  <pivotTables>
    <pivotTable tabId="11" name="PivotTable5"/>
  </pivotTables>
  <data>
    <olap pivotCacheId="1085181090">
      <levels count="2">
        <level uniqueName="[data_].[Geography].[(All)]" sourceCaption="(All)" count="0"/>
        <level uniqueName="[data_].[Geography].[Geography]" sourceCaption="Geography" count="6">
          <ranges>
            <range startItem="0">
              <i n="[data_].[Geography].&amp;[Australia]" c="Australia"/>
              <i n="[data_].[Geography].&amp;[Canada]" c="Canada"/>
              <i n="[data_].[Geography].&amp;[India]" c="India"/>
              <i n="[data_].[Geography].&amp;[New Zealand]" c="New Zealand"/>
              <i n="[data_].[Geography].&amp;[UK]" c="UK"/>
              <i n="[data_].[Geography].&amp;[USA]" c="USA"/>
            </range>
          </ranges>
        </level>
      </levels>
      <selections count="1">
        <selection n="[data_].[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8268380-9CF4-4614-8773-73813E6574AD}"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F5817787-3959-418B-884D-DCBB9000A8DB}"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B11:AC33" totalsRowShown="0">
  <autoFilter ref="AB11:AC33" xr:uid="{6DAC1E92-D947-4232-891E-65555AD7A47E}"/>
  <tableColumns count="2">
    <tableColumn id="1" xr3:uid="{1B8963D1-E60F-4400-A175-651A513B826F}" name="Product"/>
    <tableColumn id="2" xr3:uid="{1798A7DA-FB9F-46D3-AA0A-B6BCA4A81AC3}" name="Cost per unit"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B9D0E3-B827-4C31-A41E-2817D9BDC11A}" name="data_" displayName="data_" ref="C11:J311" totalsRowShown="0" headerRowDxfId="25">
  <autoFilter ref="C11:J311" xr:uid="{C6B9D0E3-B827-4C31-A41E-2817D9BDC11A}"/>
  <sortState xmlns:xlrd2="http://schemas.microsoft.com/office/spreadsheetml/2017/richdata2" ref="C12:J311">
    <sortCondition ref="C11:C311"/>
  </sortState>
  <tableColumns count="8">
    <tableColumn id="1" xr3:uid="{9CCE15EF-87BA-44E1-8290-00CBF7F339E6}" name="Sales Person"/>
    <tableColumn id="2" xr3:uid="{79F6D025-7CDC-4E08-B66C-1489B46DED3E}" name="Geography"/>
    <tableColumn id="3" xr3:uid="{37B1A255-BC89-41F6-921C-3E034DA7F50C}" name="Product"/>
    <tableColumn id="4" xr3:uid="{F1416C8E-7B12-437A-98B5-9B58AE2B4A49}" name="Amount" dataDxfId="24"/>
    <tableColumn id="5" xr3:uid="{287605D5-29B2-4A5F-8E7A-68D714361D7B}" name="Units" dataDxfId="23"/>
    <tableColumn id="6" xr3:uid="{77EE661A-FFA4-40C9-A28D-FA33BD224BF8}" name="Cost per unit" dataDxfId="22">
      <calculatedColumnFormula>_xlfn.XLOOKUP(data_[[#This Row],[Product]],products[Product],products[Cost per unit])</calculatedColumnFormula>
    </tableColumn>
    <tableColumn id="8" xr3:uid="{9CAB7409-85F7-422F-A00C-C4C8F1631346}" name="Profit" dataDxfId="7">
      <calculatedColumnFormula>data_[[#This Row],[Amount]]-data_[[#This Row],[Cost]]</calculatedColumnFormula>
    </tableColumn>
    <tableColumn id="7" xr3:uid="{562FA10A-F4C0-4B85-A1F0-7F2285BD0F04}" name="Cost" dataDxfId="21">
      <calculatedColumnFormula>data_[[#This Row],[Cost per unit]]*data_[[#This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641D976-A122-4097-8D94-1A9B3BAED40E}" name="Table9" displayName="Table9" ref="C4:E12" totalsRowShown="0">
  <tableColumns count="3">
    <tableColumn id="1" xr3:uid="{81457230-A2FD-40CB-B2EE-5ED30237AE5E}" name="    "/>
    <tableColumn id="2" xr3:uid="{9533F607-9837-459D-874E-4491D32B45BA}" name="amount "/>
    <tableColumn id="3" xr3:uid="{D380F68F-B82F-4829-8AF5-9AD675519265}" name="units"/>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591FF7-3E08-4838-87C2-8B96411FBD24}" name="data_4" displayName="data_4" ref="A4:E304" headerRowDxfId="20">
  <autoFilter ref="A4:E304" xr:uid="{A9591FF7-3E08-4838-87C2-8B96411FBD24}"/>
  <sortState xmlns:xlrd2="http://schemas.microsoft.com/office/spreadsheetml/2017/richdata2" ref="A5:E304">
    <sortCondition descending="1" ref="D4:D304"/>
  </sortState>
  <tableColumns count="5">
    <tableColumn id="1" xr3:uid="{3A61DF91-8426-4DFB-ADD9-576ED619C575}" name="Sales Person" totalsRowLabel="Total"/>
    <tableColumn id="2" xr3:uid="{AC3C4E82-9A1D-4868-ACD9-B2F97D4E18F6}" name="Geography"/>
    <tableColumn id="3" xr3:uid="{691838E9-9F86-4548-B12A-BBE51E9D9F8F}" name="Product"/>
    <tableColumn id="4" xr3:uid="{24C0561A-0B63-4F13-84C7-8CED045BAF02}" name="Amount" dataDxfId="19"/>
    <tableColumn id="5" xr3:uid="{7830584B-F287-4543-9AA4-116F9B0D38B9}" name="Units" totalsRowFunction="sum" dataDxfId="18" totalsRow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992DC1-0B65-4BF7-8A54-E171E0B7B2EE}" name="Table5" displayName="Table5" ref="R2:U302" totalsRowShown="0" headerRowBorderDxfId="14" tableBorderDxfId="13" totalsRowBorderDxfId="12">
  <autoFilter ref="R2:U302" xr:uid="{33992DC1-0B65-4BF7-8A54-E171E0B7B2EE}"/>
  <tableColumns count="4">
    <tableColumn id="1" xr3:uid="{F1D8F43C-240C-4987-B033-1D9B7DB5037D}" name="Geography" dataDxfId="11"/>
    <tableColumn id="2" xr3:uid="{9E1283B2-9B9B-4B3F-8CDB-63DFA562FF38}" name="Amount" dataDxfId="10"/>
    <tableColumn id="3" xr3:uid="{234AD8D2-4BCF-4C36-B744-498F3A69BE48}" name="Column1" dataDxfId="9"/>
    <tableColumn id="4" xr3:uid="{D1D97F42-DD46-45A1-BC5D-D3D12B6080A7}" name="Units"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D4687A-9B7E-488C-BC16-B9B63F77DCEF}" name="Table6" displayName="Table6" ref="B17:E27" totalsRowShown="0" headerRowDxfId="1" dataDxfId="2">
  <autoFilter ref="B17:E27" xr:uid="{A8D4687A-9B7E-488C-BC16-B9B63F77DCEF}"/>
  <tableColumns count="4">
    <tableColumn id="1" xr3:uid="{C9B30789-DA21-43AE-B6DC-DC1B0461235D}" name="Column1" dataDxfId="6"/>
    <tableColumn id="2" xr3:uid="{24D6756C-D654-42FB-873A-362A4EA98B59}" name="Amount" dataDxfId="5">
      <calculatedColumnFormula>SUMIFS(data_[Amount],data_[Sales Person],$B18,data_[Geography],$D$3)</calculatedColumnFormula>
    </tableColumn>
    <tableColumn id="3" xr3:uid="{588CD20B-3375-475F-8514-49C91ACFDF67}" name="Units" dataDxfId="4">
      <calculatedColumnFormula>SUMIFS(data_[Units], data_[Sales Person],$B18, data_[Geography],$D$3)</calculatedColumnFormula>
    </tableColumn>
    <tableColumn id="4" xr3:uid="{6FB262B1-4A44-4C14-B052-69370AE3E9F1}" name="yes/no" dataDxfId="3">
      <calculatedColumnFormula>IF($C18&gt;12000, 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C658"/>
  <sheetViews>
    <sheetView showGridLines="0" topLeftCell="A2" zoomScale="101" zoomScaleNormal="145" workbookViewId="0">
      <selection activeCell="I16" sqref="I1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8.5546875" customWidth="1"/>
    <col min="9" max="9" width="10.109375" bestFit="1" customWidth="1"/>
    <col min="11" max="11" width="3.88671875" customWidth="1"/>
    <col min="12" max="12" width="53.88671875" customWidth="1"/>
    <col min="26" max="26" width="21.88671875" bestFit="1" customWidth="1"/>
    <col min="27" max="27" width="14.44140625" customWidth="1"/>
    <col min="32" max="32" width="21.88671875" customWidth="1"/>
  </cols>
  <sheetData>
    <row r="1" spans="1:29" s="2" customFormat="1" ht="52.5" customHeight="1" x14ac:dyDescent="0.3">
      <c r="A1" s="1"/>
      <c r="C1" s="3" t="s">
        <v>42</v>
      </c>
    </row>
    <row r="11" spans="1:29" x14ac:dyDescent="0.3">
      <c r="C11" s="6" t="s">
        <v>11</v>
      </c>
      <c r="D11" s="6" t="s">
        <v>12</v>
      </c>
      <c r="E11" s="6" t="s">
        <v>0</v>
      </c>
      <c r="F11" s="10" t="s">
        <v>1</v>
      </c>
      <c r="G11" s="10" t="s">
        <v>50</v>
      </c>
      <c r="H11" s="10" t="s">
        <v>51</v>
      </c>
      <c r="I11" s="10" t="s">
        <v>81</v>
      </c>
      <c r="J11" s="10" t="s">
        <v>80</v>
      </c>
      <c r="M11" s="9" t="s">
        <v>43</v>
      </c>
      <c r="N11" s="2"/>
      <c r="AB11" t="s">
        <v>0</v>
      </c>
      <c r="AC11" t="s">
        <v>51</v>
      </c>
    </row>
    <row r="12" spans="1:29" x14ac:dyDescent="0.3">
      <c r="C12" t="s">
        <v>2</v>
      </c>
      <c r="D12" t="s">
        <v>39</v>
      </c>
      <c r="E12" t="s">
        <v>25</v>
      </c>
      <c r="F12" s="4">
        <v>1785</v>
      </c>
      <c r="G12" s="5">
        <v>462</v>
      </c>
      <c r="H12" s="37">
        <f>_xlfn.XLOOKUP(data_[[#This Row],[Product]],products[Product],products[Cost per unit])</f>
        <v>13.15</v>
      </c>
      <c r="I12" s="37">
        <f>data_[[#This Row],[Amount]]-data_[[#This Row],[Cost]]</f>
        <v>-4290.3</v>
      </c>
      <c r="J12" s="5">
        <f>data_[[#This Row],[Cost per unit]]*data_[[#This Row],[Units]]</f>
        <v>6075.3</v>
      </c>
      <c r="M12" s="7">
        <v>1</v>
      </c>
      <c r="N12" s="8" t="s">
        <v>44</v>
      </c>
      <c r="AB12" t="s">
        <v>13</v>
      </c>
      <c r="AC12" s="11">
        <v>9.33</v>
      </c>
    </row>
    <row r="13" spans="1:29" x14ac:dyDescent="0.3">
      <c r="C13" t="s">
        <v>2</v>
      </c>
      <c r="D13" t="s">
        <v>34</v>
      </c>
      <c r="E13" t="s">
        <v>13</v>
      </c>
      <c r="F13" s="4">
        <v>252</v>
      </c>
      <c r="G13" s="5">
        <v>54</v>
      </c>
      <c r="H13" s="37">
        <f>_xlfn.XLOOKUP(data_[[#This Row],[Product]],products[Product],products[Cost per unit])</f>
        <v>9.33</v>
      </c>
      <c r="I13" s="37">
        <f>data_[[#This Row],[Amount]]-data_[[#This Row],[Cost]]</f>
        <v>-251.82</v>
      </c>
      <c r="J13" s="5">
        <f>data_[[#This Row],[Cost per unit]]*data_[[#This Row],[Units]]</f>
        <v>503.82</v>
      </c>
      <c r="M13" s="7">
        <v>2</v>
      </c>
      <c r="N13" s="8" t="s">
        <v>53</v>
      </c>
      <c r="AB13" t="s">
        <v>14</v>
      </c>
      <c r="AC13" s="11">
        <v>11.7</v>
      </c>
    </row>
    <row r="14" spans="1:29" x14ac:dyDescent="0.3">
      <c r="C14" t="s">
        <v>2</v>
      </c>
      <c r="D14" t="s">
        <v>39</v>
      </c>
      <c r="E14" t="s">
        <v>20</v>
      </c>
      <c r="F14" s="4">
        <v>9443</v>
      </c>
      <c r="G14" s="5">
        <v>162</v>
      </c>
      <c r="H14" s="37">
        <f>_xlfn.XLOOKUP(data_[[#This Row],[Product]],products[Product],products[Cost per unit])</f>
        <v>10.62</v>
      </c>
      <c r="I14" s="37">
        <f>data_[[#This Row],[Amount]]-data_[[#This Row],[Cost]]</f>
        <v>7722.56</v>
      </c>
      <c r="J14" s="5">
        <f>data_[[#This Row],[Cost per unit]]*data_[[#This Row],[Units]]</f>
        <v>1720.4399999999998</v>
      </c>
      <c r="M14" s="7">
        <v>3</v>
      </c>
      <c r="N14" s="8" t="s">
        <v>45</v>
      </c>
      <c r="AB14" t="s">
        <v>4</v>
      </c>
      <c r="AC14" s="11">
        <v>11.88</v>
      </c>
    </row>
    <row r="15" spans="1:29" x14ac:dyDescent="0.3">
      <c r="C15" t="s">
        <v>2</v>
      </c>
      <c r="D15" t="s">
        <v>35</v>
      </c>
      <c r="E15" t="s">
        <v>19</v>
      </c>
      <c r="F15" s="4">
        <v>553</v>
      </c>
      <c r="G15" s="5">
        <v>15</v>
      </c>
      <c r="H15" s="37">
        <f>_xlfn.XLOOKUP(data_[[#This Row],[Product]],products[Product],products[Cost per unit])</f>
        <v>7.64</v>
      </c>
      <c r="I15" s="37">
        <f>data_[[#This Row],[Amount]]-data_[[#This Row],[Cost]]</f>
        <v>438.4</v>
      </c>
      <c r="J15" s="5">
        <f>data_[[#This Row],[Cost per unit]]*data_[[#This Row],[Units]]</f>
        <v>114.6</v>
      </c>
      <c r="M15" s="7">
        <v>4</v>
      </c>
      <c r="N15" s="8" t="s">
        <v>46</v>
      </c>
      <c r="AB15" t="s">
        <v>15</v>
      </c>
      <c r="AC15" s="11">
        <v>11.73</v>
      </c>
    </row>
    <row r="16" spans="1:29" x14ac:dyDescent="0.3">
      <c r="C16" t="s">
        <v>2</v>
      </c>
      <c r="D16" t="s">
        <v>39</v>
      </c>
      <c r="E16" t="s">
        <v>28</v>
      </c>
      <c r="F16" s="4">
        <v>6027</v>
      </c>
      <c r="G16" s="5">
        <v>144</v>
      </c>
      <c r="H16" s="37">
        <f>_xlfn.XLOOKUP(data_[[#This Row],[Product]],products[Product],products[Cost per unit])</f>
        <v>10.38</v>
      </c>
      <c r="I16" s="37">
        <f>data_[[#This Row],[Amount]]-data_[[#This Row],[Cost]]</f>
        <v>4532.28</v>
      </c>
      <c r="J16" s="5">
        <f>data_[[#This Row],[Cost per unit]]*data_[[#This Row],[Units]]</f>
        <v>1494.72</v>
      </c>
      <c r="M16" s="7">
        <v>5</v>
      </c>
      <c r="N16" s="8" t="s">
        <v>54</v>
      </c>
      <c r="AB16" t="s">
        <v>16</v>
      </c>
      <c r="AC16" s="11">
        <v>8.7899999999999991</v>
      </c>
    </row>
    <row r="17" spans="3:29" x14ac:dyDescent="0.3">
      <c r="C17" t="s">
        <v>2</v>
      </c>
      <c r="D17" t="s">
        <v>38</v>
      </c>
      <c r="E17" t="s">
        <v>23</v>
      </c>
      <c r="F17" s="4">
        <v>4417</v>
      </c>
      <c r="G17" s="5">
        <v>153</v>
      </c>
      <c r="H17" s="37">
        <f>_xlfn.XLOOKUP(data_[[#This Row],[Product]],products[Product],products[Cost per unit])</f>
        <v>6.49</v>
      </c>
      <c r="I17" s="37">
        <f>data_[[#This Row],[Amount]]-data_[[#This Row],[Cost]]</f>
        <v>3424.0299999999997</v>
      </c>
      <c r="J17" s="5">
        <f>data_[[#This Row],[Cost per unit]]*data_[[#This Row],[Units]]</f>
        <v>992.97</v>
      </c>
      <c r="M17" s="7">
        <v>6</v>
      </c>
      <c r="N17" s="8" t="s">
        <v>55</v>
      </c>
      <c r="AB17" t="s">
        <v>17</v>
      </c>
      <c r="AC17" s="11">
        <v>3.11</v>
      </c>
    </row>
    <row r="18" spans="3:29" x14ac:dyDescent="0.3">
      <c r="C18" t="s">
        <v>2</v>
      </c>
      <c r="D18" t="s">
        <v>37</v>
      </c>
      <c r="E18" t="s">
        <v>19</v>
      </c>
      <c r="F18" s="4">
        <v>238</v>
      </c>
      <c r="G18" s="5">
        <v>18</v>
      </c>
      <c r="H18" s="37">
        <f>_xlfn.XLOOKUP(data_[[#This Row],[Product]],products[Product],products[Cost per unit])</f>
        <v>7.64</v>
      </c>
      <c r="I18" s="37">
        <f>data_[[#This Row],[Amount]]-data_[[#This Row],[Cost]]</f>
        <v>100.48000000000002</v>
      </c>
      <c r="J18" s="5">
        <f>data_[[#This Row],[Cost per unit]]*data_[[#This Row],[Units]]</f>
        <v>137.51999999999998</v>
      </c>
      <c r="M18" s="7">
        <v>7</v>
      </c>
      <c r="N18" s="8" t="s">
        <v>49</v>
      </c>
      <c r="AB18" t="s">
        <v>18</v>
      </c>
      <c r="AC18" s="11">
        <v>6.47</v>
      </c>
    </row>
    <row r="19" spans="3:29" x14ac:dyDescent="0.3">
      <c r="C19" t="s">
        <v>2</v>
      </c>
      <c r="D19" t="s">
        <v>36</v>
      </c>
      <c r="E19" t="s">
        <v>29</v>
      </c>
      <c r="F19" s="4">
        <v>8211</v>
      </c>
      <c r="G19" s="5">
        <v>75</v>
      </c>
      <c r="H19" s="37">
        <f>_xlfn.XLOOKUP(data_[[#This Row],[Product]],products[Product],products[Cost per unit])</f>
        <v>7.16</v>
      </c>
      <c r="I19" s="37">
        <f>data_[[#This Row],[Amount]]-data_[[#This Row],[Cost]]</f>
        <v>7674</v>
      </c>
      <c r="J19" s="5">
        <f>data_[[#This Row],[Cost per unit]]*data_[[#This Row],[Units]]</f>
        <v>537</v>
      </c>
      <c r="M19" s="7">
        <v>8</v>
      </c>
      <c r="N19" s="8" t="s">
        <v>52</v>
      </c>
      <c r="AB19" t="s">
        <v>19</v>
      </c>
      <c r="AC19" s="11">
        <v>7.64</v>
      </c>
    </row>
    <row r="20" spans="3:29" x14ac:dyDescent="0.3">
      <c r="C20" t="s">
        <v>2</v>
      </c>
      <c r="D20" t="s">
        <v>38</v>
      </c>
      <c r="E20" t="s">
        <v>28</v>
      </c>
      <c r="F20" s="4">
        <v>6580</v>
      </c>
      <c r="G20" s="5">
        <v>183</v>
      </c>
      <c r="H20" s="37">
        <f>_xlfn.XLOOKUP(data_[[#This Row],[Product]],products[Product],products[Cost per unit])</f>
        <v>10.38</v>
      </c>
      <c r="I20" s="37">
        <f>data_[[#This Row],[Amount]]-data_[[#This Row],[Cost]]</f>
        <v>4680.46</v>
      </c>
      <c r="J20" s="5">
        <f>data_[[#This Row],[Cost per unit]]*data_[[#This Row],[Units]]</f>
        <v>1899.5400000000002</v>
      </c>
      <c r="M20" s="7">
        <v>9</v>
      </c>
      <c r="N20" s="8" t="s">
        <v>47</v>
      </c>
      <c r="AB20" t="s">
        <v>20</v>
      </c>
      <c r="AC20" s="11">
        <v>10.62</v>
      </c>
    </row>
    <row r="21" spans="3:29" x14ac:dyDescent="0.3">
      <c r="C21" t="s">
        <v>2</v>
      </c>
      <c r="D21" t="s">
        <v>38</v>
      </c>
      <c r="E21" t="s">
        <v>13</v>
      </c>
      <c r="F21" s="4">
        <v>56</v>
      </c>
      <c r="G21" s="5">
        <v>51</v>
      </c>
      <c r="H21" s="37">
        <f>_xlfn.XLOOKUP(data_[[#This Row],[Product]],products[Product],products[Cost per unit])</f>
        <v>9.33</v>
      </c>
      <c r="I21" s="37">
        <f>data_[[#This Row],[Amount]]-data_[[#This Row],[Cost]]</f>
        <v>-419.83</v>
      </c>
      <c r="J21" s="5">
        <f>data_[[#This Row],[Cost per unit]]*data_[[#This Row],[Units]]</f>
        <v>475.83</v>
      </c>
      <c r="M21" s="7">
        <v>10</v>
      </c>
      <c r="N21" s="8" t="s">
        <v>48</v>
      </c>
      <c r="AB21" t="s">
        <v>21</v>
      </c>
      <c r="AC21" s="11">
        <v>9</v>
      </c>
    </row>
    <row r="22" spans="3:29" x14ac:dyDescent="0.3">
      <c r="C22" t="s">
        <v>2</v>
      </c>
      <c r="D22" t="s">
        <v>39</v>
      </c>
      <c r="E22" t="s">
        <v>27</v>
      </c>
      <c r="F22" s="4">
        <v>7812</v>
      </c>
      <c r="G22" s="5">
        <v>81</v>
      </c>
      <c r="H22" s="37">
        <f>_xlfn.XLOOKUP(data_[[#This Row],[Product]],products[Product],products[Cost per unit])</f>
        <v>16.73</v>
      </c>
      <c r="I22" s="37">
        <f>data_[[#This Row],[Amount]]-data_[[#This Row],[Cost]]</f>
        <v>6456.87</v>
      </c>
      <c r="J22" s="5">
        <f>data_[[#This Row],[Cost per unit]]*data_[[#This Row],[Units]]</f>
        <v>1355.13</v>
      </c>
      <c r="AB22" t="s">
        <v>22</v>
      </c>
      <c r="AC22" s="11">
        <v>9.77</v>
      </c>
    </row>
    <row r="23" spans="3:29" x14ac:dyDescent="0.3">
      <c r="C23" t="s">
        <v>2</v>
      </c>
      <c r="D23" t="s">
        <v>36</v>
      </c>
      <c r="E23" t="s">
        <v>27</v>
      </c>
      <c r="F23" s="4">
        <v>798</v>
      </c>
      <c r="G23" s="5">
        <v>519</v>
      </c>
      <c r="H23" s="37">
        <f>_xlfn.XLOOKUP(data_[[#This Row],[Product]],products[Product],products[Cost per unit])</f>
        <v>16.73</v>
      </c>
      <c r="I23" s="37">
        <f>data_[[#This Row],[Amount]]-data_[[#This Row],[Cost]]</f>
        <v>-7884.8700000000008</v>
      </c>
      <c r="J23" s="5">
        <f>data_[[#This Row],[Cost per unit]]*data_[[#This Row],[Units]]</f>
        <v>8682.8700000000008</v>
      </c>
      <c r="AB23" t="s">
        <v>23</v>
      </c>
      <c r="AC23" s="11">
        <v>6.49</v>
      </c>
    </row>
    <row r="24" spans="3:29" x14ac:dyDescent="0.3">
      <c r="C24" t="s">
        <v>2</v>
      </c>
      <c r="D24" t="s">
        <v>36</v>
      </c>
      <c r="E24" t="s">
        <v>16</v>
      </c>
      <c r="F24" s="4">
        <v>11417</v>
      </c>
      <c r="G24" s="5">
        <v>21</v>
      </c>
      <c r="H24" s="37">
        <f>_xlfn.XLOOKUP(data_[[#This Row],[Product]],products[Product],products[Cost per unit])</f>
        <v>8.7899999999999991</v>
      </c>
      <c r="I24" s="37">
        <f>data_[[#This Row],[Amount]]-data_[[#This Row],[Cost]]</f>
        <v>11232.41</v>
      </c>
      <c r="J24" s="5">
        <f>data_[[#This Row],[Cost per unit]]*data_[[#This Row],[Units]]</f>
        <v>184.58999999999997</v>
      </c>
      <c r="AB24" t="s">
        <v>24</v>
      </c>
      <c r="AC24" s="11">
        <v>4.97</v>
      </c>
    </row>
    <row r="25" spans="3:29" x14ac:dyDescent="0.3">
      <c r="C25" t="s">
        <v>2</v>
      </c>
      <c r="D25" t="s">
        <v>37</v>
      </c>
      <c r="E25" t="s">
        <v>18</v>
      </c>
      <c r="F25" s="4">
        <v>11571</v>
      </c>
      <c r="G25" s="5">
        <v>138</v>
      </c>
      <c r="H25" s="37">
        <f>_xlfn.XLOOKUP(data_[[#This Row],[Product]],products[Product],products[Cost per unit])</f>
        <v>6.47</v>
      </c>
      <c r="I25" s="37">
        <f>data_[[#This Row],[Amount]]-data_[[#This Row],[Cost]]</f>
        <v>10678.14</v>
      </c>
      <c r="J25" s="5">
        <f>data_[[#This Row],[Cost per unit]]*data_[[#This Row],[Units]]</f>
        <v>892.86</v>
      </c>
      <c r="AB25" t="s">
        <v>25</v>
      </c>
      <c r="AC25" s="11">
        <v>13.15</v>
      </c>
    </row>
    <row r="26" spans="3:29" x14ac:dyDescent="0.3">
      <c r="C26" t="s">
        <v>2</v>
      </c>
      <c r="D26" t="s">
        <v>37</v>
      </c>
      <c r="E26" t="s">
        <v>17</v>
      </c>
      <c r="F26" s="4">
        <v>9926</v>
      </c>
      <c r="G26" s="5">
        <v>201</v>
      </c>
      <c r="H26" s="37">
        <f>_xlfn.XLOOKUP(data_[[#This Row],[Product]],products[Product],products[Cost per unit])</f>
        <v>3.11</v>
      </c>
      <c r="I26" s="37">
        <f>data_[[#This Row],[Amount]]-data_[[#This Row],[Cost]]</f>
        <v>9300.89</v>
      </c>
      <c r="J26" s="5">
        <f>data_[[#This Row],[Cost per unit]]*data_[[#This Row],[Units]]</f>
        <v>625.11</v>
      </c>
      <c r="AB26" t="s">
        <v>26</v>
      </c>
      <c r="AC26" s="11">
        <v>5.6</v>
      </c>
    </row>
    <row r="27" spans="3:29" x14ac:dyDescent="0.3">
      <c r="C27" t="s">
        <v>2</v>
      </c>
      <c r="D27" t="s">
        <v>39</v>
      </c>
      <c r="E27" t="s">
        <v>16</v>
      </c>
      <c r="F27" s="4">
        <v>2016</v>
      </c>
      <c r="G27" s="5">
        <v>117</v>
      </c>
      <c r="H27" s="37">
        <f>_xlfn.XLOOKUP(data_[[#This Row],[Product]],products[Product],products[Cost per unit])</f>
        <v>8.7899999999999991</v>
      </c>
      <c r="I27" s="37">
        <f>data_[[#This Row],[Amount]]-data_[[#This Row],[Cost]]</f>
        <v>987.57000000000016</v>
      </c>
      <c r="J27" s="5">
        <f>data_[[#This Row],[Cost per unit]]*data_[[#This Row],[Units]]</f>
        <v>1028.4299999999998</v>
      </c>
      <c r="AB27" t="s">
        <v>27</v>
      </c>
      <c r="AC27" s="11">
        <v>16.73</v>
      </c>
    </row>
    <row r="28" spans="3:29" x14ac:dyDescent="0.3">
      <c r="C28" t="s">
        <v>2</v>
      </c>
      <c r="D28" t="s">
        <v>39</v>
      </c>
      <c r="E28" t="s">
        <v>21</v>
      </c>
      <c r="F28" s="4">
        <v>7651</v>
      </c>
      <c r="G28" s="5">
        <v>213</v>
      </c>
      <c r="H28" s="37">
        <f>_xlfn.XLOOKUP(data_[[#This Row],[Product]],products[Product],products[Cost per unit])</f>
        <v>9</v>
      </c>
      <c r="I28" s="37">
        <f>data_[[#This Row],[Amount]]-data_[[#This Row],[Cost]]</f>
        <v>5734</v>
      </c>
      <c r="J28" s="5">
        <f>data_[[#This Row],[Cost per unit]]*data_[[#This Row],[Units]]</f>
        <v>1917</v>
      </c>
      <c r="AB28" t="s">
        <v>28</v>
      </c>
      <c r="AC28" s="11">
        <v>10.38</v>
      </c>
    </row>
    <row r="29" spans="3:29" x14ac:dyDescent="0.3">
      <c r="C29" t="s">
        <v>2</v>
      </c>
      <c r="D29" t="s">
        <v>39</v>
      </c>
      <c r="E29" t="s">
        <v>22</v>
      </c>
      <c r="F29" s="4">
        <v>1568</v>
      </c>
      <c r="G29" s="5">
        <v>141</v>
      </c>
      <c r="H29" s="37">
        <f>_xlfn.XLOOKUP(data_[[#This Row],[Product]],products[Product],products[Cost per unit])</f>
        <v>9.77</v>
      </c>
      <c r="I29" s="37">
        <f>data_[[#This Row],[Amount]]-data_[[#This Row],[Cost]]</f>
        <v>190.43000000000006</v>
      </c>
      <c r="J29" s="5">
        <f>data_[[#This Row],[Cost per unit]]*data_[[#This Row],[Units]]</f>
        <v>1377.57</v>
      </c>
      <c r="AB29" t="s">
        <v>29</v>
      </c>
      <c r="AC29" s="11">
        <v>7.16</v>
      </c>
    </row>
    <row r="30" spans="3:29" x14ac:dyDescent="0.3">
      <c r="C30" t="s">
        <v>2</v>
      </c>
      <c r="D30" t="s">
        <v>37</v>
      </c>
      <c r="E30" t="s">
        <v>14</v>
      </c>
      <c r="F30" s="4">
        <v>1057</v>
      </c>
      <c r="G30" s="5">
        <v>54</v>
      </c>
      <c r="H30" s="37">
        <f>_xlfn.XLOOKUP(data_[[#This Row],[Product]],products[Product],products[Cost per unit])</f>
        <v>11.7</v>
      </c>
      <c r="I30" s="37">
        <f>data_[[#This Row],[Amount]]-data_[[#This Row],[Cost]]</f>
        <v>425.20000000000005</v>
      </c>
      <c r="J30" s="5">
        <f>data_[[#This Row],[Cost per unit]]*data_[[#This Row],[Units]]</f>
        <v>631.79999999999995</v>
      </c>
      <c r="AB30" t="s">
        <v>30</v>
      </c>
      <c r="AC30" s="11">
        <v>14.49</v>
      </c>
    </row>
    <row r="31" spans="3:29" x14ac:dyDescent="0.3">
      <c r="C31" t="s">
        <v>2</v>
      </c>
      <c r="D31" t="s">
        <v>38</v>
      </c>
      <c r="E31" t="s">
        <v>4</v>
      </c>
      <c r="F31" s="4">
        <v>3549</v>
      </c>
      <c r="G31" s="5">
        <v>3</v>
      </c>
      <c r="H31" s="37">
        <f>_xlfn.XLOOKUP(data_[[#This Row],[Product]],products[Product],products[Cost per unit])</f>
        <v>11.88</v>
      </c>
      <c r="I31" s="37">
        <f>data_[[#This Row],[Amount]]-data_[[#This Row],[Cost]]</f>
        <v>3513.36</v>
      </c>
      <c r="J31" s="5">
        <f>data_[[#This Row],[Cost per unit]]*data_[[#This Row],[Units]]</f>
        <v>35.64</v>
      </c>
      <c r="AB31" t="s">
        <v>31</v>
      </c>
      <c r="AC31" s="11">
        <v>5.79</v>
      </c>
    </row>
    <row r="32" spans="3:29" x14ac:dyDescent="0.3">
      <c r="C32" t="s">
        <v>2</v>
      </c>
      <c r="D32" t="s">
        <v>39</v>
      </c>
      <c r="E32" t="s">
        <v>15</v>
      </c>
      <c r="F32" s="4">
        <v>4802</v>
      </c>
      <c r="G32" s="5">
        <v>36</v>
      </c>
      <c r="H32" s="37">
        <f>_xlfn.XLOOKUP(data_[[#This Row],[Product]],products[Product],products[Cost per unit])</f>
        <v>11.73</v>
      </c>
      <c r="I32" s="37">
        <f>data_[[#This Row],[Amount]]-data_[[#This Row],[Cost]]</f>
        <v>4379.72</v>
      </c>
      <c r="J32" s="5">
        <f>data_[[#This Row],[Cost per unit]]*data_[[#This Row],[Units]]</f>
        <v>422.28000000000003</v>
      </c>
      <c r="AB32" t="s">
        <v>32</v>
      </c>
      <c r="AC32" s="11">
        <v>8.65</v>
      </c>
    </row>
    <row r="33" spans="3:29" x14ac:dyDescent="0.3">
      <c r="C33" t="s">
        <v>2</v>
      </c>
      <c r="D33" t="s">
        <v>35</v>
      </c>
      <c r="E33" t="s">
        <v>17</v>
      </c>
      <c r="F33" s="4">
        <v>1589</v>
      </c>
      <c r="G33" s="5">
        <v>303</v>
      </c>
      <c r="H33" s="37">
        <f>_xlfn.XLOOKUP(data_[[#This Row],[Product]],products[Product],products[Cost per unit])</f>
        <v>3.11</v>
      </c>
      <c r="I33" s="37">
        <f>data_[[#This Row],[Amount]]-data_[[#This Row],[Cost]]</f>
        <v>646.67000000000007</v>
      </c>
      <c r="J33" s="5">
        <f>data_[[#This Row],[Cost per unit]]*data_[[#This Row],[Units]]</f>
        <v>942.32999999999993</v>
      </c>
      <c r="AB33" t="s">
        <v>33</v>
      </c>
      <c r="AC33" s="11">
        <v>12.37</v>
      </c>
    </row>
    <row r="34" spans="3:29" x14ac:dyDescent="0.3">
      <c r="C34" t="s">
        <v>2</v>
      </c>
      <c r="D34" t="s">
        <v>36</v>
      </c>
      <c r="E34" t="s">
        <v>17</v>
      </c>
      <c r="F34" s="4">
        <v>189</v>
      </c>
      <c r="G34" s="5">
        <v>48</v>
      </c>
      <c r="H34" s="37">
        <f>_xlfn.XLOOKUP(data_[[#This Row],[Product]],products[Product],products[Cost per unit])</f>
        <v>3.11</v>
      </c>
      <c r="I34" s="37">
        <f>data_[[#This Row],[Amount]]-data_[[#This Row],[Cost]]</f>
        <v>39.72</v>
      </c>
      <c r="J34" s="5">
        <f>data_[[#This Row],[Cost per unit]]*data_[[#This Row],[Units]]</f>
        <v>149.28</v>
      </c>
    </row>
    <row r="35" spans="3:29" x14ac:dyDescent="0.3">
      <c r="C35" t="s">
        <v>2</v>
      </c>
      <c r="D35" t="s">
        <v>37</v>
      </c>
      <c r="E35" t="s">
        <v>15</v>
      </c>
      <c r="F35" s="4">
        <v>2863</v>
      </c>
      <c r="G35" s="5">
        <v>42</v>
      </c>
      <c r="H35" s="37">
        <f>_xlfn.XLOOKUP(data_[[#This Row],[Product]],products[Product],products[Cost per unit])</f>
        <v>11.73</v>
      </c>
      <c r="I35" s="37">
        <f>data_[[#This Row],[Amount]]-data_[[#This Row],[Cost]]</f>
        <v>2370.34</v>
      </c>
      <c r="J35" s="5">
        <f>data_[[#This Row],[Cost per unit]]*data_[[#This Row],[Units]]</f>
        <v>492.66</v>
      </c>
    </row>
    <row r="36" spans="3:29" x14ac:dyDescent="0.3">
      <c r="C36" t="s">
        <v>2</v>
      </c>
      <c r="D36" t="s">
        <v>36</v>
      </c>
      <c r="E36" t="s">
        <v>31</v>
      </c>
      <c r="F36" s="4">
        <v>3094</v>
      </c>
      <c r="G36" s="5">
        <v>246</v>
      </c>
      <c r="H36" s="37">
        <f>_xlfn.XLOOKUP(data_[[#This Row],[Product]],products[Product],products[Cost per unit])</f>
        <v>5.79</v>
      </c>
      <c r="I36" s="37">
        <f>data_[[#This Row],[Amount]]-data_[[#This Row],[Cost]]</f>
        <v>1669.66</v>
      </c>
      <c r="J36" s="5">
        <f>data_[[#This Row],[Cost per unit]]*data_[[#This Row],[Units]]</f>
        <v>1424.34</v>
      </c>
    </row>
    <row r="37" spans="3:29" x14ac:dyDescent="0.3">
      <c r="C37" t="s">
        <v>2</v>
      </c>
      <c r="D37" t="s">
        <v>34</v>
      </c>
      <c r="E37" t="s">
        <v>19</v>
      </c>
      <c r="F37" s="4">
        <v>7511</v>
      </c>
      <c r="G37" s="5">
        <v>120</v>
      </c>
      <c r="H37" s="37">
        <f>_xlfn.XLOOKUP(data_[[#This Row],[Product]],products[Product],products[Cost per unit])</f>
        <v>7.64</v>
      </c>
      <c r="I37" s="37">
        <f>data_[[#This Row],[Amount]]-data_[[#This Row],[Cost]]</f>
        <v>6594.2</v>
      </c>
      <c r="J37" s="5">
        <f>data_[[#This Row],[Cost per unit]]*data_[[#This Row],[Units]]</f>
        <v>916.8</v>
      </c>
    </row>
    <row r="38" spans="3:29" x14ac:dyDescent="0.3">
      <c r="C38" t="s">
        <v>2</v>
      </c>
      <c r="D38" t="s">
        <v>38</v>
      </c>
      <c r="E38" t="s">
        <v>31</v>
      </c>
      <c r="F38" s="4">
        <v>4326</v>
      </c>
      <c r="G38" s="5">
        <v>348</v>
      </c>
      <c r="H38" s="37">
        <f>_xlfn.XLOOKUP(data_[[#This Row],[Product]],products[Product],products[Cost per unit])</f>
        <v>5.79</v>
      </c>
      <c r="I38" s="37">
        <f>data_[[#This Row],[Amount]]-data_[[#This Row],[Cost]]</f>
        <v>2311.08</v>
      </c>
      <c r="J38" s="5">
        <f>data_[[#This Row],[Cost per unit]]*data_[[#This Row],[Units]]</f>
        <v>2014.92</v>
      </c>
    </row>
    <row r="39" spans="3:29" x14ac:dyDescent="0.3">
      <c r="C39" t="s">
        <v>2</v>
      </c>
      <c r="D39" t="s">
        <v>39</v>
      </c>
      <c r="E39" t="s">
        <v>23</v>
      </c>
      <c r="F39" s="4">
        <v>630</v>
      </c>
      <c r="G39" s="5">
        <v>36</v>
      </c>
      <c r="H39" s="37">
        <f>_xlfn.XLOOKUP(data_[[#This Row],[Product]],products[Product],products[Cost per unit])</f>
        <v>6.49</v>
      </c>
      <c r="I39" s="37">
        <f>data_[[#This Row],[Amount]]-data_[[#This Row],[Cost]]</f>
        <v>396.36</v>
      </c>
      <c r="J39" s="5">
        <f>data_[[#This Row],[Cost per unit]]*data_[[#This Row],[Units]]</f>
        <v>233.64000000000001</v>
      </c>
    </row>
    <row r="40" spans="3:29" x14ac:dyDescent="0.3">
      <c r="C40" t="s">
        <v>2</v>
      </c>
      <c r="D40" t="s">
        <v>39</v>
      </c>
      <c r="E40" t="s">
        <v>33</v>
      </c>
      <c r="F40" s="4">
        <v>4018</v>
      </c>
      <c r="G40" s="5">
        <v>126</v>
      </c>
      <c r="H40" s="37">
        <f>_xlfn.XLOOKUP(data_[[#This Row],[Product]],products[Product],products[Cost per unit])</f>
        <v>12.37</v>
      </c>
      <c r="I40" s="37">
        <f>data_[[#This Row],[Amount]]-data_[[#This Row],[Cost]]</f>
        <v>2459.38</v>
      </c>
      <c r="J40" s="5">
        <f>data_[[#This Row],[Cost per unit]]*data_[[#This Row],[Units]]</f>
        <v>1558.62</v>
      </c>
    </row>
    <row r="41" spans="3:29" x14ac:dyDescent="0.3">
      <c r="C41" t="s">
        <v>8</v>
      </c>
      <c r="D41" t="s">
        <v>35</v>
      </c>
      <c r="E41" t="s">
        <v>32</v>
      </c>
      <c r="F41" s="4">
        <v>6706</v>
      </c>
      <c r="G41" s="5">
        <v>459</v>
      </c>
      <c r="H41" s="37">
        <f>_xlfn.XLOOKUP(data_[[#This Row],[Product]],products[Product],products[Cost per unit])</f>
        <v>8.65</v>
      </c>
      <c r="I41" s="37">
        <f>data_[[#This Row],[Amount]]-data_[[#This Row],[Cost]]</f>
        <v>2735.6499999999996</v>
      </c>
      <c r="J41" s="5">
        <f>data_[[#This Row],[Cost per unit]]*data_[[#This Row],[Units]]</f>
        <v>3970.3500000000004</v>
      </c>
    </row>
    <row r="42" spans="3:29" x14ac:dyDescent="0.3">
      <c r="C42" t="s">
        <v>8</v>
      </c>
      <c r="D42" t="s">
        <v>35</v>
      </c>
      <c r="E42" t="s">
        <v>22</v>
      </c>
      <c r="F42" s="4">
        <v>5012</v>
      </c>
      <c r="G42" s="5">
        <v>210</v>
      </c>
      <c r="H42" s="37">
        <f>_xlfn.XLOOKUP(data_[[#This Row],[Product]],products[Product],products[Cost per unit])</f>
        <v>9.77</v>
      </c>
      <c r="I42" s="37">
        <f>data_[[#This Row],[Amount]]-data_[[#This Row],[Cost]]</f>
        <v>2960.3</v>
      </c>
      <c r="J42" s="5">
        <f>data_[[#This Row],[Cost per unit]]*data_[[#This Row],[Units]]</f>
        <v>2051.6999999999998</v>
      </c>
    </row>
    <row r="43" spans="3:29" x14ac:dyDescent="0.3">
      <c r="C43" t="s">
        <v>8</v>
      </c>
      <c r="D43" t="s">
        <v>38</v>
      </c>
      <c r="E43" t="s">
        <v>23</v>
      </c>
      <c r="F43" s="4">
        <v>1701</v>
      </c>
      <c r="G43" s="5">
        <v>234</v>
      </c>
      <c r="H43" s="37">
        <f>_xlfn.XLOOKUP(data_[[#This Row],[Product]],products[Product],products[Cost per unit])</f>
        <v>6.49</v>
      </c>
      <c r="I43" s="37">
        <f>data_[[#This Row],[Amount]]-data_[[#This Row],[Cost]]</f>
        <v>182.33999999999992</v>
      </c>
      <c r="J43" s="5">
        <f>data_[[#This Row],[Cost per unit]]*data_[[#This Row],[Units]]</f>
        <v>1518.66</v>
      </c>
    </row>
    <row r="44" spans="3:29" x14ac:dyDescent="0.3">
      <c r="C44" t="s">
        <v>8</v>
      </c>
      <c r="D44" t="s">
        <v>37</v>
      </c>
      <c r="E44" t="s">
        <v>19</v>
      </c>
      <c r="F44" s="4">
        <v>1771</v>
      </c>
      <c r="G44" s="5">
        <v>204</v>
      </c>
      <c r="H44" s="37">
        <f>_xlfn.XLOOKUP(data_[[#This Row],[Product]],products[Product],products[Cost per unit])</f>
        <v>7.64</v>
      </c>
      <c r="I44" s="37">
        <f>data_[[#This Row],[Amount]]-data_[[#This Row],[Cost]]</f>
        <v>212.44000000000005</v>
      </c>
      <c r="J44" s="5">
        <f>data_[[#This Row],[Cost per unit]]*data_[[#This Row],[Units]]</f>
        <v>1558.56</v>
      </c>
    </row>
    <row r="45" spans="3:29" x14ac:dyDescent="0.3">
      <c r="C45" t="s">
        <v>8</v>
      </c>
      <c r="D45" t="s">
        <v>39</v>
      </c>
      <c r="E45" t="s">
        <v>30</v>
      </c>
      <c r="F45" s="4">
        <v>7021</v>
      </c>
      <c r="G45" s="5">
        <v>183</v>
      </c>
      <c r="H45" s="37">
        <f>_xlfn.XLOOKUP(data_[[#This Row],[Product]],products[Product],products[Cost per unit])</f>
        <v>14.49</v>
      </c>
      <c r="I45" s="37">
        <f>data_[[#This Row],[Amount]]-data_[[#This Row],[Cost]]</f>
        <v>4369.33</v>
      </c>
      <c r="J45" s="5">
        <f>data_[[#This Row],[Cost per unit]]*data_[[#This Row],[Units]]</f>
        <v>2651.67</v>
      </c>
    </row>
    <row r="46" spans="3:29" x14ac:dyDescent="0.3">
      <c r="C46" t="s">
        <v>8</v>
      </c>
      <c r="D46" t="s">
        <v>37</v>
      </c>
      <c r="E46" t="s">
        <v>15</v>
      </c>
      <c r="F46" s="4">
        <v>9709</v>
      </c>
      <c r="G46" s="5">
        <v>30</v>
      </c>
      <c r="H46" s="37">
        <f>_xlfn.XLOOKUP(data_[[#This Row],[Product]],products[Product],products[Cost per unit])</f>
        <v>11.73</v>
      </c>
      <c r="I46" s="37">
        <f>data_[[#This Row],[Amount]]-data_[[#This Row],[Cost]]</f>
        <v>9357.1</v>
      </c>
      <c r="J46" s="5">
        <f>data_[[#This Row],[Cost per unit]]*data_[[#This Row],[Units]]</f>
        <v>351.90000000000003</v>
      </c>
    </row>
    <row r="47" spans="3:29" x14ac:dyDescent="0.3">
      <c r="C47" t="s">
        <v>8</v>
      </c>
      <c r="D47" t="s">
        <v>39</v>
      </c>
      <c r="E47" t="s">
        <v>31</v>
      </c>
      <c r="F47" s="4">
        <v>8890</v>
      </c>
      <c r="G47" s="5">
        <v>210</v>
      </c>
      <c r="H47" s="37">
        <f>_xlfn.XLOOKUP(data_[[#This Row],[Product]],products[Product],products[Cost per unit])</f>
        <v>5.79</v>
      </c>
      <c r="I47" s="37">
        <f>data_[[#This Row],[Amount]]-data_[[#This Row],[Cost]]</f>
        <v>7674.1</v>
      </c>
      <c r="J47" s="5">
        <f>data_[[#This Row],[Cost per unit]]*data_[[#This Row],[Units]]</f>
        <v>1215.9000000000001</v>
      </c>
    </row>
    <row r="48" spans="3:29" x14ac:dyDescent="0.3">
      <c r="C48" t="s">
        <v>8</v>
      </c>
      <c r="D48" t="s">
        <v>35</v>
      </c>
      <c r="E48" t="s">
        <v>29</v>
      </c>
      <c r="F48" s="4">
        <v>2023</v>
      </c>
      <c r="G48" s="5">
        <v>168</v>
      </c>
      <c r="H48" s="37">
        <f>_xlfn.XLOOKUP(data_[[#This Row],[Product]],products[Product],products[Cost per unit])</f>
        <v>7.16</v>
      </c>
      <c r="I48" s="37">
        <f>data_[[#This Row],[Amount]]-data_[[#This Row],[Cost]]</f>
        <v>820.11999999999989</v>
      </c>
      <c r="J48" s="5">
        <f>data_[[#This Row],[Cost per unit]]*data_[[#This Row],[Units]]</f>
        <v>1202.8800000000001</v>
      </c>
    </row>
    <row r="49" spans="3:10" x14ac:dyDescent="0.3">
      <c r="C49" t="s">
        <v>8</v>
      </c>
      <c r="D49" t="s">
        <v>35</v>
      </c>
      <c r="E49" t="s">
        <v>27</v>
      </c>
      <c r="F49" s="4">
        <v>4753</v>
      </c>
      <c r="G49" s="5">
        <v>300</v>
      </c>
      <c r="H49" s="37">
        <f>_xlfn.XLOOKUP(data_[[#This Row],[Product]],products[Product],products[Cost per unit])</f>
        <v>16.73</v>
      </c>
      <c r="I49" s="37">
        <f>data_[[#This Row],[Amount]]-data_[[#This Row],[Cost]]</f>
        <v>-266</v>
      </c>
      <c r="J49" s="5">
        <f>data_[[#This Row],[Cost per unit]]*data_[[#This Row],[Units]]</f>
        <v>5019</v>
      </c>
    </row>
    <row r="50" spans="3:10" x14ac:dyDescent="0.3">
      <c r="C50" t="s">
        <v>8</v>
      </c>
      <c r="D50" t="s">
        <v>38</v>
      </c>
      <c r="E50" t="s">
        <v>22</v>
      </c>
      <c r="F50" s="4">
        <v>168</v>
      </c>
      <c r="G50" s="5">
        <v>84</v>
      </c>
      <c r="H50" s="37">
        <f>_xlfn.XLOOKUP(data_[[#This Row],[Product]],products[Product],products[Cost per unit])</f>
        <v>9.77</v>
      </c>
      <c r="I50" s="37">
        <f>data_[[#This Row],[Amount]]-data_[[#This Row],[Cost]]</f>
        <v>-652.67999999999995</v>
      </c>
      <c r="J50" s="5">
        <f>data_[[#This Row],[Cost per unit]]*data_[[#This Row],[Units]]</f>
        <v>820.68</v>
      </c>
    </row>
    <row r="51" spans="3:10" x14ac:dyDescent="0.3">
      <c r="C51" t="s">
        <v>8</v>
      </c>
      <c r="D51" t="s">
        <v>38</v>
      </c>
      <c r="E51" t="s">
        <v>32</v>
      </c>
      <c r="F51" s="4">
        <v>3752</v>
      </c>
      <c r="G51" s="5">
        <v>213</v>
      </c>
      <c r="H51" s="37">
        <f>_xlfn.XLOOKUP(data_[[#This Row],[Product]],products[Product],products[Cost per unit])</f>
        <v>8.65</v>
      </c>
      <c r="I51" s="37">
        <f>data_[[#This Row],[Amount]]-data_[[#This Row],[Cost]]</f>
        <v>1909.55</v>
      </c>
      <c r="J51" s="5">
        <f>data_[[#This Row],[Cost per unit]]*data_[[#This Row],[Units]]</f>
        <v>1842.45</v>
      </c>
    </row>
    <row r="52" spans="3:10" x14ac:dyDescent="0.3">
      <c r="C52" t="s">
        <v>8</v>
      </c>
      <c r="D52" t="s">
        <v>37</v>
      </c>
      <c r="E52" t="s">
        <v>30</v>
      </c>
      <c r="F52" s="4">
        <v>42</v>
      </c>
      <c r="G52" s="5">
        <v>150</v>
      </c>
      <c r="H52" s="37">
        <f>_xlfn.XLOOKUP(data_[[#This Row],[Product]],products[Product],products[Cost per unit])</f>
        <v>14.49</v>
      </c>
      <c r="I52" s="37">
        <f>data_[[#This Row],[Amount]]-data_[[#This Row],[Cost]]</f>
        <v>-2131.5</v>
      </c>
      <c r="J52" s="5">
        <f>data_[[#This Row],[Cost per unit]]*data_[[#This Row],[Units]]</f>
        <v>2173.5</v>
      </c>
    </row>
    <row r="53" spans="3:10" x14ac:dyDescent="0.3">
      <c r="C53" t="s">
        <v>8</v>
      </c>
      <c r="D53" t="s">
        <v>38</v>
      </c>
      <c r="E53" t="s">
        <v>13</v>
      </c>
      <c r="F53" s="4">
        <v>819</v>
      </c>
      <c r="G53" s="5">
        <v>510</v>
      </c>
      <c r="H53" s="37">
        <f>_xlfn.XLOOKUP(data_[[#This Row],[Product]],products[Product],products[Cost per unit])</f>
        <v>9.33</v>
      </c>
      <c r="I53" s="37">
        <f>data_[[#This Row],[Amount]]-data_[[#This Row],[Cost]]</f>
        <v>-3939.3</v>
      </c>
      <c r="J53" s="5">
        <f>data_[[#This Row],[Cost per unit]]*data_[[#This Row],[Units]]</f>
        <v>4758.3</v>
      </c>
    </row>
    <row r="54" spans="3:10" x14ac:dyDescent="0.3">
      <c r="C54" t="s">
        <v>8</v>
      </c>
      <c r="D54" t="s">
        <v>35</v>
      </c>
      <c r="E54" t="s">
        <v>33</v>
      </c>
      <c r="F54" s="4">
        <v>357</v>
      </c>
      <c r="G54" s="5">
        <v>126</v>
      </c>
      <c r="H54" s="37">
        <f>_xlfn.XLOOKUP(data_[[#This Row],[Product]],products[Product],products[Cost per unit])</f>
        <v>12.37</v>
      </c>
      <c r="I54" s="37">
        <f>data_[[#This Row],[Amount]]-data_[[#This Row],[Cost]]</f>
        <v>-1201.6199999999999</v>
      </c>
      <c r="J54" s="5">
        <f>data_[[#This Row],[Cost per unit]]*data_[[#This Row],[Units]]</f>
        <v>1558.62</v>
      </c>
    </row>
    <row r="55" spans="3:10" x14ac:dyDescent="0.3">
      <c r="C55" t="s">
        <v>8</v>
      </c>
      <c r="D55" t="s">
        <v>34</v>
      </c>
      <c r="E55" t="s">
        <v>16</v>
      </c>
      <c r="F55" s="4">
        <v>2009</v>
      </c>
      <c r="G55" s="5">
        <v>219</v>
      </c>
      <c r="H55" s="37">
        <f>_xlfn.XLOOKUP(data_[[#This Row],[Product]],products[Product],products[Cost per unit])</f>
        <v>8.7899999999999991</v>
      </c>
      <c r="I55" s="37">
        <f>data_[[#This Row],[Amount]]-data_[[#This Row],[Cost]]</f>
        <v>83.990000000000236</v>
      </c>
      <c r="J55" s="5">
        <f>data_[[#This Row],[Cost per unit]]*data_[[#This Row],[Units]]</f>
        <v>1925.0099999999998</v>
      </c>
    </row>
    <row r="56" spans="3:10" x14ac:dyDescent="0.3">
      <c r="C56" t="s">
        <v>8</v>
      </c>
      <c r="D56" t="s">
        <v>39</v>
      </c>
      <c r="E56" t="s">
        <v>26</v>
      </c>
      <c r="F56" s="4">
        <v>1561</v>
      </c>
      <c r="G56" s="5">
        <v>27</v>
      </c>
      <c r="H56" s="37">
        <f>_xlfn.XLOOKUP(data_[[#This Row],[Product]],products[Product],products[Cost per unit])</f>
        <v>5.6</v>
      </c>
      <c r="I56" s="37">
        <f>data_[[#This Row],[Amount]]-data_[[#This Row],[Cost]]</f>
        <v>1409.8</v>
      </c>
      <c r="J56" s="5">
        <f>data_[[#This Row],[Cost per unit]]*data_[[#This Row],[Units]]</f>
        <v>151.19999999999999</v>
      </c>
    </row>
    <row r="57" spans="3:10" x14ac:dyDescent="0.3">
      <c r="C57" t="s">
        <v>8</v>
      </c>
      <c r="D57" t="s">
        <v>37</v>
      </c>
      <c r="E57" t="s">
        <v>26</v>
      </c>
      <c r="F57" s="4">
        <v>6279</v>
      </c>
      <c r="G57" s="5">
        <v>45</v>
      </c>
      <c r="H57" s="37">
        <f>_xlfn.XLOOKUP(data_[[#This Row],[Product]],products[Product],products[Cost per unit])</f>
        <v>5.6</v>
      </c>
      <c r="I57" s="37">
        <f>data_[[#This Row],[Amount]]-data_[[#This Row],[Cost]]</f>
        <v>6027</v>
      </c>
      <c r="J57" s="5">
        <f>data_[[#This Row],[Cost per unit]]*data_[[#This Row],[Units]]</f>
        <v>251.99999999999997</v>
      </c>
    </row>
    <row r="58" spans="3:10" x14ac:dyDescent="0.3">
      <c r="C58" t="s">
        <v>8</v>
      </c>
      <c r="D58" t="s">
        <v>37</v>
      </c>
      <c r="E58" t="s">
        <v>22</v>
      </c>
      <c r="F58" s="4">
        <v>1890</v>
      </c>
      <c r="G58" s="5">
        <v>195</v>
      </c>
      <c r="H58" s="37">
        <f>_xlfn.XLOOKUP(data_[[#This Row],[Product]],products[Product],products[Cost per unit])</f>
        <v>9.77</v>
      </c>
      <c r="I58" s="37">
        <f>data_[[#This Row],[Amount]]-data_[[#This Row],[Cost]]</f>
        <v>-15.149999999999864</v>
      </c>
      <c r="J58" s="5">
        <f>data_[[#This Row],[Cost per unit]]*data_[[#This Row],[Units]]</f>
        <v>1905.1499999999999</v>
      </c>
    </row>
    <row r="59" spans="3:10" x14ac:dyDescent="0.3">
      <c r="C59" t="s">
        <v>8</v>
      </c>
      <c r="D59" t="s">
        <v>35</v>
      </c>
      <c r="E59" t="s">
        <v>30</v>
      </c>
      <c r="F59" s="4">
        <v>3598</v>
      </c>
      <c r="G59" s="5">
        <v>81</v>
      </c>
      <c r="H59" s="37">
        <f>_xlfn.XLOOKUP(data_[[#This Row],[Product]],products[Product],products[Cost per unit])</f>
        <v>14.49</v>
      </c>
      <c r="I59" s="37">
        <f>data_[[#This Row],[Amount]]-data_[[#This Row],[Cost]]</f>
        <v>2424.31</v>
      </c>
      <c r="J59" s="5">
        <f>data_[[#This Row],[Cost per unit]]*data_[[#This Row],[Units]]</f>
        <v>1173.69</v>
      </c>
    </row>
    <row r="60" spans="3:10" x14ac:dyDescent="0.3">
      <c r="C60" t="s">
        <v>8</v>
      </c>
      <c r="D60" t="s">
        <v>34</v>
      </c>
      <c r="E60" t="s">
        <v>31</v>
      </c>
      <c r="F60" s="4">
        <v>3507</v>
      </c>
      <c r="G60" s="5">
        <v>288</v>
      </c>
      <c r="H60" s="37">
        <f>_xlfn.XLOOKUP(data_[[#This Row],[Product]],products[Product],products[Cost per unit])</f>
        <v>5.79</v>
      </c>
      <c r="I60" s="37">
        <f>data_[[#This Row],[Amount]]-data_[[#This Row],[Cost]]</f>
        <v>1839.48</v>
      </c>
      <c r="J60" s="5">
        <f>data_[[#This Row],[Cost per unit]]*data_[[#This Row],[Units]]</f>
        <v>1667.52</v>
      </c>
    </row>
    <row r="61" spans="3:10" x14ac:dyDescent="0.3">
      <c r="C61" t="s">
        <v>8</v>
      </c>
      <c r="D61" t="s">
        <v>39</v>
      </c>
      <c r="E61" t="s">
        <v>18</v>
      </c>
      <c r="F61" s="4">
        <v>9660</v>
      </c>
      <c r="G61" s="5">
        <v>27</v>
      </c>
      <c r="H61" s="37">
        <f>_xlfn.XLOOKUP(data_[[#This Row],[Product]],products[Product],products[Cost per unit])</f>
        <v>6.47</v>
      </c>
      <c r="I61" s="37">
        <f>data_[[#This Row],[Amount]]-data_[[#This Row],[Cost]]</f>
        <v>9485.31</v>
      </c>
      <c r="J61" s="5">
        <f>data_[[#This Row],[Cost per unit]]*data_[[#This Row],[Units]]</f>
        <v>174.69</v>
      </c>
    </row>
    <row r="62" spans="3:10" x14ac:dyDescent="0.3">
      <c r="C62" t="s">
        <v>8</v>
      </c>
      <c r="D62" t="s">
        <v>35</v>
      </c>
      <c r="E62" t="s">
        <v>20</v>
      </c>
      <c r="F62" s="4">
        <v>2702</v>
      </c>
      <c r="G62" s="5">
        <v>363</v>
      </c>
      <c r="H62" s="37">
        <f>_xlfn.XLOOKUP(data_[[#This Row],[Product]],products[Product],products[Cost per unit])</f>
        <v>10.62</v>
      </c>
      <c r="I62" s="37">
        <f>data_[[#This Row],[Amount]]-data_[[#This Row],[Cost]]</f>
        <v>-1153.0599999999995</v>
      </c>
      <c r="J62" s="5">
        <f>data_[[#This Row],[Cost per unit]]*data_[[#This Row],[Units]]</f>
        <v>3855.0599999999995</v>
      </c>
    </row>
    <row r="63" spans="3:10" x14ac:dyDescent="0.3">
      <c r="C63" t="s">
        <v>8</v>
      </c>
      <c r="D63" t="s">
        <v>37</v>
      </c>
      <c r="E63" t="s">
        <v>21</v>
      </c>
      <c r="F63" s="4">
        <v>434</v>
      </c>
      <c r="G63" s="5">
        <v>87</v>
      </c>
      <c r="H63" s="37">
        <f>_xlfn.XLOOKUP(data_[[#This Row],[Product]],products[Product],products[Cost per unit])</f>
        <v>9</v>
      </c>
      <c r="I63" s="37">
        <f>data_[[#This Row],[Amount]]-data_[[#This Row],[Cost]]</f>
        <v>-349</v>
      </c>
      <c r="J63" s="5">
        <f>data_[[#This Row],[Cost per unit]]*data_[[#This Row],[Units]]</f>
        <v>783</v>
      </c>
    </row>
    <row r="64" spans="3:10" x14ac:dyDescent="0.3">
      <c r="C64" t="s">
        <v>8</v>
      </c>
      <c r="D64" t="s">
        <v>38</v>
      </c>
      <c r="E64" t="s">
        <v>21</v>
      </c>
      <c r="F64" s="4">
        <v>6433</v>
      </c>
      <c r="G64" s="5">
        <v>78</v>
      </c>
      <c r="H64" s="37">
        <f>_xlfn.XLOOKUP(data_[[#This Row],[Product]],products[Product],products[Cost per unit])</f>
        <v>9</v>
      </c>
      <c r="I64" s="37">
        <f>data_[[#This Row],[Amount]]-data_[[#This Row],[Cost]]</f>
        <v>5731</v>
      </c>
      <c r="J64" s="5">
        <f>data_[[#This Row],[Cost per unit]]*data_[[#This Row],[Units]]</f>
        <v>702</v>
      </c>
    </row>
    <row r="65" spans="3:10" x14ac:dyDescent="0.3">
      <c r="C65" t="s">
        <v>8</v>
      </c>
      <c r="D65" t="s">
        <v>36</v>
      </c>
      <c r="E65" t="s">
        <v>23</v>
      </c>
      <c r="F65" s="4">
        <v>5019</v>
      </c>
      <c r="G65" s="5">
        <v>150</v>
      </c>
      <c r="H65" s="37">
        <f>_xlfn.XLOOKUP(data_[[#This Row],[Product]],products[Product],products[Cost per unit])</f>
        <v>6.49</v>
      </c>
      <c r="I65" s="37">
        <f>data_[[#This Row],[Amount]]-data_[[#This Row],[Cost]]</f>
        <v>4045.5</v>
      </c>
      <c r="J65" s="5">
        <f>data_[[#This Row],[Cost per unit]]*data_[[#This Row],[Units]]</f>
        <v>973.5</v>
      </c>
    </row>
    <row r="66" spans="3:10" x14ac:dyDescent="0.3">
      <c r="C66" t="s">
        <v>8</v>
      </c>
      <c r="D66" t="s">
        <v>38</v>
      </c>
      <c r="E66" t="s">
        <v>27</v>
      </c>
      <c r="F66" s="4">
        <v>2268</v>
      </c>
      <c r="G66" s="5">
        <v>63</v>
      </c>
      <c r="H66" s="37">
        <f>_xlfn.XLOOKUP(data_[[#This Row],[Product]],products[Product],products[Cost per unit])</f>
        <v>16.73</v>
      </c>
      <c r="I66" s="37">
        <f>data_[[#This Row],[Amount]]-data_[[#This Row],[Cost]]</f>
        <v>1214.01</v>
      </c>
      <c r="J66" s="5">
        <f>data_[[#This Row],[Cost per unit]]*data_[[#This Row],[Units]]</f>
        <v>1053.99</v>
      </c>
    </row>
    <row r="67" spans="3:10" x14ac:dyDescent="0.3">
      <c r="C67" t="s">
        <v>41</v>
      </c>
      <c r="D67" t="s">
        <v>36</v>
      </c>
      <c r="E67" t="s">
        <v>18</v>
      </c>
      <c r="F67" s="4">
        <v>9632</v>
      </c>
      <c r="G67" s="5">
        <v>288</v>
      </c>
      <c r="H67" s="37">
        <f>_xlfn.XLOOKUP(data_[[#This Row],[Product]],products[Product],products[Cost per unit])</f>
        <v>6.47</v>
      </c>
      <c r="I67" s="37">
        <f>data_[[#This Row],[Amount]]-data_[[#This Row],[Cost]]</f>
        <v>7768.64</v>
      </c>
      <c r="J67" s="5">
        <f>data_[[#This Row],[Cost per unit]]*data_[[#This Row],[Units]]</f>
        <v>1863.36</v>
      </c>
    </row>
    <row r="68" spans="3:10" x14ac:dyDescent="0.3">
      <c r="C68" t="s">
        <v>41</v>
      </c>
      <c r="D68" t="s">
        <v>34</v>
      </c>
      <c r="E68" t="s">
        <v>22</v>
      </c>
      <c r="F68" s="4">
        <v>336</v>
      </c>
      <c r="G68" s="5">
        <v>144</v>
      </c>
      <c r="H68" s="37">
        <f>_xlfn.XLOOKUP(data_[[#This Row],[Product]],products[Product],products[Cost per unit])</f>
        <v>9.77</v>
      </c>
      <c r="I68" s="37">
        <f>data_[[#This Row],[Amount]]-data_[[#This Row],[Cost]]</f>
        <v>-1070.8799999999999</v>
      </c>
      <c r="J68" s="5">
        <f>data_[[#This Row],[Cost per unit]]*data_[[#This Row],[Units]]</f>
        <v>1406.8799999999999</v>
      </c>
    </row>
    <row r="69" spans="3:10" x14ac:dyDescent="0.3">
      <c r="C69" t="s">
        <v>41</v>
      </c>
      <c r="D69" t="s">
        <v>35</v>
      </c>
      <c r="E69" t="s">
        <v>15</v>
      </c>
      <c r="F69" s="4">
        <v>2114</v>
      </c>
      <c r="G69" s="5">
        <v>186</v>
      </c>
      <c r="H69" s="37">
        <f>_xlfn.XLOOKUP(data_[[#This Row],[Product]],products[Product],products[Cost per unit])</f>
        <v>11.73</v>
      </c>
      <c r="I69" s="37">
        <f>data_[[#This Row],[Amount]]-data_[[#This Row],[Cost]]</f>
        <v>-67.7800000000002</v>
      </c>
      <c r="J69" s="5">
        <f>data_[[#This Row],[Cost per unit]]*data_[[#This Row],[Units]]</f>
        <v>2181.7800000000002</v>
      </c>
    </row>
    <row r="70" spans="3:10" x14ac:dyDescent="0.3">
      <c r="C70" t="s">
        <v>41</v>
      </c>
      <c r="D70" t="s">
        <v>36</v>
      </c>
      <c r="E70" t="s">
        <v>13</v>
      </c>
      <c r="F70" s="4">
        <v>10311</v>
      </c>
      <c r="G70" s="5">
        <v>231</v>
      </c>
      <c r="H70" s="37">
        <f>_xlfn.XLOOKUP(data_[[#This Row],[Product]],products[Product],products[Cost per unit])</f>
        <v>9.33</v>
      </c>
      <c r="I70" s="37">
        <f>data_[[#This Row],[Amount]]-data_[[#This Row],[Cost]]</f>
        <v>8155.77</v>
      </c>
      <c r="J70" s="5">
        <f>data_[[#This Row],[Cost per unit]]*data_[[#This Row],[Units]]</f>
        <v>2155.23</v>
      </c>
    </row>
    <row r="71" spans="3:10" x14ac:dyDescent="0.3">
      <c r="C71" t="s">
        <v>41</v>
      </c>
      <c r="D71" t="s">
        <v>37</v>
      </c>
      <c r="E71" t="s">
        <v>24</v>
      </c>
      <c r="F71" s="4">
        <v>6398</v>
      </c>
      <c r="G71" s="5">
        <v>102</v>
      </c>
      <c r="H71" s="37">
        <f>_xlfn.XLOOKUP(data_[[#This Row],[Product]],products[Product],products[Cost per unit])</f>
        <v>4.97</v>
      </c>
      <c r="I71" s="37">
        <f>data_[[#This Row],[Amount]]-data_[[#This Row],[Cost]]</f>
        <v>5891.06</v>
      </c>
      <c r="J71" s="5">
        <f>data_[[#This Row],[Cost per unit]]*data_[[#This Row],[Units]]</f>
        <v>506.94</v>
      </c>
    </row>
    <row r="72" spans="3:10" x14ac:dyDescent="0.3">
      <c r="C72" t="s">
        <v>41</v>
      </c>
      <c r="D72" t="s">
        <v>39</v>
      </c>
      <c r="E72" t="s">
        <v>14</v>
      </c>
      <c r="F72" s="4">
        <v>3976</v>
      </c>
      <c r="G72" s="5">
        <v>72</v>
      </c>
      <c r="H72" s="37">
        <f>_xlfn.XLOOKUP(data_[[#This Row],[Product]],products[Product],products[Cost per unit])</f>
        <v>11.7</v>
      </c>
      <c r="I72" s="37">
        <f>data_[[#This Row],[Amount]]-data_[[#This Row],[Cost]]</f>
        <v>3133.6</v>
      </c>
      <c r="J72" s="5">
        <f>data_[[#This Row],[Cost per unit]]*data_[[#This Row],[Units]]</f>
        <v>842.4</v>
      </c>
    </row>
    <row r="73" spans="3:10" x14ac:dyDescent="0.3">
      <c r="C73" t="s">
        <v>41</v>
      </c>
      <c r="D73" t="s">
        <v>35</v>
      </c>
      <c r="E73" t="s">
        <v>13</v>
      </c>
      <c r="F73" s="4">
        <v>4760</v>
      </c>
      <c r="G73" s="5">
        <v>69</v>
      </c>
      <c r="H73" s="37">
        <f>_xlfn.XLOOKUP(data_[[#This Row],[Product]],products[Product],products[Cost per unit])</f>
        <v>9.33</v>
      </c>
      <c r="I73" s="37">
        <f>data_[[#This Row],[Amount]]-data_[[#This Row],[Cost]]</f>
        <v>4116.2299999999996</v>
      </c>
      <c r="J73" s="5">
        <f>data_[[#This Row],[Cost per unit]]*data_[[#This Row],[Units]]</f>
        <v>643.77</v>
      </c>
    </row>
    <row r="74" spans="3:10" x14ac:dyDescent="0.3">
      <c r="C74" t="s">
        <v>41</v>
      </c>
      <c r="D74" t="s">
        <v>34</v>
      </c>
      <c r="E74" t="s">
        <v>17</v>
      </c>
      <c r="F74" s="4">
        <v>1463</v>
      </c>
      <c r="G74" s="5">
        <v>39</v>
      </c>
      <c r="H74" s="37">
        <f>_xlfn.XLOOKUP(data_[[#This Row],[Product]],products[Product],products[Cost per unit])</f>
        <v>3.11</v>
      </c>
      <c r="I74" s="37">
        <f>data_[[#This Row],[Amount]]-data_[[#This Row],[Cost]]</f>
        <v>1341.71</v>
      </c>
      <c r="J74" s="5">
        <f>data_[[#This Row],[Cost per unit]]*data_[[#This Row],[Units]]</f>
        <v>121.28999999999999</v>
      </c>
    </row>
    <row r="75" spans="3:10" x14ac:dyDescent="0.3">
      <c r="C75" t="s">
        <v>41</v>
      </c>
      <c r="D75" t="s">
        <v>36</v>
      </c>
      <c r="E75" t="s">
        <v>28</v>
      </c>
      <c r="F75" s="4">
        <v>854</v>
      </c>
      <c r="G75" s="5">
        <v>309</v>
      </c>
      <c r="H75" s="37">
        <f>_xlfn.XLOOKUP(data_[[#This Row],[Product]],products[Product],products[Cost per unit])</f>
        <v>10.38</v>
      </c>
      <c r="I75" s="37">
        <f>data_[[#This Row],[Amount]]-data_[[#This Row],[Cost]]</f>
        <v>-2353.42</v>
      </c>
      <c r="J75" s="5">
        <f>data_[[#This Row],[Cost per unit]]*data_[[#This Row],[Units]]</f>
        <v>3207.42</v>
      </c>
    </row>
    <row r="76" spans="3:10" x14ac:dyDescent="0.3">
      <c r="C76" t="s">
        <v>41</v>
      </c>
      <c r="D76" t="s">
        <v>35</v>
      </c>
      <c r="E76" t="s">
        <v>28</v>
      </c>
      <c r="F76" s="4">
        <v>7455</v>
      </c>
      <c r="G76" s="5">
        <v>216</v>
      </c>
      <c r="H76" s="37">
        <f>_xlfn.XLOOKUP(data_[[#This Row],[Product]],products[Product],products[Cost per unit])</f>
        <v>10.38</v>
      </c>
      <c r="I76" s="37">
        <f>data_[[#This Row],[Amount]]-data_[[#This Row],[Cost]]</f>
        <v>5212.92</v>
      </c>
      <c r="J76" s="5">
        <f>data_[[#This Row],[Cost per unit]]*data_[[#This Row],[Units]]</f>
        <v>2242.0800000000004</v>
      </c>
    </row>
    <row r="77" spans="3:10" x14ac:dyDescent="0.3">
      <c r="C77" t="s">
        <v>41</v>
      </c>
      <c r="D77" t="s">
        <v>37</v>
      </c>
      <c r="E77" t="s">
        <v>21</v>
      </c>
      <c r="F77" s="4">
        <v>2933</v>
      </c>
      <c r="G77" s="5">
        <v>9</v>
      </c>
      <c r="H77" s="37">
        <f>_xlfn.XLOOKUP(data_[[#This Row],[Product]],products[Product],products[Cost per unit])</f>
        <v>9</v>
      </c>
      <c r="I77" s="37">
        <f>data_[[#This Row],[Amount]]-data_[[#This Row],[Cost]]</f>
        <v>2852</v>
      </c>
      <c r="J77" s="5">
        <f>data_[[#This Row],[Cost per unit]]*data_[[#This Row],[Units]]</f>
        <v>81</v>
      </c>
    </row>
    <row r="78" spans="3:10" x14ac:dyDescent="0.3">
      <c r="C78" t="s">
        <v>41</v>
      </c>
      <c r="D78" t="s">
        <v>36</v>
      </c>
      <c r="E78" t="s">
        <v>19</v>
      </c>
      <c r="F78" s="4">
        <v>1925</v>
      </c>
      <c r="G78" s="5">
        <v>192</v>
      </c>
      <c r="H78" s="37">
        <f>_xlfn.XLOOKUP(data_[[#This Row],[Product]],products[Product],products[Cost per unit])</f>
        <v>7.64</v>
      </c>
      <c r="I78" s="37">
        <f>data_[[#This Row],[Amount]]-data_[[#This Row],[Cost]]</f>
        <v>458.12000000000012</v>
      </c>
      <c r="J78" s="5">
        <f>data_[[#This Row],[Cost per unit]]*data_[[#This Row],[Units]]</f>
        <v>1466.8799999999999</v>
      </c>
    </row>
    <row r="79" spans="3:10" x14ac:dyDescent="0.3">
      <c r="C79" t="s">
        <v>41</v>
      </c>
      <c r="D79" t="s">
        <v>37</v>
      </c>
      <c r="E79" t="s">
        <v>30</v>
      </c>
      <c r="F79" s="4">
        <v>1526</v>
      </c>
      <c r="G79" s="5">
        <v>240</v>
      </c>
      <c r="H79" s="37">
        <f>_xlfn.XLOOKUP(data_[[#This Row],[Product]],products[Product],products[Cost per unit])</f>
        <v>14.49</v>
      </c>
      <c r="I79" s="37">
        <f>data_[[#This Row],[Amount]]-data_[[#This Row],[Cost]]</f>
        <v>-1951.6</v>
      </c>
      <c r="J79" s="5">
        <f>data_[[#This Row],[Cost per unit]]*data_[[#This Row],[Units]]</f>
        <v>3477.6</v>
      </c>
    </row>
    <row r="80" spans="3:10" x14ac:dyDescent="0.3">
      <c r="C80" t="s">
        <v>41</v>
      </c>
      <c r="D80" t="s">
        <v>35</v>
      </c>
      <c r="E80" t="s">
        <v>27</v>
      </c>
      <c r="F80" s="4">
        <v>847</v>
      </c>
      <c r="G80" s="5">
        <v>129</v>
      </c>
      <c r="H80" s="37">
        <f>_xlfn.XLOOKUP(data_[[#This Row],[Product]],products[Product],products[Cost per unit])</f>
        <v>16.73</v>
      </c>
      <c r="I80" s="37">
        <f>data_[[#This Row],[Amount]]-data_[[#This Row],[Cost]]</f>
        <v>-1311.17</v>
      </c>
      <c r="J80" s="5">
        <f>data_[[#This Row],[Cost per unit]]*data_[[#This Row],[Units]]</f>
        <v>2158.17</v>
      </c>
    </row>
    <row r="81" spans="3:10" x14ac:dyDescent="0.3">
      <c r="C81" t="s">
        <v>41</v>
      </c>
      <c r="D81" t="s">
        <v>36</v>
      </c>
      <c r="E81" t="s">
        <v>26</v>
      </c>
      <c r="F81" s="4">
        <v>98</v>
      </c>
      <c r="G81" s="5">
        <v>204</v>
      </c>
      <c r="H81" s="37">
        <f>_xlfn.XLOOKUP(data_[[#This Row],[Product]],products[Product],products[Cost per unit])</f>
        <v>5.6</v>
      </c>
      <c r="I81" s="37">
        <f>data_[[#This Row],[Amount]]-data_[[#This Row],[Cost]]</f>
        <v>-1044.3999999999999</v>
      </c>
      <c r="J81" s="5">
        <f>data_[[#This Row],[Cost per unit]]*data_[[#This Row],[Units]]</f>
        <v>1142.3999999999999</v>
      </c>
    </row>
    <row r="82" spans="3:10" x14ac:dyDescent="0.3">
      <c r="C82" t="s">
        <v>41</v>
      </c>
      <c r="D82" t="s">
        <v>34</v>
      </c>
      <c r="E82" t="s">
        <v>33</v>
      </c>
      <c r="F82" s="4">
        <v>7847</v>
      </c>
      <c r="G82" s="5">
        <v>174</v>
      </c>
      <c r="H82" s="37">
        <f>_xlfn.XLOOKUP(data_[[#This Row],[Product]],products[Product],products[Cost per unit])</f>
        <v>12.37</v>
      </c>
      <c r="I82" s="37">
        <f>data_[[#This Row],[Amount]]-data_[[#This Row],[Cost]]</f>
        <v>5694.6200000000008</v>
      </c>
      <c r="J82" s="5">
        <f>data_[[#This Row],[Cost per unit]]*data_[[#This Row],[Units]]</f>
        <v>2152.3799999999997</v>
      </c>
    </row>
    <row r="83" spans="3:10" x14ac:dyDescent="0.3">
      <c r="C83" t="s">
        <v>41</v>
      </c>
      <c r="D83" t="s">
        <v>37</v>
      </c>
      <c r="E83" t="s">
        <v>20</v>
      </c>
      <c r="F83" s="4">
        <v>3388</v>
      </c>
      <c r="G83" s="5">
        <v>123</v>
      </c>
      <c r="H83" s="37">
        <f>_xlfn.XLOOKUP(data_[[#This Row],[Product]],products[Product],products[Cost per unit])</f>
        <v>10.62</v>
      </c>
      <c r="I83" s="37">
        <f>data_[[#This Row],[Amount]]-data_[[#This Row],[Cost]]</f>
        <v>2081.7399999999998</v>
      </c>
      <c r="J83" s="5">
        <f>data_[[#This Row],[Cost per unit]]*data_[[#This Row],[Units]]</f>
        <v>1306.26</v>
      </c>
    </row>
    <row r="84" spans="3:10" x14ac:dyDescent="0.3">
      <c r="C84" t="s">
        <v>41</v>
      </c>
      <c r="D84" t="s">
        <v>37</v>
      </c>
      <c r="E84" t="s">
        <v>26</v>
      </c>
      <c r="F84" s="4">
        <v>2324</v>
      </c>
      <c r="G84" s="5">
        <v>177</v>
      </c>
      <c r="H84" s="37">
        <f>_xlfn.XLOOKUP(data_[[#This Row],[Product]],products[Product],products[Cost per unit])</f>
        <v>5.6</v>
      </c>
      <c r="I84" s="37">
        <f>data_[[#This Row],[Amount]]-data_[[#This Row],[Cost]]</f>
        <v>1332.8000000000002</v>
      </c>
      <c r="J84" s="5">
        <f>data_[[#This Row],[Cost per unit]]*data_[[#This Row],[Units]]</f>
        <v>991.19999999999993</v>
      </c>
    </row>
    <row r="85" spans="3:10" x14ac:dyDescent="0.3">
      <c r="C85" t="s">
        <v>41</v>
      </c>
      <c r="D85" t="s">
        <v>36</v>
      </c>
      <c r="E85" t="s">
        <v>32</v>
      </c>
      <c r="F85" s="4">
        <v>10304</v>
      </c>
      <c r="G85" s="5">
        <v>84</v>
      </c>
      <c r="H85" s="37">
        <f>_xlfn.XLOOKUP(data_[[#This Row],[Product]],products[Product],products[Cost per unit])</f>
        <v>8.65</v>
      </c>
      <c r="I85" s="37">
        <f>data_[[#This Row],[Amount]]-data_[[#This Row],[Cost]]</f>
        <v>9577.4</v>
      </c>
      <c r="J85" s="5">
        <f>data_[[#This Row],[Cost per unit]]*data_[[#This Row],[Units]]</f>
        <v>726.6</v>
      </c>
    </row>
    <row r="86" spans="3:10" x14ac:dyDescent="0.3">
      <c r="C86" t="s">
        <v>41</v>
      </c>
      <c r="D86" t="s">
        <v>34</v>
      </c>
      <c r="E86" t="s">
        <v>16</v>
      </c>
      <c r="F86" s="4">
        <v>1274</v>
      </c>
      <c r="G86" s="5">
        <v>225</v>
      </c>
      <c r="H86" s="37">
        <f>_xlfn.XLOOKUP(data_[[#This Row],[Product]],products[Product],products[Cost per unit])</f>
        <v>8.7899999999999991</v>
      </c>
      <c r="I86" s="37">
        <f>data_[[#This Row],[Amount]]-data_[[#This Row],[Cost]]</f>
        <v>-703.74999999999977</v>
      </c>
      <c r="J86" s="5">
        <f>data_[[#This Row],[Cost per unit]]*data_[[#This Row],[Units]]</f>
        <v>1977.7499999999998</v>
      </c>
    </row>
    <row r="87" spans="3:10" x14ac:dyDescent="0.3">
      <c r="C87" t="s">
        <v>41</v>
      </c>
      <c r="D87" t="s">
        <v>38</v>
      </c>
      <c r="E87" t="s">
        <v>25</v>
      </c>
      <c r="F87" s="4">
        <v>154</v>
      </c>
      <c r="G87" s="5">
        <v>21</v>
      </c>
      <c r="H87" s="37">
        <f>_xlfn.XLOOKUP(data_[[#This Row],[Product]],products[Product],products[Cost per unit])</f>
        <v>13.15</v>
      </c>
      <c r="I87" s="37">
        <f>data_[[#This Row],[Amount]]-data_[[#This Row],[Cost]]</f>
        <v>-122.15000000000003</v>
      </c>
      <c r="J87" s="5">
        <f>data_[[#This Row],[Cost per unit]]*data_[[#This Row],[Units]]</f>
        <v>276.15000000000003</v>
      </c>
    </row>
    <row r="88" spans="3:10" x14ac:dyDescent="0.3">
      <c r="C88" t="s">
        <v>41</v>
      </c>
      <c r="D88" t="s">
        <v>36</v>
      </c>
      <c r="E88" t="s">
        <v>30</v>
      </c>
      <c r="F88" s="4">
        <v>6118</v>
      </c>
      <c r="G88" s="5">
        <v>174</v>
      </c>
      <c r="H88" s="37">
        <f>_xlfn.XLOOKUP(data_[[#This Row],[Product]],products[Product],products[Cost per unit])</f>
        <v>14.49</v>
      </c>
      <c r="I88" s="37">
        <f>data_[[#This Row],[Amount]]-data_[[#This Row],[Cost]]</f>
        <v>3596.74</v>
      </c>
      <c r="J88" s="5">
        <f>data_[[#This Row],[Cost per unit]]*data_[[#This Row],[Units]]</f>
        <v>2521.2600000000002</v>
      </c>
    </row>
    <row r="89" spans="3:10" x14ac:dyDescent="0.3">
      <c r="C89" t="s">
        <v>41</v>
      </c>
      <c r="D89" t="s">
        <v>38</v>
      </c>
      <c r="E89" t="s">
        <v>22</v>
      </c>
      <c r="F89" s="4">
        <v>5915</v>
      </c>
      <c r="G89" s="5">
        <v>3</v>
      </c>
      <c r="H89" s="37">
        <f>_xlfn.XLOOKUP(data_[[#This Row],[Product]],products[Product],products[Cost per unit])</f>
        <v>9.77</v>
      </c>
      <c r="I89" s="37">
        <f>data_[[#This Row],[Amount]]-data_[[#This Row],[Cost]]</f>
        <v>5885.69</v>
      </c>
      <c r="J89" s="5">
        <f>data_[[#This Row],[Cost per unit]]*data_[[#This Row],[Units]]</f>
        <v>29.31</v>
      </c>
    </row>
    <row r="90" spans="3:10" x14ac:dyDescent="0.3">
      <c r="C90" t="s">
        <v>41</v>
      </c>
      <c r="D90" t="s">
        <v>35</v>
      </c>
      <c r="E90" t="s">
        <v>19</v>
      </c>
      <c r="F90" s="4">
        <v>609</v>
      </c>
      <c r="G90" s="5">
        <v>99</v>
      </c>
      <c r="H90" s="37">
        <f>_xlfn.XLOOKUP(data_[[#This Row],[Product]],products[Product],products[Cost per unit])</f>
        <v>7.64</v>
      </c>
      <c r="I90" s="37">
        <f>data_[[#This Row],[Amount]]-data_[[#This Row],[Cost]]</f>
        <v>-147.36000000000001</v>
      </c>
      <c r="J90" s="5">
        <f>data_[[#This Row],[Cost per unit]]*data_[[#This Row],[Units]]</f>
        <v>756.36</v>
      </c>
    </row>
    <row r="91" spans="3:10" x14ac:dyDescent="0.3">
      <c r="C91" t="s">
        <v>41</v>
      </c>
      <c r="D91" t="s">
        <v>34</v>
      </c>
      <c r="E91" t="s">
        <v>23</v>
      </c>
      <c r="F91" s="4">
        <v>4935</v>
      </c>
      <c r="G91" s="5">
        <v>126</v>
      </c>
      <c r="H91" s="37">
        <f>_xlfn.XLOOKUP(data_[[#This Row],[Product]],products[Product],products[Cost per unit])</f>
        <v>6.49</v>
      </c>
      <c r="I91" s="37">
        <f>data_[[#This Row],[Amount]]-data_[[#This Row],[Cost]]</f>
        <v>4117.26</v>
      </c>
      <c r="J91" s="5">
        <f>data_[[#This Row],[Cost per unit]]*data_[[#This Row],[Units]]</f>
        <v>817.74</v>
      </c>
    </row>
    <row r="92" spans="3:10" x14ac:dyDescent="0.3">
      <c r="C92" t="s">
        <v>41</v>
      </c>
      <c r="D92" t="s">
        <v>37</v>
      </c>
      <c r="E92" t="s">
        <v>15</v>
      </c>
      <c r="F92" s="4">
        <v>714</v>
      </c>
      <c r="G92" s="5">
        <v>231</v>
      </c>
      <c r="H92" s="37">
        <f>_xlfn.XLOOKUP(data_[[#This Row],[Product]],products[Product],products[Cost per unit])</f>
        <v>11.73</v>
      </c>
      <c r="I92" s="37">
        <f>data_[[#This Row],[Amount]]-data_[[#This Row],[Cost]]</f>
        <v>-1995.63</v>
      </c>
      <c r="J92" s="5">
        <f>data_[[#This Row],[Cost per unit]]*data_[[#This Row],[Units]]</f>
        <v>2709.63</v>
      </c>
    </row>
    <row r="93" spans="3:10" x14ac:dyDescent="0.3">
      <c r="C93" t="s">
        <v>7</v>
      </c>
      <c r="D93" t="s">
        <v>38</v>
      </c>
      <c r="E93" t="s">
        <v>14</v>
      </c>
      <c r="F93" s="4">
        <v>1281</v>
      </c>
      <c r="G93" s="5">
        <v>75</v>
      </c>
      <c r="H93" s="37">
        <f>_xlfn.XLOOKUP(data_[[#This Row],[Product]],products[Product],products[Cost per unit])</f>
        <v>11.7</v>
      </c>
      <c r="I93" s="37">
        <f>data_[[#This Row],[Amount]]-data_[[#This Row],[Cost]]</f>
        <v>403.5</v>
      </c>
      <c r="J93" s="5">
        <f>data_[[#This Row],[Cost per unit]]*data_[[#This Row],[Units]]</f>
        <v>877.5</v>
      </c>
    </row>
    <row r="94" spans="3:10" x14ac:dyDescent="0.3">
      <c r="C94" t="s">
        <v>7</v>
      </c>
      <c r="D94" t="s">
        <v>34</v>
      </c>
      <c r="E94" t="s">
        <v>32</v>
      </c>
      <c r="F94" s="4">
        <v>3262</v>
      </c>
      <c r="G94" s="5">
        <v>75</v>
      </c>
      <c r="H94" s="37">
        <f>_xlfn.XLOOKUP(data_[[#This Row],[Product]],products[Product],products[Cost per unit])</f>
        <v>8.65</v>
      </c>
      <c r="I94" s="37">
        <f>data_[[#This Row],[Amount]]-data_[[#This Row],[Cost]]</f>
        <v>2613.25</v>
      </c>
      <c r="J94" s="5">
        <f>data_[[#This Row],[Cost per unit]]*data_[[#This Row],[Units]]</f>
        <v>648.75</v>
      </c>
    </row>
    <row r="95" spans="3:10" x14ac:dyDescent="0.3">
      <c r="C95" t="s">
        <v>7</v>
      </c>
      <c r="D95" t="s">
        <v>34</v>
      </c>
      <c r="E95" t="s">
        <v>20</v>
      </c>
      <c r="F95" s="4">
        <v>2205</v>
      </c>
      <c r="G95" s="5">
        <v>138</v>
      </c>
      <c r="H95" s="37">
        <f>_xlfn.XLOOKUP(data_[[#This Row],[Product]],products[Product],products[Cost per unit])</f>
        <v>10.62</v>
      </c>
      <c r="I95" s="37">
        <f>data_[[#This Row],[Amount]]-data_[[#This Row],[Cost]]</f>
        <v>739.44</v>
      </c>
      <c r="J95" s="5">
        <f>data_[[#This Row],[Cost per unit]]*data_[[#This Row],[Units]]</f>
        <v>1465.56</v>
      </c>
    </row>
    <row r="96" spans="3:10" x14ac:dyDescent="0.3">
      <c r="C96" t="s">
        <v>7</v>
      </c>
      <c r="D96" t="s">
        <v>37</v>
      </c>
      <c r="E96" t="s">
        <v>17</v>
      </c>
      <c r="F96" s="4">
        <v>4487</v>
      </c>
      <c r="G96" s="5">
        <v>111</v>
      </c>
      <c r="H96" s="37">
        <f>_xlfn.XLOOKUP(data_[[#This Row],[Product]],products[Product],products[Cost per unit])</f>
        <v>3.11</v>
      </c>
      <c r="I96" s="37">
        <f>data_[[#This Row],[Amount]]-data_[[#This Row],[Cost]]</f>
        <v>4141.79</v>
      </c>
      <c r="J96" s="5">
        <f>data_[[#This Row],[Cost per unit]]*data_[[#This Row],[Units]]</f>
        <v>345.21</v>
      </c>
    </row>
    <row r="97" spans="3:10" x14ac:dyDescent="0.3">
      <c r="C97" t="s">
        <v>7</v>
      </c>
      <c r="D97" t="s">
        <v>34</v>
      </c>
      <c r="E97" t="s">
        <v>33</v>
      </c>
      <c r="F97" s="4">
        <v>2226</v>
      </c>
      <c r="G97" s="5">
        <v>48</v>
      </c>
      <c r="H97" s="37">
        <f>_xlfn.XLOOKUP(data_[[#This Row],[Product]],products[Product],products[Cost per unit])</f>
        <v>12.37</v>
      </c>
      <c r="I97" s="37">
        <f>data_[[#This Row],[Amount]]-data_[[#This Row],[Cost]]</f>
        <v>1632.24</v>
      </c>
      <c r="J97" s="5">
        <f>data_[[#This Row],[Cost per unit]]*data_[[#This Row],[Units]]</f>
        <v>593.76</v>
      </c>
    </row>
    <row r="98" spans="3:10" x14ac:dyDescent="0.3">
      <c r="C98" t="s">
        <v>7</v>
      </c>
      <c r="D98" t="s">
        <v>36</v>
      </c>
      <c r="E98" t="s">
        <v>19</v>
      </c>
      <c r="F98" s="4">
        <v>2870</v>
      </c>
      <c r="G98" s="5">
        <v>300</v>
      </c>
      <c r="H98" s="37">
        <f>_xlfn.XLOOKUP(data_[[#This Row],[Product]],products[Product],products[Cost per unit])</f>
        <v>7.64</v>
      </c>
      <c r="I98" s="37">
        <f>data_[[#This Row],[Amount]]-data_[[#This Row],[Cost]]</f>
        <v>578</v>
      </c>
      <c r="J98" s="5">
        <f>data_[[#This Row],[Cost per unit]]*data_[[#This Row],[Units]]</f>
        <v>2292</v>
      </c>
    </row>
    <row r="99" spans="3:10" x14ac:dyDescent="0.3">
      <c r="C99" t="s">
        <v>7</v>
      </c>
      <c r="D99" t="s">
        <v>34</v>
      </c>
      <c r="E99" t="s">
        <v>25</v>
      </c>
      <c r="F99" s="4">
        <v>1568</v>
      </c>
      <c r="G99" s="5">
        <v>96</v>
      </c>
      <c r="H99" s="37">
        <f>_xlfn.XLOOKUP(data_[[#This Row],[Product]],products[Product],products[Cost per unit])</f>
        <v>13.15</v>
      </c>
      <c r="I99" s="37">
        <f>data_[[#This Row],[Amount]]-data_[[#This Row],[Cost]]</f>
        <v>305.59999999999991</v>
      </c>
      <c r="J99" s="5">
        <f>data_[[#This Row],[Cost per unit]]*data_[[#This Row],[Units]]</f>
        <v>1262.4000000000001</v>
      </c>
    </row>
    <row r="100" spans="3:10" x14ac:dyDescent="0.3">
      <c r="C100" t="s">
        <v>7</v>
      </c>
      <c r="D100" t="s">
        <v>37</v>
      </c>
      <c r="E100" t="s">
        <v>14</v>
      </c>
      <c r="F100" s="4">
        <v>6608</v>
      </c>
      <c r="G100" s="5">
        <v>225</v>
      </c>
      <c r="H100" s="37">
        <f>_xlfn.XLOOKUP(data_[[#This Row],[Product]],products[Product],products[Cost per unit])</f>
        <v>11.7</v>
      </c>
      <c r="I100" s="37">
        <f>data_[[#This Row],[Amount]]-data_[[#This Row],[Cost]]</f>
        <v>3975.5</v>
      </c>
      <c r="J100" s="5">
        <f>data_[[#This Row],[Cost per unit]]*data_[[#This Row],[Units]]</f>
        <v>2632.5</v>
      </c>
    </row>
    <row r="101" spans="3:10" x14ac:dyDescent="0.3">
      <c r="C101" t="s">
        <v>7</v>
      </c>
      <c r="D101" t="s">
        <v>35</v>
      </c>
      <c r="E101" t="s">
        <v>30</v>
      </c>
      <c r="F101" s="4">
        <v>6755</v>
      </c>
      <c r="G101" s="5">
        <v>252</v>
      </c>
      <c r="H101" s="37">
        <f>_xlfn.XLOOKUP(data_[[#This Row],[Product]],products[Product],products[Cost per unit])</f>
        <v>14.49</v>
      </c>
      <c r="I101" s="37">
        <f>data_[[#This Row],[Amount]]-data_[[#This Row],[Cost]]</f>
        <v>3103.52</v>
      </c>
      <c r="J101" s="5">
        <f>data_[[#This Row],[Cost per unit]]*data_[[#This Row],[Units]]</f>
        <v>3651.48</v>
      </c>
    </row>
    <row r="102" spans="3:10" x14ac:dyDescent="0.3">
      <c r="C102" t="s">
        <v>7</v>
      </c>
      <c r="D102" t="s">
        <v>35</v>
      </c>
      <c r="E102" t="s">
        <v>24</v>
      </c>
      <c r="F102" s="4">
        <v>2793</v>
      </c>
      <c r="G102" s="5">
        <v>114</v>
      </c>
      <c r="H102" s="37">
        <f>_xlfn.XLOOKUP(data_[[#This Row],[Product]],products[Product],products[Cost per unit])</f>
        <v>4.97</v>
      </c>
      <c r="I102" s="37">
        <f>data_[[#This Row],[Amount]]-data_[[#This Row],[Cost]]</f>
        <v>2226.42</v>
      </c>
      <c r="J102" s="5">
        <f>data_[[#This Row],[Cost per unit]]*data_[[#This Row],[Units]]</f>
        <v>566.57999999999993</v>
      </c>
    </row>
    <row r="103" spans="3:10" x14ac:dyDescent="0.3">
      <c r="C103" t="s">
        <v>7</v>
      </c>
      <c r="D103" t="s">
        <v>35</v>
      </c>
      <c r="E103" t="s">
        <v>14</v>
      </c>
      <c r="F103" s="4">
        <v>4606</v>
      </c>
      <c r="G103" s="5">
        <v>63</v>
      </c>
      <c r="H103" s="37">
        <f>_xlfn.XLOOKUP(data_[[#This Row],[Product]],products[Product],products[Cost per unit])</f>
        <v>11.7</v>
      </c>
      <c r="I103" s="37">
        <f>data_[[#This Row],[Amount]]-data_[[#This Row],[Cost]]</f>
        <v>3868.9</v>
      </c>
      <c r="J103" s="5">
        <f>data_[[#This Row],[Cost per unit]]*data_[[#This Row],[Units]]</f>
        <v>737.09999999999991</v>
      </c>
    </row>
    <row r="104" spans="3:10" x14ac:dyDescent="0.3">
      <c r="C104" t="s">
        <v>7</v>
      </c>
      <c r="D104" t="s">
        <v>36</v>
      </c>
      <c r="E104" t="s">
        <v>29</v>
      </c>
      <c r="F104" s="4">
        <v>5551</v>
      </c>
      <c r="G104" s="5">
        <v>252</v>
      </c>
      <c r="H104" s="37">
        <f>_xlfn.XLOOKUP(data_[[#This Row],[Product]],products[Product],products[Cost per unit])</f>
        <v>7.16</v>
      </c>
      <c r="I104" s="37">
        <f>data_[[#This Row],[Amount]]-data_[[#This Row],[Cost]]</f>
        <v>3746.6800000000003</v>
      </c>
      <c r="J104" s="5">
        <f>data_[[#This Row],[Cost per unit]]*data_[[#This Row],[Units]]</f>
        <v>1804.32</v>
      </c>
    </row>
    <row r="105" spans="3:10" x14ac:dyDescent="0.3">
      <c r="C105" t="s">
        <v>7</v>
      </c>
      <c r="D105" t="s">
        <v>39</v>
      </c>
      <c r="E105" t="s">
        <v>17</v>
      </c>
      <c r="F105" s="4">
        <v>4438</v>
      </c>
      <c r="G105" s="5">
        <v>246</v>
      </c>
      <c r="H105" s="37">
        <f>_xlfn.XLOOKUP(data_[[#This Row],[Product]],products[Product],products[Cost per unit])</f>
        <v>3.11</v>
      </c>
      <c r="I105" s="37">
        <f>data_[[#This Row],[Amount]]-data_[[#This Row],[Cost]]</f>
        <v>3672.94</v>
      </c>
      <c r="J105" s="5">
        <f>data_[[#This Row],[Cost per unit]]*data_[[#This Row],[Units]]</f>
        <v>765.06</v>
      </c>
    </row>
    <row r="106" spans="3:10" x14ac:dyDescent="0.3">
      <c r="C106" t="s">
        <v>7</v>
      </c>
      <c r="D106" t="s">
        <v>34</v>
      </c>
      <c r="E106" t="s">
        <v>17</v>
      </c>
      <c r="F106" s="4">
        <v>7777</v>
      </c>
      <c r="G106" s="5">
        <v>39</v>
      </c>
      <c r="H106" s="37">
        <f>_xlfn.XLOOKUP(data_[[#This Row],[Product]],products[Product],products[Cost per unit])</f>
        <v>3.11</v>
      </c>
      <c r="I106" s="37">
        <f>data_[[#This Row],[Amount]]-data_[[#This Row],[Cost]]</f>
        <v>7655.71</v>
      </c>
      <c r="J106" s="5">
        <f>data_[[#This Row],[Cost per unit]]*data_[[#This Row],[Units]]</f>
        <v>121.28999999999999</v>
      </c>
    </row>
    <row r="107" spans="3:10" x14ac:dyDescent="0.3">
      <c r="C107" t="s">
        <v>7</v>
      </c>
      <c r="D107" t="s">
        <v>37</v>
      </c>
      <c r="E107" t="s">
        <v>33</v>
      </c>
      <c r="F107" s="4">
        <v>6391</v>
      </c>
      <c r="G107" s="5">
        <v>48</v>
      </c>
      <c r="H107" s="37">
        <f>_xlfn.XLOOKUP(data_[[#This Row],[Product]],products[Product],products[Cost per unit])</f>
        <v>12.37</v>
      </c>
      <c r="I107" s="37">
        <f>data_[[#This Row],[Amount]]-data_[[#This Row],[Cost]]</f>
        <v>5797.24</v>
      </c>
      <c r="J107" s="5">
        <f>data_[[#This Row],[Cost per unit]]*data_[[#This Row],[Units]]</f>
        <v>593.76</v>
      </c>
    </row>
    <row r="108" spans="3:10" x14ac:dyDescent="0.3">
      <c r="C108" t="s">
        <v>7</v>
      </c>
      <c r="D108" t="s">
        <v>38</v>
      </c>
      <c r="E108" t="s">
        <v>28</v>
      </c>
      <c r="F108" s="4">
        <v>5677</v>
      </c>
      <c r="G108" s="5">
        <v>258</v>
      </c>
      <c r="H108" s="37">
        <f>_xlfn.XLOOKUP(data_[[#This Row],[Product]],products[Product],products[Cost per unit])</f>
        <v>10.38</v>
      </c>
      <c r="I108" s="37">
        <f>data_[[#This Row],[Amount]]-data_[[#This Row],[Cost]]</f>
        <v>2998.9599999999996</v>
      </c>
      <c r="J108" s="5">
        <f>data_[[#This Row],[Cost per unit]]*data_[[#This Row],[Units]]</f>
        <v>2678.0400000000004</v>
      </c>
    </row>
    <row r="109" spans="3:10" x14ac:dyDescent="0.3">
      <c r="C109" t="s">
        <v>7</v>
      </c>
      <c r="D109" t="s">
        <v>35</v>
      </c>
      <c r="E109" t="s">
        <v>27</v>
      </c>
      <c r="F109" s="4">
        <v>2478</v>
      </c>
      <c r="G109" s="5">
        <v>21</v>
      </c>
      <c r="H109" s="37">
        <f>_xlfn.XLOOKUP(data_[[#This Row],[Product]],products[Product],products[Cost per unit])</f>
        <v>16.73</v>
      </c>
      <c r="I109" s="37">
        <f>data_[[#This Row],[Amount]]-data_[[#This Row],[Cost]]</f>
        <v>2126.67</v>
      </c>
      <c r="J109" s="5">
        <f>data_[[#This Row],[Cost per unit]]*data_[[#This Row],[Units]]</f>
        <v>351.33</v>
      </c>
    </row>
    <row r="110" spans="3:10" x14ac:dyDescent="0.3">
      <c r="C110" t="s">
        <v>7</v>
      </c>
      <c r="D110" t="s">
        <v>36</v>
      </c>
      <c r="E110" t="s">
        <v>22</v>
      </c>
      <c r="F110" s="4">
        <v>8435</v>
      </c>
      <c r="G110" s="5">
        <v>42</v>
      </c>
      <c r="H110" s="37">
        <f>_xlfn.XLOOKUP(data_[[#This Row],[Product]],products[Product],products[Cost per unit])</f>
        <v>9.77</v>
      </c>
      <c r="I110" s="37">
        <f>data_[[#This Row],[Amount]]-data_[[#This Row],[Cost]]</f>
        <v>8024.66</v>
      </c>
      <c r="J110" s="5">
        <f>data_[[#This Row],[Cost per unit]]*data_[[#This Row],[Units]]</f>
        <v>410.34</v>
      </c>
    </row>
    <row r="111" spans="3:10" x14ac:dyDescent="0.3">
      <c r="C111" t="s">
        <v>7</v>
      </c>
      <c r="D111" t="s">
        <v>34</v>
      </c>
      <c r="E111" t="s">
        <v>24</v>
      </c>
      <c r="F111" s="4">
        <v>8862</v>
      </c>
      <c r="G111" s="5">
        <v>189</v>
      </c>
      <c r="H111" s="37">
        <f>_xlfn.XLOOKUP(data_[[#This Row],[Product]],products[Product],products[Cost per unit])</f>
        <v>4.97</v>
      </c>
      <c r="I111" s="37">
        <f>data_[[#This Row],[Amount]]-data_[[#This Row],[Cost]]</f>
        <v>7922.67</v>
      </c>
      <c r="J111" s="5">
        <f>data_[[#This Row],[Cost per unit]]*data_[[#This Row],[Units]]</f>
        <v>939.32999999999993</v>
      </c>
    </row>
    <row r="112" spans="3:10" x14ac:dyDescent="0.3">
      <c r="C112" t="s">
        <v>7</v>
      </c>
      <c r="D112" t="s">
        <v>35</v>
      </c>
      <c r="E112" t="s">
        <v>16</v>
      </c>
      <c r="F112" s="4">
        <v>2135</v>
      </c>
      <c r="G112" s="5">
        <v>27</v>
      </c>
      <c r="H112" s="37">
        <f>_xlfn.XLOOKUP(data_[[#This Row],[Product]],products[Product],products[Cost per unit])</f>
        <v>8.7899999999999991</v>
      </c>
      <c r="I112" s="37">
        <f>data_[[#This Row],[Amount]]-data_[[#This Row],[Cost]]</f>
        <v>1897.67</v>
      </c>
      <c r="J112" s="5">
        <f>data_[[#This Row],[Cost per unit]]*data_[[#This Row],[Units]]</f>
        <v>237.32999999999998</v>
      </c>
    </row>
    <row r="113" spans="3:10" x14ac:dyDescent="0.3">
      <c r="C113" t="s">
        <v>7</v>
      </c>
      <c r="D113" t="s">
        <v>36</v>
      </c>
      <c r="E113" t="s">
        <v>18</v>
      </c>
      <c r="F113" s="4">
        <v>2646</v>
      </c>
      <c r="G113" s="5">
        <v>177</v>
      </c>
      <c r="H113" s="37">
        <f>_xlfn.XLOOKUP(data_[[#This Row],[Product]],products[Product],products[Cost per unit])</f>
        <v>6.47</v>
      </c>
      <c r="I113" s="37">
        <f>data_[[#This Row],[Amount]]-data_[[#This Row],[Cost]]</f>
        <v>1500.81</v>
      </c>
      <c r="J113" s="5">
        <f>data_[[#This Row],[Cost per unit]]*data_[[#This Row],[Units]]</f>
        <v>1145.19</v>
      </c>
    </row>
    <row r="114" spans="3:10" x14ac:dyDescent="0.3">
      <c r="C114" t="s">
        <v>7</v>
      </c>
      <c r="D114" t="s">
        <v>35</v>
      </c>
      <c r="E114" t="s">
        <v>19</v>
      </c>
      <c r="F114" s="4">
        <v>4585</v>
      </c>
      <c r="G114" s="5">
        <v>240</v>
      </c>
      <c r="H114" s="37">
        <f>_xlfn.XLOOKUP(data_[[#This Row],[Product]],products[Product],products[Cost per unit])</f>
        <v>7.64</v>
      </c>
      <c r="I114" s="37">
        <f>data_[[#This Row],[Amount]]-data_[[#This Row],[Cost]]</f>
        <v>2751.4</v>
      </c>
      <c r="J114" s="5">
        <f>data_[[#This Row],[Cost per unit]]*data_[[#This Row],[Units]]</f>
        <v>1833.6</v>
      </c>
    </row>
    <row r="115" spans="3:10" x14ac:dyDescent="0.3">
      <c r="C115" t="s">
        <v>7</v>
      </c>
      <c r="D115" t="s">
        <v>34</v>
      </c>
      <c r="E115" t="s">
        <v>14</v>
      </c>
      <c r="F115" s="4">
        <v>1932</v>
      </c>
      <c r="G115" s="5">
        <v>369</v>
      </c>
      <c r="H115" s="37">
        <f>_xlfn.XLOOKUP(data_[[#This Row],[Product]],products[Product],products[Cost per unit])</f>
        <v>11.7</v>
      </c>
      <c r="I115" s="37">
        <f>data_[[#This Row],[Amount]]-data_[[#This Row],[Cost]]</f>
        <v>-2385.3000000000002</v>
      </c>
      <c r="J115" s="5">
        <f>data_[[#This Row],[Cost per unit]]*data_[[#This Row],[Units]]</f>
        <v>4317.3</v>
      </c>
    </row>
    <row r="116" spans="3:10" x14ac:dyDescent="0.3">
      <c r="C116" t="s">
        <v>7</v>
      </c>
      <c r="D116" t="s">
        <v>37</v>
      </c>
      <c r="E116" t="s">
        <v>26</v>
      </c>
      <c r="F116" s="4">
        <v>5306</v>
      </c>
      <c r="G116" s="5">
        <v>0</v>
      </c>
      <c r="H116" s="37">
        <f>_xlfn.XLOOKUP(data_[[#This Row],[Product]],products[Product],products[Cost per unit])</f>
        <v>5.6</v>
      </c>
      <c r="I116" s="37">
        <f>data_[[#This Row],[Amount]]-data_[[#This Row],[Cost]]</f>
        <v>5306</v>
      </c>
      <c r="J116" s="5">
        <f>data_[[#This Row],[Cost per unit]]*data_[[#This Row],[Units]]</f>
        <v>0</v>
      </c>
    </row>
    <row r="117" spans="3:10" x14ac:dyDescent="0.3">
      <c r="C117" t="s">
        <v>7</v>
      </c>
      <c r="D117" t="s">
        <v>38</v>
      </c>
      <c r="E117" t="s">
        <v>18</v>
      </c>
      <c r="F117" s="4">
        <v>1778</v>
      </c>
      <c r="G117" s="5">
        <v>270</v>
      </c>
      <c r="H117" s="37">
        <f>_xlfn.XLOOKUP(data_[[#This Row],[Product]],products[Product],products[Cost per unit])</f>
        <v>6.47</v>
      </c>
      <c r="I117" s="37">
        <f>data_[[#This Row],[Amount]]-data_[[#This Row],[Cost]]</f>
        <v>31.100000000000136</v>
      </c>
      <c r="J117" s="5">
        <f>data_[[#This Row],[Cost per unit]]*data_[[#This Row],[Units]]</f>
        <v>1746.8999999999999</v>
      </c>
    </row>
    <row r="118" spans="3:10" x14ac:dyDescent="0.3">
      <c r="C118" t="s">
        <v>7</v>
      </c>
      <c r="D118" t="s">
        <v>37</v>
      </c>
      <c r="E118" t="s">
        <v>22</v>
      </c>
      <c r="F118" s="4">
        <v>9835</v>
      </c>
      <c r="G118" s="5">
        <v>207</v>
      </c>
      <c r="H118" s="37">
        <f>_xlfn.XLOOKUP(data_[[#This Row],[Product]],products[Product],products[Cost per unit])</f>
        <v>9.77</v>
      </c>
      <c r="I118" s="37">
        <f>data_[[#This Row],[Amount]]-data_[[#This Row],[Cost]]</f>
        <v>7812.6100000000006</v>
      </c>
      <c r="J118" s="5">
        <f>data_[[#This Row],[Cost per unit]]*data_[[#This Row],[Units]]</f>
        <v>2022.3899999999999</v>
      </c>
    </row>
    <row r="119" spans="3:10" x14ac:dyDescent="0.3">
      <c r="C119" t="s">
        <v>7</v>
      </c>
      <c r="D119" t="s">
        <v>39</v>
      </c>
      <c r="E119" t="s">
        <v>27</v>
      </c>
      <c r="F119" s="4">
        <v>966</v>
      </c>
      <c r="G119" s="5">
        <v>198</v>
      </c>
      <c r="H119" s="37">
        <f>_xlfn.XLOOKUP(data_[[#This Row],[Product]],products[Product],products[Cost per unit])</f>
        <v>16.73</v>
      </c>
      <c r="I119" s="37">
        <f>data_[[#This Row],[Amount]]-data_[[#This Row],[Cost]]</f>
        <v>-2346.54</v>
      </c>
      <c r="J119" s="5">
        <f>data_[[#This Row],[Cost per unit]]*data_[[#This Row],[Units]]</f>
        <v>3312.54</v>
      </c>
    </row>
    <row r="120" spans="3:10" x14ac:dyDescent="0.3">
      <c r="C120" t="s">
        <v>7</v>
      </c>
      <c r="D120" t="s">
        <v>36</v>
      </c>
      <c r="E120" t="s">
        <v>32</v>
      </c>
      <c r="F120" s="4">
        <v>280</v>
      </c>
      <c r="G120" s="5">
        <v>87</v>
      </c>
      <c r="H120" s="37">
        <f>_xlfn.XLOOKUP(data_[[#This Row],[Product]],products[Product],products[Cost per unit])</f>
        <v>8.65</v>
      </c>
      <c r="I120" s="37">
        <f>data_[[#This Row],[Amount]]-data_[[#This Row],[Cost]]</f>
        <v>-472.55000000000007</v>
      </c>
      <c r="J120" s="5">
        <f>data_[[#This Row],[Cost per unit]]*data_[[#This Row],[Units]]</f>
        <v>752.55000000000007</v>
      </c>
    </row>
    <row r="121" spans="3:10" x14ac:dyDescent="0.3">
      <c r="C121" t="s">
        <v>7</v>
      </c>
      <c r="D121" t="s">
        <v>35</v>
      </c>
      <c r="E121" t="s">
        <v>28</v>
      </c>
      <c r="F121" s="4">
        <v>5194</v>
      </c>
      <c r="G121" s="5">
        <v>288</v>
      </c>
      <c r="H121" s="37">
        <f>_xlfn.XLOOKUP(data_[[#This Row],[Product]],products[Product],products[Cost per unit])</f>
        <v>10.38</v>
      </c>
      <c r="I121" s="37">
        <f>data_[[#This Row],[Amount]]-data_[[#This Row],[Cost]]</f>
        <v>2204.56</v>
      </c>
      <c r="J121" s="5">
        <f>data_[[#This Row],[Cost per unit]]*data_[[#This Row],[Units]]</f>
        <v>2989.44</v>
      </c>
    </row>
    <row r="122" spans="3:10" x14ac:dyDescent="0.3">
      <c r="C122" t="s">
        <v>7</v>
      </c>
      <c r="D122" t="s">
        <v>38</v>
      </c>
      <c r="E122" t="s">
        <v>30</v>
      </c>
      <c r="F122" s="4">
        <v>10129</v>
      </c>
      <c r="G122" s="5">
        <v>312</v>
      </c>
      <c r="H122" s="37">
        <f>_xlfn.XLOOKUP(data_[[#This Row],[Product]],products[Product],products[Cost per unit])</f>
        <v>14.49</v>
      </c>
      <c r="I122" s="37">
        <f>data_[[#This Row],[Amount]]-data_[[#This Row],[Cost]]</f>
        <v>5608.12</v>
      </c>
      <c r="J122" s="5">
        <f>data_[[#This Row],[Cost per unit]]*data_[[#This Row],[Units]]</f>
        <v>4520.88</v>
      </c>
    </row>
    <row r="123" spans="3:10" x14ac:dyDescent="0.3">
      <c r="C123" t="s">
        <v>7</v>
      </c>
      <c r="D123" t="s">
        <v>34</v>
      </c>
      <c r="E123" t="s">
        <v>15</v>
      </c>
      <c r="F123" s="4">
        <v>3829</v>
      </c>
      <c r="G123" s="5">
        <v>24</v>
      </c>
      <c r="H123" s="37">
        <f>_xlfn.XLOOKUP(data_[[#This Row],[Product]],products[Product],products[Cost per unit])</f>
        <v>11.73</v>
      </c>
      <c r="I123" s="37">
        <f>data_[[#This Row],[Amount]]-data_[[#This Row],[Cost]]</f>
        <v>3547.48</v>
      </c>
      <c r="J123" s="5">
        <f>data_[[#This Row],[Cost per unit]]*data_[[#This Row],[Units]]</f>
        <v>281.52</v>
      </c>
    </row>
    <row r="124" spans="3:10" x14ac:dyDescent="0.3">
      <c r="C124" t="s">
        <v>7</v>
      </c>
      <c r="D124" t="s">
        <v>36</v>
      </c>
      <c r="E124" t="s">
        <v>31</v>
      </c>
      <c r="F124" s="4">
        <v>2149</v>
      </c>
      <c r="G124" s="5">
        <v>117</v>
      </c>
      <c r="H124" s="37">
        <f>_xlfn.XLOOKUP(data_[[#This Row],[Product]],products[Product],products[Cost per unit])</f>
        <v>5.79</v>
      </c>
      <c r="I124" s="37">
        <f>data_[[#This Row],[Amount]]-data_[[#This Row],[Cost]]</f>
        <v>1471.5700000000002</v>
      </c>
      <c r="J124" s="5">
        <f>data_[[#This Row],[Cost per unit]]*data_[[#This Row],[Units]]</f>
        <v>677.43</v>
      </c>
    </row>
    <row r="125" spans="3:10" x14ac:dyDescent="0.3">
      <c r="C125" t="s">
        <v>7</v>
      </c>
      <c r="D125" t="s">
        <v>37</v>
      </c>
      <c r="E125" t="s">
        <v>30</v>
      </c>
      <c r="F125" s="4">
        <v>6454</v>
      </c>
      <c r="G125" s="5">
        <v>54</v>
      </c>
      <c r="H125" s="37">
        <f>_xlfn.XLOOKUP(data_[[#This Row],[Product]],products[Product],products[Cost per unit])</f>
        <v>14.49</v>
      </c>
      <c r="I125" s="37">
        <f>data_[[#This Row],[Amount]]-data_[[#This Row],[Cost]]</f>
        <v>5671.54</v>
      </c>
      <c r="J125" s="5">
        <f>data_[[#This Row],[Cost per unit]]*data_[[#This Row],[Units]]</f>
        <v>782.46</v>
      </c>
    </row>
    <row r="126" spans="3:10" x14ac:dyDescent="0.3">
      <c r="C126" t="s">
        <v>7</v>
      </c>
      <c r="D126" t="s">
        <v>37</v>
      </c>
      <c r="E126" t="s">
        <v>16</v>
      </c>
      <c r="F126" s="4">
        <v>4487</v>
      </c>
      <c r="G126" s="5">
        <v>333</v>
      </c>
      <c r="H126" s="37">
        <f>_xlfn.XLOOKUP(data_[[#This Row],[Product]],products[Product],products[Cost per unit])</f>
        <v>8.7899999999999991</v>
      </c>
      <c r="I126" s="37">
        <f>data_[[#This Row],[Amount]]-data_[[#This Row],[Cost]]</f>
        <v>1559.9300000000003</v>
      </c>
      <c r="J126" s="5">
        <f>data_[[#This Row],[Cost per unit]]*data_[[#This Row],[Units]]</f>
        <v>2927.0699999999997</v>
      </c>
    </row>
    <row r="127" spans="3:10" x14ac:dyDescent="0.3">
      <c r="C127" t="s">
        <v>6</v>
      </c>
      <c r="D127" t="s">
        <v>39</v>
      </c>
      <c r="E127" t="s">
        <v>25</v>
      </c>
      <c r="F127" s="4">
        <v>2100</v>
      </c>
      <c r="G127" s="5">
        <v>414</v>
      </c>
      <c r="H127" s="37">
        <f>_xlfn.XLOOKUP(data_[[#This Row],[Product]],products[Product],products[Cost per unit])</f>
        <v>13.15</v>
      </c>
      <c r="I127" s="37">
        <f>data_[[#This Row],[Amount]]-data_[[#This Row],[Cost]]</f>
        <v>-3344.1000000000004</v>
      </c>
      <c r="J127" s="5">
        <f>data_[[#This Row],[Cost per unit]]*data_[[#This Row],[Units]]</f>
        <v>5444.1</v>
      </c>
    </row>
    <row r="128" spans="3:10" x14ac:dyDescent="0.3">
      <c r="C128" t="s">
        <v>6</v>
      </c>
      <c r="D128" t="s">
        <v>38</v>
      </c>
      <c r="E128" t="s">
        <v>31</v>
      </c>
      <c r="F128" s="4">
        <v>2681</v>
      </c>
      <c r="G128" s="5">
        <v>54</v>
      </c>
      <c r="H128" s="37">
        <f>_xlfn.XLOOKUP(data_[[#This Row],[Product]],products[Product],products[Cost per unit])</f>
        <v>5.79</v>
      </c>
      <c r="I128" s="37">
        <f>data_[[#This Row],[Amount]]-data_[[#This Row],[Cost]]</f>
        <v>2368.34</v>
      </c>
      <c r="J128" s="5">
        <f>data_[[#This Row],[Cost per unit]]*data_[[#This Row],[Units]]</f>
        <v>312.66000000000003</v>
      </c>
    </row>
    <row r="129" spans="3:10" x14ac:dyDescent="0.3">
      <c r="C129" t="s">
        <v>6</v>
      </c>
      <c r="D129" t="s">
        <v>37</v>
      </c>
      <c r="E129" t="s">
        <v>31</v>
      </c>
      <c r="F129" s="4">
        <v>7693</v>
      </c>
      <c r="G129" s="5">
        <v>87</v>
      </c>
      <c r="H129" s="37">
        <f>_xlfn.XLOOKUP(data_[[#This Row],[Product]],products[Product],products[Cost per unit])</f>
        <v>5.79</v>
      </c>
      <c r="I129" s="37">
        <f>data_[[#This Row],[Amount]]-data_[[#This Row],[Cost]]</f>
        <v>7189.27</v>
      </c>
      <c r="J129" s="5">
        <f>data_[[#This Row],[Cost per unit]]*data_[[#This Row],[Units]]</f>
        <v>503.73</v>
      </c>
    </row>
    <row r="130" spans="3:10" x14ac:dyDescent="0.3">
      <c r="C130" t="s">
        <v>6</v>
      </c>
      <c r="D130" t="s">
        <v>38</v>
      </c>
      <c r="E130" t="s">
        <v>27</v>
      </c>
      <c r="F130" s="4">
        <v>1134</v>
      </c>
      <c r="G130" s="5">
        <v>282</v>
      </c>
      <c r="H130" s="37">
        <f>_xlfn.XLOOKUP(data_[[#This Row],[Product]],products[Product],products[Cost per unit])</f>
        <v>16.73</v>
      </c>
      <c r="I130" s="37">
        <f>data_[[#This Row],[Amount]]-data_[[#This Row],[Cost]]</f>
        <v>-3583.8599999999997</v>
      </c>
      <c r="J130" s="5">
        <f>data_[[#This Row],[Cost per unit]]*data_[[#This Row],[Units]]</f>
        <v>4717.8599999999997</v>
      </c>
    </row>
    <row r="131" spans="3:10" x14ac:dyDescent="0.3">
      <c r="C131" t="s">
        <v>6</v>
      </c>
      <c r="D131" t="s">
        <v>37</v>
      </c>
      <c r="E131" t="s">
        <v>16</v>
      </c>
      <c r="F131" s="4">
        <v>1904</v>
      </c>
      <c r="G131" s="5">
        <v>405</v>
      </c>
      <c r="H131" s="37">
        <f>_xlfn.XLOOKUP(data_[[#This Row],[Product]],products[Product],products[Cost per unit])</f>
        <v>8.7899999999999991</v>
      </c>
      <c r="I131" s="37">
        <f>data_[[#This Row],[Amount]]-data_[[#This Row],[Cost]]</f>
        <v>-1655.9499999999998</v>
      </c>
      <c r="J131" s="5">
        <f>data_[[#This Row],[Cost per unit]]*data_[[#This Row],[Units]]</f>
        <v>3559.95</v>
      </c>
    </row>
    <row r="132" spans="3:10" x14ac:dyDescent="0.3">
      <c r="C132" t="s">
        <v>6</v>
      </c>
      <c r="D132" t="s">
        <v>34</v>
      </c>
      <c r="E132" t="s">
        <v>15</v>
      </c>
      <c r="F132" s="4">
        <v>1442</v>
      </c>
      <c r="G132" s="5">
        <v>15</v>
      </c>
      <c r="H132" s="37">
        <f>_xlfn.XLOOKUP(data_[[#This Row],[Product]],products[Product],products[Cost per unit])</f>
        <v>11.73</v>
      </c>
      <c r="I132" s="37">
        <f>data_[[#This Row],[Amount]]-data_[[#This Row],[Cost]]</f>
        <v>1266.05</v>
      </c>
      <c r="J132" s="5">
        <f>data_[[#This Row],[Cost per unit]]*data_[[#This Row],[Units]]</f>
        <v>175.95000000000002</v>
      </c>
    </row>
    <row r="133" spans="3:10" x14ac:dyDescent="0.3">
      <c r="C133" t="s">
        <v>6</v>
      </c>
      <c r="D133" t="s">
        <v>37</v>
      </c>
      <c r="E133" t="s">
        <v>23</v>
      </c>
      <c r="F133" s="4">
        <v>4949</v>
      </c>
      <c r="G133" s="5">
        <v>189</v>
      </c>
      <c r="H133" s="37">
        <f>_xlfn.XLOOKUP(data_[[#This Row],[Product]],products[Product],products[Cost per unit])</f>
        <v>6.49</v>
      </c>
      <c r="I133" s="37">
        <f>data_[[#This Row],[Amount]]-data_[[#This Row],[Cost]]</f>
        <v>3722.39</v>
      </c>
      <c r="J133" s="5">
        <f>data_[[#This Row],[Cost per unit]]*data_[[#This Row],[Units]]</f>
        <v>1226.6100000000001</v>
      </c>
    </row>
    <row r="134" spans="3:10" x14ac:dyDescent="0.3">
      <c r="C134" t="s">
        <v>6</v>
      </c>
      <c r="D134" t="s">
        <v>34</v>
      </c>
      <c r="E134" t="s">
        <v>29</v>
      </c>
      <c r="F134" s="4">
        <v>3339</v>
      </c>
      <c r="G134" s="5">
        <v>75</v>
      </c>
      <c r="H134" s="37">
        <f>_xlfn.XLOOKUP(data_[[#This Row],[Product]],products[Product],products[Cost per unit])</f>
        <v>7.16</v>
      </c>
      <c r="I134" s="37">
        <f>data_[[#This Row],[Amount]]-data_[[#This Row],[Cost]]</f>
        <v>2802</v>
      </c>
      <c r="J134" s="5">
        <f>data_[[#This Row],[Cost per unit]]*data_[[#This Row],[Units]]</f>
        <v>537</v>
      </c>
    </row>
    <row r="135" spans="3:10" x14ac:dyDescent="0.3">
      <c r="C135" t="s">
        <v>6</v>
      </c>
      <c r="D135" t="s">
        <v>36</v>
      </c>
      <c r="E135" t="s">
        <v>21</v>
      </c>
      <c r="F135" s="4">
        <v>497</v>
      </c>
      <c r="G135" s="5">
        <v>63</v>
      </c>
      <c r="H135" s="37">
        <f>_xlfn.XLOOKUP(data_[[#This Row],[Product]],products[Product],products[Cost per unit])</f>
        <v>9</v>
      </c>
      <c r="I135" s="37">
        <f>data_[[#This Row],[Amount]]-data_[[#This Row],[Cost]]</f>
        <v>-70</v>
      </c>
      <c r="J135" s="5">
        <f>data_[[#This Row],[Cost per unit]]*data_[[#This Row],[Units]]</f>
        <v>567</v>
      </c>
    </row>
    <row r="136" spans="3:10" x14ac:dyDescent="0.3">
      <c r="C136" t="s">
        <v>6</v>
      </c>
      <c r="D136" t="s">
        <v>34</v>
      </c>
      <c r="E136" t="s">
        <v>27</v>
      </c>
      <c r="F136" s="4">
        <v>4242</v>
      </c>
      <c r="G136" s="5">
        <v>207</v>
      </c>
      <c r="H136" s="37">
        <f>_xlfn.XLOOKUP(data_[[#This Row],[Product]],products[Product],products[Cost per unit])</f>
        <v>16.73</v>
      </c>
      <c r="I136" s="37">
        <f>data_[[#This Row],[Amount]]-data_[[#This Row],[Cost]]</f>
        <v>778.88999999999987</v>
      </c>
      <c r="J136" s="5">
        <f>data_[[#This Row],[Cost per unit]]*data_[[#This Row],[Units]]</f>
        <v>3463.11</v>
      </c>
    </row>
    <row r="137" spans="3:10" x14ac:dyDescent="0.3">
      <c r="C137" t="s">
        <v>6</v>
      </c>
      <c r="D137" t="s">
        <v>36</v>
      </c>
      <c r="E137" t="s">
        <v>32</v>
      </c>
      <c r="F137" s="4">
        <v>6118</v>
      </c>
      <c r="G137" s="5">
        <v>9</v>
      </c>
      <c r="H137" s="37">
        <f>_xlfn.XLOOKUP(data_[[#This Row],[Product]],products[Product],products[Cost per unit])</f>
        <v>8.65</v>
      </c>
      <c r="I137" s="37">
        <f>data_[[#This Row],[Amount]]-data_[[#This Row],[Cost]]</f>
        <v>6040.15</v>
      </c>
      <c r="J137" s="5">
        <f>data_[[#This Row],[Cost per unit]]*data_[[#This Row],[Units]]</f>
        <v>77.850000000000009</v>
      </c>
    </row>
    <row r="138" spans="3:10" x14ac:dyDescent="0.3">
      <c r="C138" t="s">
        <v>6</v>
      </c>
      <c r="D138" t="s">
        <v>38</v>
      </c>
      <c r="E138" t="s">
        <v>16</v>
      </c>
      <c r="F138" s="4">
        <v>938</v>
      </c>
      <c r="G138" s="5">
        <v>6</v>
      </c>
      <c r="H138" s="37">
        <f>_xlfn.XLOOKUP(data_[[#This Row],[Product]],products[Product],products[Cost per unit])</f>
        <v>8.7899999999999991</v>
      </c>
      <c r="I138" s="37">
        <f>data_[[#This Row],[Amount]]-data_[[#This Row],[Cost]]</f>
        <v>885.26</v>
      </c>
      <c r="J138" s="5">
        <f>data_[[#This Row],[Cost per unit]]*data_[[#This Row],[Units]]</f>
        <v>52.739999999999995</v>
      </c>
    </row>
    <row r="139" spans="3:10" x14ac:dyDescent="0.3">
      <c r="C139" t="s">
        <v>6</v>
      </c>
      <c r="D139" t="s">
        <v>36</v>
      </c>
      <c r="E139" t="s">
        <v>17</v>
      </c>
      <c r="F139" s="4">
        <v>4970</v>
      </c>
      <c r="G139" s="5">
        <v>156</v>
      </c>
      <c r="H139" s="37">
        <f>_xlfn.XLOOKUP(data_[[#This Row],[Product]],products[Product],products[Cost per unit])</f>
        <v>3.11</v>
      </c>
      <c r="I139" s="37">
        <f>data_[[#This Row],[Amount]]-data_[[#This Row],[Cost]]</f>
        <v>4484.84</v>
      </c>
      <c r="J139" s="5">
        <f>data_[[#This Row],[Cost per unit]]*data_[[#This Row],[Units]]</f>
        <v>485.15999999999997</v>
      </c>
    </row>
    <row r="140" spans="3:10" x14ac:dyDescent="0.3">
      <c r="C140" t="s">
        <v>6</v>
      </c>
      <c r="D140" t="s">
        <v>38</v>
      </c>
      <c r="E140" t="s">
        <v>25</v>
      </c>
      <c r="F140" s="4">
        <v>469</v>
      </c>
      <c r="G140" s="5">
        <v>75</v>
      </c>
      <c r="H140" s="37">
        <f>_xlfn.XLOOKUP(data_[[#This Row],[Product]],products[Product],products[Cost per unit])</f>
        <v>13.15</v>
      </c>
      <c r="I140" s="37">
        <f>data_[[#This Row],[Amount]]-data_[[#This Row],[Cost]]</f>
        <v>-517.25</v>
      </c>
      <c r="J140" s="5">
        <f>data_[[#This Row],[Cost per unit]]*data_[[#This Row],[Units]]</f>
        <v>986.25</v>
      </c>
    </row>
    <row r="141" spans="3:10" x14ac:dyDescent="0.3">
      <c r="C141" t="s">
        <v>6</v>
      </c>
      <c r="D141" t="s">
        <v>34</v>
      </c>
      <c r="E141" t="s">
        <v>26</v>
      </c>
      <c r="F141" s="4">
        <v>8008</v>
      </c>
      <c r="G141" s="5">
        <v>456</v>
      </c>
      <c r="H141" s="37">
        <f>_xlfn.XLOOKUP(data_[[#This Row],[Product]],products[Product],products[Cost per unit])</f>
        <v>5.6</v>
      </c>
      <c r="I141" s="37">
        <f>data_[[#This Row],[Amount]]-data_[[#This Row],[Cost]]</f>
        <v>5454.4</v>
      </c>
      <c r="J141" s="5">
        <f>data_[[#This Row],[Cost per unit]]*data_[[#This Row],[Units]]</f>
        <v>2553.6</v>
      </c>
    </row>
    <row r="142" spans="3:10" x14ac:dyDescent="0.3">
      <c r="C142" t="s">
        <v>6</v>
      </c>
      <c r="D142" t="s">
        <v>34</v>
      </c>
      <c r="E142" t="s">
        <v>4</v>
      </c>
      <c r="F142" s="4">
        <v>525</v>
      </c>
      <c r="G142" s="5">
        <v>48</v>
      </c>
      <c r="H142" s="37">
        <f>_xlfn.XLOOKUP(data_[[#This Row],[Product]],products[Product],products[Cost per unit])</f>
        <v>11.88</v>
      </c>
      <c r="I142" s="37">
        <f>data_[[#This Row],[Amount]]-data_[[#This Row],[Cost]]</f>
        <v>-45.240000000000009</v>
      </c>
      <c r="J142" s="5">
        <f>data_[[#This Row],[Cost per unit]]*data_[[#This Row],[Units]]</f>
        <v>570.24</v>
      </c>
    </row>
    <row r="143" spans="3:10" x14ac:dyDescent="0.3">
      <c r="C143" t="s">
        <v>6</v>
      </c>
      <c r="D143" t="s">
        <v>37</v>
      </c>
      <c r="E143" t="s">
        <v>18</v>
      </c>
      <c r="F143" s="4">
        <v>1505</v>
      </c>
      <c r="G143" s="5">
        <v>102</v>
      </c>
      <c r="H143" s="37">
        <f>_xlfn.XLOOKUP(data_[[#This Row],[Product]],products[Product],products[Cost per unit])</f>
        <v>6.47</v>
      </c>
      <c r="I143" s="37">
        <f>data_[[#This Row],[Amount]]-data_[[#This Row],[Cost]]</f>
        <v>845.06000000000006</v>
      </c>
      <c r="J143" s="5">
        <f>data_[[#This Row],[Cost per unit]]*data_[[#This Row],[Units]]</f>
        <v>659.93999999999994</v>
      </c>
    </row>
    <row r="144" spans="3:10" x14ac:dyDescent="0.3">
      <c r="C144" t="s">
        <v>6</v>
      </c>
      <c r="D144" t="s">
        <v>38</v>
      </c>
      <c r="E144" t="s">
        <v>33</v>
      </c>
      <c r="F144" s="4">
        <v>959</v>
      </c>
      <c r="G144" s="5">
        <v>135</v>
      </c>
      <c r="H144" s="37">
        <f>_xlfn.XLOOKUP(data_[[#This Row],[Product]],products[Product],products[Cost per unit])</f>
        <v>12.37</v>
      </c>
      <c r="I144" s="37">
        <f>data_[[#This Row],[Amount]]-data_[[#This Row],[Cost]]</f>
        <v>-710.94999999999982</v>
      </c>
      <c r="J144" s="5">
        <f>data_[[#This Row],[Cost per unit]]*data_[[#This Row],[Units]]</f>
        <v>1669.9499999999998</v>
      </c>
    </row>
    <row r="145" spans="3:10" x14ac:dyDescent="0.3">
      <c r="C145" t="s">
        <v>6</v>
      </c>
      <c r="D145" t="s">
        <v>39</v>
      </c>
      <c r="E145" t="s">
        <v>17</v>
      </c>
      <c r="F145" s="4">
        <v>6048</v>
      </c>
      <c r="G145" s="5">
        <v>27</v>
      </c>
      <c r="H145" s="37">
        <f>_xlfn.XLOOKUP(data_[[#This Row],[Product]],products[Product],products[Cost per unit])</f>
        <v>3.11</v>
      </c>
      <c r="I145" s="37">
        <f>data_[[#This Row],[Amount]]-data_[[#This Row],[Cost]]</f>
        <v>5964.03</v>
      </c>
      <c r="J145" s="5">
        <f>data_[[#This Row],[Cost per unit]]*data_[[#This Row],[Units]]</f>
        <v>83.97</v>
      </c>
    </row>
    <row r="146" spans="3:10" x14ac:dyDescent="0.3">
      <c r="C146" t="s">
        <v>6</v>
      </c>
      <c r="D146" t="s">
        <v>39</v>
      </c>
      <c r="E146" t="s">
        <v>29</v>
      </c>
      <c r="F146" s="4">
        <v>3052</v>
      </c>
      <c r="G146" s="5">
        <v>378</v>
      </c>
      <c r="H146" s="37">
        <f>_xlfn.XLOOKUP(data_[[#This Row],[Product]],products[Product],products[Cost per unit])</f>
        <v>7.16</v>
      </c>
      <c r="I146" s="37">
        <f>data_[[#This Row],[Amount]]-data_[[#This Row],[Cost]]</f>
        <v>345.52</v>
      </c>
      <c r="J146" s="5">
        <f>data_[[#This Row],[Cost per unit]]*data_[[#This Row],[Units]]</f>
        <v>2706.48</v>
      </c>
    </row>
    <row r="147" spans="3:10" x14ac:dyDescent="0.3">
      <c r="C147" t="s">
        <v>6</v>
      </c>
      <c r="D147" t="s">
        <v>38</v>
      </c>
      <c r="E147" t="s">
        <v>21</v>
      </c>
      <c r="F147" s="4">
        <v>7322</v>
      </c>
      <c r="G147" s="5">
        <v>36</v>
      </c>
      <c r="H147" s="37">
        <f>_xlfn.XLOOKUP(data_[[#This Row],[Product]],products[Product],products[Cost per unit])</f>
        <v>9</v>
      </c>
      <c r="I147" s="37">
        <f>data_[[#This Row],[Amount]]-data_[[#This Row],[Cost]]</f>
        <v>6998</v>
      </c>
      <c r="J147" s="5">
        <f>data_[[#This Row],[Cost per unit]]*data_[[#This Row],[Units]]</f>
        <v>324</v>
      </c>
    </row>
    <row r="148" spans="3:10" x14ac:dyDescent="0.3">
      <c r="C148" t="s">
        <v>6</v>
      </c>
      <c r="D148" t="s">
        <v>37</v>
      </c>
      <c r="E148" t="s">
        <v>28</v>
      </c>
      <c r="F148" s="4">
        <v>3556</v>
      </c>
      <c r="G148" s="5">
        <v>459</v>
      </c>
      <c r="H148" s="37">
        <f>_xlfn.XLOOKUP(data_[[#This Row],[Product]],products[Product],products[Cost per unit])</f>
        <v>10.38</v>
      </c>
      <c r="I148" s="37">
        <f>data_[[#This Row],[Amount]]-data_[[#This Row],[Cost]]</f>
        <v>-1208.42</v>
      </c>
      <c r="J148" s="5">
        <f>data_[[#This Row],[Cost per unit]]*data_[[#This Row],[Units]]</f>
        <v>4764.42</v>
      </c>
    </row>
    <row r="149" spans="3:10" x14ac:dyDescent="0.3">
      <c r="C149" t="s">
        <v>6</v>
      </c>
      <c r="D149" t="s">
        <v>34</v>
      </c>
      <c r="E149" t="s">
        <v>30</v>
      </c>
      <c r="F149" s="4">
        <v>3402</v>
      </c>
      <c r="G149" s="5">
        <v>366</v>
      </c>
      <c r="H149" s="37">
        <f>_xlfn.XLOOKUP(data_[[#This Row],[Product]],products[Product],products[Cost per unit])</f>
        <v>14.49</v>
      </c>
      <c r="I149" s="37">
        <f>data_[[#This Row],[Amount]]-data_[[#This Row],[Cost]]</f>
        <v>-1901.3400000000001</v>
      </c>
      <c r="J149" s="5">
        <f>data_[[#This Row],[Cost per unit]]*data_[[#This Row],[Units]]</f>
        <v>5303.34</v>
      </c>
    </row>
    <row r="150" spans="3:10" x14ac:dyDescent="0.3">
      <c r="C150" t="s">
        <v>6</v>
      </c>
      <c r="D150" t="s">
        <v>36</v>
      </c>
      <c r="E150" t="s">
        <v>4</v>
      </c>
      <c r="F150" s="4">
        <v>10073</v>
      </c>
      <c r="G150" s="5">
        <v>120</v>
      </c>
      <c r="H150" s="37">
        <f>_xlfn.XLOOKUP(data_[[#This Row],[Product]],products[Product],products[Cost per unit])</f>
        <v>11.88</v>
      </c>
      <c r="I150" s="37">
        <f>data_[[#This Row],[Amount]]-data_[[#This Row],[Cost]]</f>
        <v>8647.4</v>
      </c>
      <c r="J150" s="5">
        <f>data_[[#This Row],[Cost per unit]]*data_[[#This Row],[Units]]</f>
        <v>1425.6000000000001</v>
      </c>
    </row>
    <row r="151" spans="3:10" x14ac:dyDescent="0.3">
      <c r="C151" t="s">
        <v>6</v>
      </c>
      <c r="D151" t="s">
        <v>38</v>
      </c>
      <c r="E151" t="s">
        <v>13</v>
      </c>
      <c r="F151" s="4">
        <v>2317</v>
      </c>
      <c r="G151" s="5">
        <v>123</v>
      </c>
      <c r="H151" s="37">
        <f>_xlfn.XLOOKUP(data_[[#This Row],[Product]],products[Product],products[Cost per unit])</f>
        <v>9.33</v>
      </c>
      <c r="I151" s="37">
        <f>data_[[#This Row],[Amount]]-data_[[#This Row],[Cost]]</f>
        <v>1169.4100000000001</v>
      </c>
      <c r="J151" s="5">
        <f>data_[[#This Row],[Cost per unit]]*data_[[#This Row],[Units]]</f>
        <v>1147.5899999999999</v>
      </c>
    </row>
    <row r="152" spans="3:10" x14ac:dyDescent="0.3">
      <c r="C152" t="s">
        <v>6</v>
      </c>
      <c r="D152" t="s">
        <v>35</v>
      </c>
      <c r="E152" t="s">
        <v>27</v>
      </c>
      <c r="F152" s="4">
        <v>3864</v>
      </c>
      <c r="G152" s="5">
        <v>177</v>
      </c>
      <c r="H152" s="37">
        <f>_xlfn.XLOOKUP(data_[[#This Row],[Product]],products[Product],products[Cost per unit])</f>
        <v>16.73</v>
      </c>
      <c r="I152" s="37">
        <f>data_[[#This Row],[Amount]]-data_[[#This Row],[Cost]]</f>
        <v>902.79</v>
      </c>
      <c r="J152" s="5">
        <f>data_[[#This Row],[Cost per unit]]*data_[[#This Row],[Units]]</f>
        <v>2961.21</v>
      </c>
    </row>
    <row r="153" spans="3:10" x14ac:dyDescent="0.3">
      <c r="C153" t="s">
        <v>6</v>
      </c>
      <c r="D153" t="s">
        <v>37</v>
      </c>
      <c r="E153" t="s">
        <v>30</v>
      </c>
      <c r="F153" s="4">
        <v>560</v>
      </c>
      <c r="G153" s="5">
        <v>81</v>
      </c>
      <c r="H153" s="37">
        <f>_xlfn.XLOOKUP(data_[[#This Row],[Product]],products[Product],products[Cost per unit])</f>
        <v>14.49</v>
      </c>
      <c r="I153" s="37">
        <f>data_[[#This Row],[Amount]]-data_[[#This Row],[Cost]]</f>
        <v>-613.69000000000005</v>
      </c>
      <c r="J153" s="5">
        <f>data_[[#This Row],[Cost per unit]]*data_[[#This Row],[Units]]</f>
        <v>1173.69</v>
      </c>
    </row>
    <row r="154" spans="3:10" x14ac:dyDescent="0.3">
      <c r="C154" t="s">
        <v>6</v>
      </c>
      <c r="D154" t="s">
        <v>39</v>
      </c>
      <c r="E154" t="s">
        <v>30</v>
      </c>
      <c r="F154" s="4">
        <v>1638</v>
      </c>
      <c r="G154" s="5">
        <v>63</v>
      </c>
      <c r="H154" s="37">
        <f>_xlfn.XLOOKUP(data_[[#This Row],[Product]],products[Product],products[Cost per unit])</f>
        <v>14.49</v>
      </c>
      <c r="I154" s="37">
        <f>data_[[#This Row],[Amount]]-data_[[#This Row],[Cost]]</f>
        <v>725.13</v>
      </c>
      <c r="J154" s="5">
        <f>data_[[#This Row],[Cost per unit]]*data_[[#This Row],[Units]]</f>
        <v>912.87</v>
      </c>
    </row>
    <row r="155" spans="3:10" x14ac:dyDescent="0.3">
      <c r="C155" t="s">
        <v>6</v>
      </c>
      <c r="D155" t="s">
        <v>34</v>
      </c>
      <c r="E155" t="s">
        <v>16</v>
      </c>
      <c r="F155" s="4">
        <v>2219</v>
      </c>
      <c r="G155" s="5">
        <v>75</v>
      </c>
      <c r="H155" s="37">
        <f>_xlfn.XLOOKUP(data_[[#This Row],[Product]],products[Product],products[Cost per unit])</f>
        <v>8.7899999999999991</v>
      </c>
      <c r="I155" s="37">
        <f>data_[[#This Row],[Amount]]-data_[[#This Row],[Cost]]</f>
        <v>1559.75</v>
      </c>
      <c r="J155" s="5">
        <f>data_[[#This Row],[Cost per unit]]*data_[[#This Row],[Units]]</f>
        <v>659.24999999999989</v>
      </c>
    </row>
    <row r="156" spans="3:10" x14ac:dyDescent="0.3">
      <c r="C156" t="s">
        <v>6</v>
      </c>
      <c r="D156" t="s">
        <v>36</v>
      </c>
      <c r="E156" t="s">
        <v>13</v>
      </c>
      <c r="F156" s="4">
        <v>4319</v>
      </c>
      <c r="G156" s="5">
        <v>30</v>
      </c>
      <c r="H156" s="37">
        <f>_xlfn.XLOOKUP(data_[[#This Row],[Product]],products[Product],products[Cost per unit])</f>
        <v>9.33</v>
      </c>
      <c r="I156" s="37">
        <f>data_[[#This Row],[Amount]]-data_[[#This Row],[Cost]]</f>
        <v>4039.1</v>
      </c>
      <c r="J156" s="5">
        <f>data_[[#This Row],[Cost per unit]]*data_[[#This Row],[Units]]</f>
        <v>279.89999999999998</v>
      </c>
    </row>
    <row r="157" spans="3:10" x14ac:dyDescent="0.3">
      <c r="C157" t="s">
        <v>6</v>
      </c>
      <c r="D157" t="s">
        <v>35</v>
      </c>
      <c r="E157" t="s">
        <v>4</v>
      </c>
      <c r="F157" s="4">
        <v>1302</v>
      </c>
      <c r="G157" s="5">
        <v>402</v>
      </c>
      <c r="H157" s="37">
        <f>_xlfn.XLOOKUP(data_[[#This Row],[Product]],products[Product],products[Cost per unit])</f>
        <v>11.88</v>
      </c>
      <c r="I157" s="37">
        <f>data_[[#This Row],[Amount]]-data_[[#This Row],[Cost]]</f>
        <v>-3473.76</v>
      </c>
      <c r="J157" s="5">
        <f>data_[[#This Row],[Cost per unit]]*data_[[#This Row],[Units]]</f>
        <v>4775.76</v>
      </c>
    </row>
    <row r="158" spans="3:10" x14ac:dyDescent="0.3">
      <c r="C158" t="s">
        <v>6</v>
      </c>
      <c r="D158" t="s">
        <v>34</v>
      </c>
      <c r="E158" t="s">
        <v>17</v>
      </c>
      <c r="F158" s="4">
        <v>3759</v>
      </c>
      <c r="G158" s="5">
        <v>150</v>
      </c>
      <c r="H158" s="37">
        <f>_xlfn.XLOOKUP(data_[[#This Row],[Product]],products[Product],products[Cost per unit])</f>
        <v>3.11</v>
      </c>
      <c r="I158" s="37">
        <f>data_[[#This Row],[Amount]]-data_[[#This Row],[Cost]]</f>
        <v>3292.5</v>
      </c>
      <c r="J158" s="5">
        <f>data_[[#This Row],[Cost per unit]]*data_[[#This Row],[Units]]</f>
        <v>466.5</v>
      </c>
    </row>
    <row r="159" spans="3:10" x14ac:dyDescent="0.3">
      <c r="C159" t="s">
        <v>6</v>
      </c>
      <c r="D159" t="s">
        <v>34</v>
      </c>
      <c r="E159" t="s">
        <v>32</v>
      </c>
      <c r="F159" s="4">
        <v>6734</v>
      </c>
      <c r="G159" s="5">
        <v>123</v>
      </c>
      <c r="H159" s="37">
        <f>_xlfn.XLOOKUP(data_[[#This Row],[Product]],products[Product],products[Cost per unit])</f>
        <v>8.65</v>
      </c>
      <c r="I159" s="37">
        <f>data_[[#This Row],[Amount]]-data_[[#This Row],[Cost]]</f>
        <v>5670.05</v>
      </c>
      <c r="J159" s="5">
        <f>data_[[#This Row],[Cost per unit]]*data_[[#This Row],[Units]]</f>
        <v>1063.95</v>
      </c>
    </row>
    <row r="160" spans="3:10" x14ac:dyDescent="0.3">
      <c r="C160" t="s">
        <v>6</v>
      </c>
      <c r="D160" t="s">
        <v>35</v>
      </c>
      <c r="E160" t="s">
        <v>20</v>
      </c>
      <c r="F160" s="4">
        <v>1071</v>
      </c>
      <c r="G160" s="5">
        <v>270</v>
      </c>
      <c r="H160" s="37">
        <f>_xlfn.XLOOKUP(data_[[#This Row],[Product]],products[Product],products[Cost per unit])</f>
        <v>10.62</v>
      </c>
      <c r="I160" s="37">
        <f>data_[[#This Row],[Amount]]-data_[[#This Row],[Cost]]</f>
        <v>-1796.3999999999996</v>
      </c>
      <c r="J160" s="5">
        <f>data_[[#This Row],[Cost per unit]]*data_[[#This Row],[Units]]</f>
        <v>2867.3999999999996</v>
      </c>
    </row>
    <row r="161" spans="3:10" x14ac:dyDescent="0.3">
      <c r="C161" t="s">
        <v>6</v>
      </c>
      <c r="D161" t="s">
        <v>37</v>
      </c>
      <c r="E161" t="s">
        <v>26</v>
      </c>
      <c r="F161" s="4">
        <v>6818</v>
      </c>
      <c r="G161" s="5">
        <v>6</v>
      </c>
      <c r="H161" s="37">
        <f>_xlfn.XLOOKUP(data_[[#This Row],[Product]],products[Product],products[Cost per unit])</f>
        <v>5.6</v>
      </c>
      <c r="I161" s="37">
        <f>data_[[#This Row],[Amount]]-data_[[#This Row],[Cost]]</f>
        <v>6784.4</v>
      </c>
      <c r="J161" s="5">
        <f>data_[[#This Row],[Cost per unit]]*data_[[#This Row],[Units]]</f>
        <v>33.599999999999994</v>
      </c>
    </row>
    <row r="162" spans="3:10" x14ac:dyDescent="0.3">
      <c r="C162" t="s">
        <v>6</v>
      </c>
      <c r="D162" t="s">
        <v>39</v>
      </c>
      <c r="E162" t="s">
        <v>24</v>
      </c>
      <c r="F162" s="4">
        <v>2989</v>
      </c>
      <c r="G162" s="5">
        <v>3</v>
      </c>
      <c r="H162" s="37">
        <f>_xlfn.XLOOKUP(data_[[#This Row],[Product]],products[Product],products[Cost per unit])</f>
        <v>4.97</v>
      </c>
      <c r="I162" s="37">
        <f>data_[[#This Row],[Amount]]-data_[[#This Row],[Cost]]</f>
        <v>2974.09</v>
      </c>
      <c r="J162" s="5">
        <f>data_[[#This Row],[Cost per unit]]*data_[[#This Row],[Units]]</f>
        <v>14.91</v>
      </c>
    </row>
    <row r="163" spans="3:10" x14ac:dyDescent="0.3">
      <c r="C163" t="s">
        <v>6</v>
      </c>
      <c r="D163" t="s">
        <v>35</v>
      </c>
      <c r="E163" t="s">
        <v>30</v>
      </c>
      <c r="F163" s="4">
        <v>4781</v>
      </c>
      <c r="G163" s="5">
        <v>123</v>
      </c>
      <c r="H163" s="37">
        <f>_xlfn.XLOOKUP(data_[[#This Row],[Product]],products[Product],products[Cost per unit])</f>
        <v>14.49</v>
      </c>
      <c r="I163" s="37">
        <f>data_[[#This Row],[Amount]]-data_[[#This Row],[Cost]]</f>
        <v>2998.73</v>
      </c>
      <c r="J163" s="5">
        <f>data_[[#This Row],[Cost per unit]]*data_[[#This Row],[Units]]</f>
        <v>1782.27</v>
      </c>
    </row>
    <row r="164" spans="3:10" x14ac:dyDescent="0.3">
      <c r="C164" t="s">
        <v>6</v>
      </c>
      <c r="D164" t="s">
        <v>36</v>
      </c>
      <c r="E164" t="s">
        <v>29</v>
      </c>
      <c r="F164" s="4">
        <v>1400</v>
      </c>
      <c r="G164" s="5">
        <v>135</v>
      </c>
      <c r="H164" s="37">
        <f>_xlfn.XLOOKUP(data_[[#This Row],[Product]],products[Product],products[Cost per unit])</f>
        <v>7.16</v>
      </c>
      <c r="I164" s="37">
        <f>data_[[#This Row],[Amount]]-data_[[#This Row],[Cost]]</f>
        <v>433.4</v>
      </c>
      <c r="J164" s="5">
        <f>data_[[#This Row],[Cost per unit]]*data_[[#This Row],[Units]]</f>
        <v>966.6</v>
      </c>
    </row>
    <row r="165" spans="3:10" x14ac:dyDescent="0.3">
      <c r="C165" t="s">
        <v>5</v>
      </c>
      <c r="D165" t="s">
        <v>37</v>
      </c>
      <c r="E165" t="s">
        <v>14</v>
      </c>
      <c r="F165" s="4">
        <v>4991</v>
      </c>
      <c r="G165" s="5">
        <v>12</v>
      </c>
      <c r="H165" s="37">
        <f>_xlfn.XLOOKUP(data_[[#This Row],[Product]],products[Product],products[Cost per unit])</f>
        <v>11.7</v>
      </c>
      <c r="I165" s="37">
        <f>data_[[#This Row],[Amount]]-data_[[#This Row],[Cost]]</f>
        <v>4850.6000000000004</v>
      </c>
      <c r="J165" s="5">
        <f>data_[[#This Row],[Cost per unit]]*data_[[#This Row],[Units]]</f>
        <v>140.39999999999998</v>
      </c>
    </row>
    <row r="166" spans="3:10" x14ac:dyDescent="0.3">
      <c r="C166" t="s">
        <v>5</v>
      </c>
      <c r="D166" t="s">
        <v>34</v>
      </c>
      <c r="E166" t="s">
        <v>20</v>
      </c>
      <c r="F166" s="4">
        <v>15610</v>
      </c>
      <c r="G166" s="5">
        <v>339</v>
      </c>
      <c r="H166" s="37">
        <f>_xlfn.XLOOKUP(data_[[#This Row],[Product]],products[Product],products[Cost per unit])</f>
        <v>10.62</v>
      </c>
      <c r="I166" s="37">
        <f>data_[[#This Row],[Amount]]-data_[[#This Row],[Cost]]</f>
        <v>12009.82</v>
      </c>
      <c r="J166" s="5">
        <f>data_[[#This Row],[Cost per unit]]*data_[[#This Row],[Units]]</f>
        <v>3600.18</v>
      </c>
    </row>
    <row r="167" spans="3:10" x14ac:dyDescent="0.3">
      <c r="C167" t="s">
        <v>5</v>
      </c>
      <c r="D167" t="s">
        <v>36</v>
      </c>
      <c r="E167" t="s">
        <v>23</v>
      </c>
      <c r="F167" s="4">
        <v>6314</v>
      </c>
      <c r="G167" s="5">
        <v>15</v>
      </c>
      <c r="H167" s="37">
        <f>_xlfn.XLOOKUP(data_[[#This Row],[Product]],products[Product],products[Cost per unit])</f>
        <v>6.49</v>
      </c>
      <c r="I167" s="37">
        <f>data_[[#This Row],[Amount]]-data_[[#This Row],[Cost]]</f>
        <v>6216.65</v>
      </c>
      <c r="J167" s="5">
        <f>data_[[#This Row],[Cost per unit]]*data_[[#This Row],[Units]]</f>
        <v>97.350000000000009</v>
      </c>
    </row>
    <row r="168" spans="3:10" x14ac:dyDescent="0.3">
      <c r="C168" t="s">
        <v>5</v>
      </c>
      <c r="D168" t="s">
        <v>34</v>
      </c>
      <c r="E168" t="s">
        <v>27</v>
      </c>
      <c r="F168" s="4">
        <v>6986</v>
      </c>
      <c r="G168" s="5">
        <v>21</v>
      </c>
      <c r="H168" s="37">
        <f>_xlfn.XLOOKUP(data_[[#This Row],[Product]],products[Product],products[Cost per unit])</f>
        <v>16.73</v>
      </c>
      <c r="I168" s="37">
        <f>data_[[#This Row],[Amount]]-data_[[#This Row],[Cost]]</f>
        <v>6634.67</v>
      </c>
      <c r="J168" s="5">
        <f>data_[[#This Row],[Cost per unit]]*data_[[#This Row],[Units]]</f>
        <v>351.33</v>
      </c>
    </row>
    <row r="169" spans="3:10" x14ac:dyDescent="0.3">
      <c r="C169" t="s">
        <v>5</v>
      </c>
      <c r="D169" t="s">
        <v>38</v>
      </c>
      <c r="E169" t="s">
        <v>32</v>
      </c>
      <c r="F169" s="4">
        <v>5075</v>
      </c>
      <c r="G169" s="5">
        <v>21</v>
      </c>
      <c r="H169" s="37">
        <f>_xlfn.XLOOKUP(data_[[#This Row],[Product]],products[Product],products[Cost per unit])</f>
        <v>8.65</v>
      </c>
      <c r="I169" s="37">
        <f>data_[[#This Row],[Amount]]-data_[[#This Row],[Cost]]</f>
        <v>4893.3500000000004</v>
      </c>
      <c r="J169" s="5">
        <f>data_[[#This Row],[Cost per unit]]*data_[[#This Row],[Units]]</f>
        <v>181.65</v>
      </c>
    </row>
    <row r="170" spans="3:10" x14ac:dyDescent="0.3">
      <c r="C170" t="s">
        <v>5</v>
      </c>
      <c r="D170" t="s">
        <v>36</v>
      </c>
      <c r="E170" t="s">
        <v>16</v>
      </c>
      <c r="F170" s="4">
        <v>16184</v>
      </c>
      <c r="G170" s="5">
        <v>39</v>
      </c>
      <c r="H170" s="37">
        <f>_xlfn.XLOOKUP(data_[[#This Row],[Product]],products[Product],products[Cost per unit])</f>
        <v>8.7899999999999991</v>
      </c>
      <c r="I170" s="37">
        <f>data_[[#This Row],[Amount]]-data_[[#This Row],[Cost]]</f>
        <v>15841.19</v>
      </c>
      <c r="J170" s="5">
        <f>data_[[#This Row],[Cost per unit]]*data_[[#This Row],[Units]]</f>
        <v>342.80999999999995</v>
      </c>
    </row>
    <row r="171" spans="3:10" x14ac:dyDescent="0.3">
      <c r="C171" t="s">
        <v>5</v>
      </c>
      <c r="D171" t="s">
        <v>37</v>
      </c>
      <c r="E171" t="s">
        <v>31</v>
      </c>
      <c r="F171" s="4">
        <v>182</v>
      </c>
      <c r="G171" s="5">
        <v>48</v>
      </c>
      <c r="H171" s="37">
        <f>_xlfn.XLOOKUP(data_[[#This Row],[Product]],products[Product],products[Cost per unit])</f>
        <v>5.79</v>
      </c>
      <c r="I171" s="37">
        <f>data_[[#This Row],[Amount]]-data_[[#This Row],[Cost]]</f>
        <v>-95.920000000000016</v>
      </c>
      <c r="J171" s="5">
        <f>data_[[#This Row],[Cost per unit]]*data_[[#This Row],[Units]]</f>
        <v>277.92</v>
      </c>
    </row>
    <row r="172" spans="3:10" x14ac:dyDescent="0.3">
      <c r="C172" t="s">
        <v>5</v>
      </c>
      <c r="D172" t="s">
        <v>35</v>
      </c>
      <c r="E172" t="s">
        <v>18</v>
      </c>
      <c r="F172" s="4">
        <v>2415</v>
      </c>
      <c r="G172" s="5">
        <v>15</v>
      </c>
      <c r="H172" s="37">
        <f>_xlfn.XLOOKUP(data_[[#This Row],[Product]],products[Product],products[Cost per unit])</f>
        <v>6.47</v>
      </c>
      <c r="I172" s="37">
        <f>data_[[#This Row],[Amount]]-data_[[#This Row],[Cost]]</f>
        <v>2317.9499999999998</v>
      </c>
      <c r="J172" s="5">
        <f>data_[[#This Row],[Cost per unit]]*data_[[#This Row],[Units]]</f>
        <v>97.05</v>
      </c>
    </row>
    <row r="173" spans="3:10" x14ac:dyDescent="0.3">
      <c r="C173" t="s">
        <v>5</v>
      </c>
      <c r="D173" t="s">
        <v>34</v>
      </c>
      <c r="E173" t="s">
        <v>19</v>
      </c>
      <c r="F173" s="4">
        <v>861</v>
      </c>
      <c r="G173" s="5">
        <v>195</v>
      </c>
      <c r="H173" s="37">
        <f>_xlfn.XLOOKUP(data_[[#This Row],[Product]],products[Product],products[Cost per unit])</f>
        <v>7.64</v>
      </c>
      <c r="I173" s="37">
        <f>data_[[#This Row],[Amount]]-data_[[#This Row],[Cost]]</f>
        <v>-628.79999999999995</v>
      </c>
      <c r="J173" s="5">
        <f>data_[[#This Row],[Cost per unit]]*data_[[#This Row],[Units]]</f>
        <v>1489.8</v>
      </c>
    </row>
    <row r="174" spans="3:10" x14ac:dyDescent="0.3">
      <c r="C174" t="s">
        <v>5</v>
      </c>
      <c r="D174" t="s">
        <v>34</v>
      </c>
      <c r="E174" t="s">
        <v>29</v>
      </c>
      <c r="F174" s="4">
        <v>2891</v>
      </c>
      <c r="G174" s="5">
        <v>102</v>
      </c>
      <c r="H174" s="37">
        <f>_xlfn.XLOOKUP(data_[[#This Row],[Product]],products[Product],products[Cost per unit])</f>
        <v>7.16</v>
      </c>
      <c r="I174" s="37">
        <f>data_[[#This Row],[Amount]]-data_[[#This Row],[Cost]]</f>
        <v>2160.6799999999998</v>
      </c>
      <c r="J174" s="5">
        <f>data_[[#This Row],[Cost per unit]]*data_[[#This Row],[Units]]</f>
        <v>730.32</v>
      </c>
    </row>
    <row r="175" spans="3:10" x14ac:dyDescent="0.3">
      <c r="C175" t="s">
        <v>5</v>
      </c>
      <c r="D175" t="s">
        <v>35</v>
      </c>
      <c r="E175" t="s">
        <v>15</v>
      </c>
      <c r="F175" s="4">
        <v>13391</v>
      </c>
      <c r="G175" s="5">
        <v>201</v>
      </c>
      <c r="H175" s="37">
        <f>_xlfn.XLOOKUP(data_[[#This Row],[Product]],products[Product],products[Cost per unit])</f>
        <v>11.73</v>
      </c>
      <c r="I175" s="37">
        <f>data_[[#This Row],[Amount]]-data_[[#This Row],[Cost]]</f>
        <v>11033.27</v>
      </c>
      <c r="J175" s="5">
        <f>data_[[#This Row],[Cost per unit]]*data_[[#This Row],[Units]]</f>
        <v>2357.73</v>
      </c>
    </row>
    <row r="176" spans="3:10" x14ac:dyDescent="0.3">
      <c r="C176" t="s">
        <v>5</v>
      </c>
      <c r="D176" t="s">
        <v>38</v>
      </c>
      <c r="E176" t="s">
        <v>13</v>
      </c>
      <c r="F176" s="4">
        <v>7189</v>
      </c>
      <c r="G176" s="5">
        <v>54</v>
      </c>
      <c r="H176" s="37">
        <f>_xlfn.XLOOKUP(data_[[#This Row],[Product]],products[Product],products[Cost per unit])</f>
        <v>9.33</v>
      </c>
      <c r="I176" s="37">
        <f>data_[[#This Row],[Amount]]-data_[[#This Row],[Cost]]</f>
        <v>6685.18</v>
      </c>
      <c r="J176" s="5">
        <f>data_[[#This Row],[Cost per unit]]*data_[[#This Row],[Units]]</f>
        <v>503.82</v>
      </c>
    </row>
    <row r="177" spans="3:10" x14ac:dyDescent="0.3">
      <c r="C177" t="s">
        <v>5</v>
      </c>
      <c r="D177" t="s">
        <v>35</v>
      </c>
      <c r="E177" t="s">
        <v>4</v>
      </c>
      <c r="F177" s="4">
        <v>2744</v>
      </c>
      <c r="G177" s="5">
        <v>9</v>
      </c>
      <c r="H177" s="37">
        <f>_xlfn.XLOOKUP(data_[[#This Row],[Product]],products[Product],products[Cost per unit])</f>
        <v>11.88</v>
      </c>
      <c r="I177" s="37">
        <f>data_[[#This Row],[Amount]]-data_[[#This Row],[Cost]]</f>
        <v>2637.08</v>
      </c>
      <c r="J177" s="5">
        <f>data_[[#This Row],[Cost per unit]]*data_[[#This Row],[Units]]</f>
        <v>106.92</v>
      </c>
    </row>
    <row r="178" spans="3:10" x14ac:dyDescent="0.3">
      <c r="C178" t="s">
        <v>5</v>
      </c>
      <c r="D178" t="s">
        <v>39</v>
      </c>
      <c r="E178" t="s">
        <v>26</v>
      </c>
      <c r="F178" s="4">
        <v>5236</v>
      </c>
      <c r="G178" s="5">
        <v>51</v>
      </c>
      <c r="H178" s="37">
        <f>_xlfn.XLOOKUP(data_[[#This Row],[Product]],products[Product],products[Cost per unit])</f>
        <v>5.6</v>
      </c>
      <c r="I178" s="37">
        <f>data_[[#This Row],[Amount]]-data_[[#This Row],[Cost]]</f>
        <v>4950.3999999999996</v>
      </c>
      <c r="J178" s="5">
        <f>data_[[#This Row],[Cost per unit]]*data_[[#This Row],[Units]]</f>
        <v>285.59999999999997</v>
      </c>
    </row>
    <row r="179" spans="3:10" x14ac:dyDescent="0.3">
      <c r="C179" t="s">
        <v>5</v>
      </c>
      <c r="D179" t="s">
        <v>36</v>
      </c>
      <c r="E179" t="s">
        <v>17</v>
      </c>
      <c r="F179" s="4">
        <v>3339</v>
      </c>
      <c r="G179" s="5">
        <v>348</v>
      </c>
      <c r="H179" s="37">
        <f>_xlfn.XLOOKUP(data_[[#This Row],[Product]],products[Product],products[Cost per unit])</f>
        <v>3.11</v>
      </c>
      <c r="I179" s="37">
        <f>data_[[#This Row],[Amount]]-data_[[#This Row],[Cost]]</f>
        <v>2256.7200000000003</v>
      </c>
      <c r="J179" s="5">
        <f>data_[[#This Row],[Cost per unit]]*data_[[#This Row],[Units]]</f>
        <v>1082.28</v>
      </c>
    </row>
    <row r="180" spans="3:10" x14ac:dyDescent="0.3">
      <c r="C180" t="s">
        <v>5</v>
      </c>
      <c r="D180" t="s">
        <v>37</v>
      </c>
      <c r="E180" t="s">
        <v>22</v>
      </c>
      <c r="F180" s="4">
        <v>518</v>
      </c>
      <c r="G180" s="5">
        <v>75</v>
      </c>
      <c r="H180" s="37">
        <f>_xlfn.XLOOKUP(data_[[#This Row],[Product]],products[Product],products[Cost per unit])</f>
        <v>9.77</v>
      </c>
      <c r="I180" s="37">
        <f>data_[[#This Row],[Amount]]-data_[[#This Row],[Cost]]</f>
        <v>-214.75</v>
      </c>
      <c r="J180" s="5">
        <f>data_[[#This Row],[Cost per unit]]*data_[[#This Row],[Units]]</f>
        <v>732.75</v>
      </c>
    </row>
    <row r="181" spans="3:10" x14ac:dyDescent="0.3">
      <c r="C181" t="s">
        <v>5</v>
      </c>
      <c r="D181" t="s">
        <v>35</v>
      </c>
      <c r="E181" t="s">
        <v>29</v>
      </c>
      <c r="F181" s="4">
        <v>4480</v>
      </c>
      <c r="G181" s="5">
        <v>357</v>
      </c>
      <c r="H181" s="37">
        <f>_xlfn.XLOOKUP(data_[[#This Row],[Product]],products[Product],products[Cost per unit])</f>
        <v>7.16</v>
      </c>
      <c r="I181" s="37">
        <f>data_[[#This Row],[Amount]]-data_[[#This Row],[Cost]]</f>
        <v>1923.88</v>
      </c>
      <c r="J181" s="5">
        <f>data_[[#This Row],[Cost per unit]]*data_[[#This Row],[Units]]</f>
        <v>2556.12</v>
      </c>
    </row>
    <row r="182" spans="3:10" x14ac:dyDescent="0.3">
      <c r="C182" t="s">
        <v>5</v>
      </c>
      <c r="D182" t="s">
        <v>34</v>
      </c>
      <c r="E182" t="s">
        <v>15</v>
      </c>
      <c r="F182" s="4">
        <v>7280</v>
      </c>
      <c r="G182" s="5">
        <v>201</v>
      </c>
      <c r="H182" s="37">
        <f>_xlfn.XLOOKUP(data_[[#This Row],[Product]],products[Product],products[Cost per unit])</f>
        <v>11.73</v>
      </c>
      <c r="I182" s="37">
        <f>data_[[#This Row],[Amount]]-data_[[#This Row],[Cost]]</f>
        <v>4922.2700000000004</v>
      </c>
      <c r="J182" s="5">
        <f>data_[[#This Row],[Cost per unit]]*data_[[#This Row],[Units]]</f>
        <v>2357.73</v>
      </c>
    </row>
    <row r="183" spans="3:10" x14ac:dyDescent="0.3">
      <c r="C183" t="s">
        <v>5</v>
      </c>
      <c r="D183" t="s">
        <v>34</v>
      </c>
      <c r="E183" t="s">
        <v>33</v>
      </c>
      <c r="F183" s="4">
        <v>1652</v>
      </c>
      <c r="G183" s="5">
        <v>93</v>
      </c>
      <c r="H183" s="37">
        <f>_xlfn.XLOOKUP(data_[[#This Row],[Product]],products[Product],products[Cost per unit])</f>
        <v>12.37</v>
      </c>
      <c r="I183" s="37">
        <f>data_[[#This Row],[Amount]]-data_[[#This Row],[Cost]]</f>
        <v>501.59000000000015</v>
      </c>
      <c r="J183" s="5">
        <f>data_[[#This Row],[Cost per unit]]*data_[[#This Row],[Units]]</f>
        <v>1150.4099999999999</v>
      </c>
    </row>
    <row r="184" spans="3:10" x14ac:dyDescent="0.3">
      <c r="C184" t="s">
        <v>5</v>
      </c>
      <c r="D184" t="s">
        <v>36</v>
      </c>
      <c r="E184" t="s">
        <v>13</v>
      </c>
      <c r="F184" s="4">
        <v>6146</v>
      </c>
      <c r="G184" s="5">
        <v>63</v>
      </c>
      <c r="H184" s="37">
        <f>_xlfn.XLOOKUP(data_[[#This Row],[Product]],products[Product],products[Cost per unit])</f>
        <v>9.33</v>
      </c>
      <c r="I184" s="37">
        <f>data_[[#This Row],[Amount]]-data_[[#This Row],[Cost]]</f>
        <v>5558.21</v>
      </c>
      <c r="J184" s="5">
        <f>data_[[#This Row],[Cost per unit]]*data_[[#This Row],[Units]]</f>
        <v>587.79</v>
      </c>
    </row>
    <row r="185" spans="3:10" x14ac:dyDescent="0.3">
      <c r="C185" t="s">
        <v>5</v>
      </c>
      <c r="D185" t="s">
        <v>36</v>
      </c>
      <c r="E185" t="s">
        <v>30</v>
      </c>
      <c r="F185" s="4">
        <v>1526</v>
      </c>
      <c r="G185" s="5">
        <v>105</v>
      </c>
      <c r="H185" s="37">
        <f>_xlfn.XLOOKUP(data_[[#This Row],[Product]],products[Product],products[Cost per unit])</f>
        <v>14.49</v>
      </c>
      <c r="I185" s="37">
        <f>data_[[#This Row],[Amount]]-data_[[#This Row],[Cost]]</f>
        <v>4.5499999999999545</v>
      </c>
      <c r="J185" s="5">
        <f>data_[[#This Row],[Cost per unit]]*data_[[#This Row],[Units]]</f>
        <v>1521.45</v>
      </c>
    </row>
    <row r="186" spans="3:10" x14ac:dyDescent="0.3">
      <c r="C186" t="s">
        <v>5</v>
      </c>
      <c r="D186" t="s">
        <v>39</v>
      </c>
      <c r="E186" t="s">
        <v>24</v>
      </c>
      <c r="F186" s="4">
        <v>4018</v>
      </c>
      <c r="G186" s="5">
        <v>171</v>
      </c>
      <c r="H186" s="37">
        <f>_xlfn.XLOOKUP(data_[[#This Row],[Product]],products[Product],products[Cost per unit])</f>
        <v>4.97</v>
      </c>
      <c r="I186" s="37">
        <f>data_[[#This Row],[Amount]]-data_[[#This Row],[Cost]]</f>
        <v>3168.13</v>
      </c>
      <c r="J186" s="5">
        <f>data_[[#This Row],[Cost per unit]]*data_[[#This Row],[Units]]</f>
        <v>849.87</v>
      </c>
    </row>
    <row r="187" spans="3:10" x14ac:dyDescent="0.3">
      <c r="C187" t="s">
        <v>5</v>
      </c>
      <c r="D187" t="s">
        <v>39</v>
      </c>
      <c r="E187" t="s">
        <v>22</v>
      </c>
      <c r="F187" s="4">
        <v>6909</v>
      </c>
      <c r="G187" s="5">
        <v>81</v>
      </c>
      <c r="H187" s="37">
        <f>_xlfn.XLOOKUP(data_[[#This Row],[Product]],products[Product],products[Cost per unit])</f>
        <v>9.77</v>
      </c>
      <c r="I187" s="37">
        <f>data_[[#This Row],[Amount]]-data_[[#This Row],[Cost]]</f>
        <v>6117.63</v>
      </c>
      <c r="J187" s="5">
        <f>data_[[#This Row],[Cost per unit]]*data_[[#This Row],[Units]]</f>
        <v>791.37</v>
      </c>
    </row>
    <row r="188" spans="3:10" x14ac:dyDescent="0.3">
      <c r="C188" t="s">
        <v>5</v>
      </c>
      <c r="D188" t="s">
        <v>39</v>
      </c>
      <c r="E188" t="s">
        <v>18</v>
      </c>
      <c r="F188" s="4">
        <v>385</v>
      </c>
      <c r="G188" s="5">
        <v>249</v>
      </c>
      <c r="H188" s="37">
        <f>_xlfn.XLOOKUP(data_[[#This Row],[Product]],products[Product],products[Cost per unit])</f>
        <v>6.47</v>
      </c>
      <c r="I188" s="37">
        <f>data_[[#This Row],[Amount]]-data_[[#This Row],[Cost]]</f>
        <v>-1226.03</v>
      </c>
      <c r="J188" s="5">
        <f>data_[[#This Row],[Cost per unit]]*data_[[#This Row],[Units]]</f>
        <v>1611.03</v>
      </c>
    </row>
    <row r="189" spans="3:10" x14ac:dyDescent="0.3">
      <c r="C189" t="s">
        <v>5</v>
      </c>
      <c r="D189" t="s">
        <v>37</v>
      </c>
      <c r="E189" t="s">
        <v>25</v>
      </c>
      <c r="F189" s="4">
        <v>8813</v>
      </c>
      <c r="G189" s="5">
        <v>21</v>
      </c>
      <c r="H189" s="37">
        <f>_xlfn.XLOOKUP(data_[[#This Row],[Product]],products[Product],products[Cost per unit])</f>
        <v>13.15</v>
      </c>
      <c r="I189" s="37">
        <f>data_[[#This Row],[Amount]]-data_[[#This Row],[Cost]]</f>
        <v>8536.85</v>
      </c>
      <c r="J189" s="5">
        <f>data_[[#This Row],[Cost per unit]]*data_[[#This Row],[Units]]</f>
        <v>276.15000000000003</v>
      </c>
    </row>
    <row r="190" spans="3:10" x14ac:dyDescent="0.3">
      <c r="C190" t="s">
        <v>5</v>
      </c>
      <c r="D190" t="s">
        <v>36</v>
      </c>
      <c r="E190" t="s">
        <v>18</v>
      </c>
      <c r="F190" s="4">
        <v>6111</v>
      </c>
      <c r="G190" s="5">
        <v>3</v>
      </c>
      <c r="H190" s="37">
        <f>_xlfn.XLOOKUP(data_[[#This Row],[Product]],products[Product],products[Cost per unit])</f>
        <v>6.47</v>
      </c>
      <c r="I190" s="37">
        <f>data_[[#This Row],[Amount]]-data_[[#This Row],[Cost]]</f>
        <v>6091.59</v>
      </c>
      <c r="J190" s="5">
        <f>data_[[#This Row],[Cost per unit]]*data_[[#This Row],[Units]]</f>
        <v>19.41</v>
      </c>
    </row>
    <row r="191" spans="3:10" x14ac:dyDescent="0.3">
      <c r="C191" t="s">
        <v>5</v>
      </c>
      <c r="D191" t="s">
        <v>38</v>
      </c>
      <c r="E191" t="s">
        <v>19</v>
      </c>
      <c r="F191" s="4">
        <v>5474</v>
      </c>
      <c r="G191" s="5">
        <v>168</v>
      </c>
      <c r="H191" s="37">
        <f>_xlfn.XLOOKUP(data_[[#This Row],[Product]],products[Product],products[Cost per unit])</f>
        <v>7.64</v>
      </c>
      <c r="I191" s="37">
        <f>data_[[#This Row],[Amount]]-data_[[#This Row],[Cost]]</f>
        <v>4190.4799999999996</v>
      </c>
      <c r="J191" s="5">
        <f>data_[[#This Row],[Cost per unit]]*data_[[#This Row],[Units]]</f>
        <v>1283.52</v>
      </c>
    </row>
    <row r="192" spans="3:10" x14ac:dyDescent="0.3">
      <c r="C192" t="s">
        <v>5</v>
      </c>
      <c r="D192" t="s">
        <v>34</v>
      </c>
      <c r="E192" t="s">
        <v>22</v>
      </c>
      <c r="F192" s="4">
        <v>6279</v>
      </c>
      <c r="G192" s="5">
        <v>237</v>
      </c>
      <c r="H192" s="37">
        <f>_xlfn.XLOOKUP(data_[[#This Row],[Product]],products[Product],products[Cost per unit])</f>
        <v>9.77</v>
      </c>
      <c r="I192" s="37">
        <f>data_[[#This Row],[Amount]]-data_[[#This Row],[Cost]]</f>
        <v>3963.51</v>
      </c>
      <c r="J192" s="5">
        <f>data_[[#This Row],[Cost per unit]]*data_[[#This Row],[Units]]</f>
        <v>2315.4899999999998</v>
      </c>
    </row>
    <row r="193" spans="3:10" x14ac:dyDescent="0.3">
      <c r="C193" t="s">
        <v>5</v>
      </c>
      <c r="D193" t="s">
        <v>35</v>
      </c>
      <c r="E193" t="s">
        <v>22</v>
      </c>
      <c r="F193" s="4">
        <v>490</v>
      </c>
      <c r="G193" s="5">
        <v>84</v>
      </c>
      <c r="H193" s="37">
        <f>_xlfn.XLOOKUP(data_[[#This Row],[Product]],products[Product],products[Cost per unit])</f>
        <v>9.77</v>
      </c>
      <c r="I193" s="37">
        <f>data_[[#This Row],[Amount]]-data_[[#This Row],[Cost]]</f>
        <v>-330.67999999999995</v>
      </c>
      <c r="J193" s="5">
        <f>data_[[#This Row],[Cost per unit]]*data_[[#This Row],[Units]]</f>
        <v>820.68</v>
      </c>
    </row>
    <row r="194" spans="3:10" x14ac:dyDescent="0.3">
      <c r="C194" t="s">
        <v>5</v>
      </c>
      <c r="D194" t="s">
        <v>35</v>
      </c>
      <c r="E194" t="s">
        <v>31</v>
      </c>
      <c r="F194" s="4">
        <v>4753</v>
      </c>
      <c r="G194" s="5">
        <v>246</v>
      </c>
      <c r="H194" s="37">
        <f>_xlfn.XLOOKUP(data_[[#This Row],[Product]],products[Product],products[Cost per unit])</f>
        <v>5.79</v>
      </c>
      <c r="I194" s="37">
        <f>data_[[#This Row],[Amount]]-data_[[#This Row],[Cost]]</f>
        <v>3328.66</v>
      </c>
      <c r="J194" s="5">
        <f>data_[[#This Row],[Cost per unit]]*data_[[#This Row],[Units]]</f>
        <v>1424.34</v>
      </c>
    </row>
    <row r="195" spans="3:10" x14ac:dyDescent="0.3">
      <c r="C195" t="s">
        <v>5</v>
      </c>
      <c r="D195" t="s">
        <v>38</v>
      </c>
      <c r="E195" t="s">
        <v>25</v>
      </c>
      <c r="F195" s="4">
        <v>7483</v>
      </c>
      <c r="G195" s="5">
        <v>45</v>
      </c>
      <c r="H195" s="37">
        <f>_xlfn.XLOOKUP(data_[[#This Row],[Product]],products[Product],products[Cost per unit])</f>
        <v>13.15</v>
      </c>
      <c r="I195" s="37">
        <f>data_[[#This Row],[Amount]]-data_[[#This Row],[Cost]]</f>
        <v>6891.25</v>
      </c>
      <c r="J195" s="5">
        <f>data_[[#This Row],[Cost per unit]]*data_[[#This Row],[Units]]</f>
        <v>591.75</v>
      </c>
    </row>
    <row r="196" spans="3:10" x14ac:dyDescent="0.3">
      <c r="C196" t="s">
        <v>3</v>
      </c>
      <c r="D196" t="s">
        <v>37</v>
      </c>
      <c r="E196" t="s">
        <v>17</v>
      </c>
      <c r="F196" s="4">
        <v>3983</v>
      </c>
      <c r="G196" s="5">
        <v>144</v>
      </c>
      <c r="H196" s="37">
        <f>_xlfn.XLOOKUP(data_[[#This Row],[Product]],products[Product],products[Cost per unit])</f>
        <v>3.11</v>
      </c>
      <c r="I196" s="37">
        <f>data_[[#This Row],[Amount]]-data_[[#This Row],[Cost]]</f>
        <v>3535.16</v>
      </c>
      <c r="J196" s="5">
        <f>data_[[#This Row],[Cost per unit]]*data_[[#This Row],[Units]]</f>
        <v>447.84</v>
      </c>
    </row>
    <row r="197" spans="3:10" x14ac:dyDescent="0.3">
      <c r="C197" t="s">
        <v>3</v>
      </c>
      <c r="D197" t="s">
        <v>35</v>
      </c>
      <c r="E197" t="s">
        <v>25</v>
      </c>
      <c r="F197" s="4">
        <v>2464</v>
      </c>
      <c r="G197" s="5">
        <v>234</v>
      </c>
      <c r="H197" s="37">
        <f>_xlfn.XLOOKUP(data_[[#This Row],[Product]],products[Product],products[Cost per unit])</f>
        <v>13.15</v>
      </c>
      <c r="I197" s="37">
        <f>data_[[#This Row],[Amount]]-data_[[#This Row],[Cost]]</f>
        <v>-613.09999999999991</v>
      </c>
      <c r="J197" s="5">
        <f>data_[[#This Row],[Cost per unit]]*data_[[#This Row],[Units]]</f>
        <v>3077.1</v>
      </c>
    </row>
    <row r="198" spans="3:10" x14ac:dyDescent="0.3">
      <c r="C198" t="s">
        <v>3</v>
      </c>
      <c r="D198" t="s">
        <v>35</v>
      </c>
      <c r="E198" t="s">
        <v>29</v>
      </c>
      <c r="F198" s="4">
        <v>2114</v>
      </c>
      <c r="G198" s="5">
        <v>66</v>
      </c>
      <c r="H198" s="37">
        <f>_xlfn.XLOOKUP(data_[[#This Row],[Product]],products[Product],products[Cost per unit])</f>
        <v>7.16</v>
      </c>
      <c r="I198" s="37">
        <f>data_[[#This Row],[Amount]]-data_[[#This Row],[Cost]]</f>
        <v>1641.44</v>
      </c>
      <c r="J198" s="5">
        <f>data_[[#This Row],[Cost per unit]]*data_[[#This Row],[Units]]</f>
        <v>472.56</v>
      </c>
    </row>
    <row r="199" spans="3:10" x14ac:dyDescent="0.3">
      <c r="C199" t="s">
        <v>3</v>
      </c>
      <c r="D199" t="s">
        <v>39</v>
      </c>
      <c r="E199" t="s">
        <v>16</v>
      </c>
      <c r="F199" s="4">
        <v>21</v>
      </c>
      <c r="G199" s="5">
        <v>168</v>
      </c>
      <c r="H199" s="37">
        <f>_xlfn.XLOOKUP(data_[[#This Row],[Product]],products[Product],products[Cost per unit])</f>
        <v>8.7899999999999991</v>
      </c>
      <c r="I199" s="37">
        <f>data_[[#This Row],[Amount]]-data_[[#This Row],[Cost]]</f>
        <v>-1455.7199999999998</v>
      </c>
      <c r="J199" s="5">
        <f>data_[[#This Row],[Cost per unit]]*data_[[#This Row],[Units]]</f>
        <v>1476.7199999999998</v>
      </c>
    </row>
    <row r="200" spans="3:10" x14ac:dyDescent="0.3">
      <c r="C200" t="s">
        <v>3</v>
      </c>
      <c r="D200" t="s">
        <v>35</v>
      </c>
      <c r="E200" t="s">
        <v>14</v>
      </c>
      <c r="F200" s="4">
        <v>2415</v>
      </c>
      <c r="G200" s="5">
        <v>255</v>
      </c>
      <c r="H200" s="37">
        <f>_xlfn.XLOOKUP(data_[[#This Row],[Product]],products[Product],products[Cost per unit])</f>
        <v>11.7</v>
      </c>
      <c r="I200" s="37">
        <f>data_[[#This Row],[Amount]]-data_[[#This Row],[Cost]]</f>
        <v>-568.5</v>
      </c>
      <c r="J200" s="5">
        <f>data_[[#This Row],[Cost per unit]]*data_[[#This Row],[Units]]</f>
        <v>2983.5</v>
      </c>
    </row>
    <row r="201" spans="3:10" x14ac:dyDescent="0.3">
      <c r="C201" t="s">
        <v>3</v>
      </c>
      <c r="D201" t="s">
        <v>36</v>
      </c>
      <c r="E201" t="s">
        <v>16</v>
      </c>
      <c r="F201" s="4">
        <v>9198</v>
      </c>
      <c r="G201" s="5">
        <v>36</v>
      </c>
      <c r="H201" s="37">
        <f>_xlfn.XLOOKUP(data_[[#This Row],[Product]],products[Product],products[Cost per unit])</f>
        <v>8.7899999999999991</v>
      </c>
      <c r="I201" s="37">
        <f>data_[[#This Row],[Amount]]-data_[[#This Row],[Cost]]</f>
        <v>8881.56</v>
      </c>
      <c r="J201" s="5">
        <f>data_[[#This Row],[Cost per unit]]*data_[[#This Row],[Units]]</f>
        <v>316.43999999999994</v>
      </c>
    </row>
    <row r="202" spans="3:10" x14ac:dyDescent="0.3">
      <c r="C202" t="s">
        <v>3</v>
      </c>
      <c r="D202" t="s">
        <v>34</v>
      </c>
      <c r="E202" t="s">
        <v>32</v>
      </c>
      <c r="F202" s="4">
        <v>7777</v>
      </c>
      <c r="G202" s="5">
        <v>504</v>
      </c>
      <c r="H202" s="37">
        <f>_xlfn.XLOOKUP(data_[[#This Row],[Product]],products[Product],products[Cost per unit])</f>
        <v>8.65</v>
      </c>
      <c r="I202" s="37">
        <f>data_[[#This Row],[Amount]]-data_[[#This Row],[Cost]]</f>
        <v>3417.3999999999996</v>
      </c>
      <c r="J202" s="5">
        <f>data_[[#This Row],[Cost per unit]]*data_[[#This Row],[Units]]</f>
        <v>4359.6000000000004</v>
      </c>
    </row>
    <row r="203" spans="3:10" x14ac:dyDescent="0.3">
      <c r="C203" t="s">
        <v>3</v>
      </c>
      <c r="D203" t="s">
        <v>36</v>
      </c>
      <c r="E203" t="s">
        <v>23</v>
      </c>
      <c r="F203" s="4">
        <v>3773</v>
      </c>
      <c r="G203" s="5">
        <v>165</v>
      </c>
      <c r="H203" s="37">
        <f>_xlfn.XLOOKUP(data_[[#This Row],[Product]],products[Product],products[Cost per unit])</f>
        <v>6.49</v>
      </c>
      <c r="I203" s="37">
        <f>data_[[#This Row],[Amount]]-data_[[#This Row],[Cost]]</f>
        <v>2702.1499999999996</v>
      </c>
      <c r="J203" s="5">
        <f>data_[[#This Row],[Cost per unit]]*data_[[#This Row],[Units]]</f>
        <v>1070.8500000000001</v>
      </c>
    </row>
    <row r="204" spans="3:10" x14ac:dyDescent="0.3">
      <c r="C204" t="s">
        <v>3</v>
      </c>
      <c r="D204" t="s">
        <v>36</v>
      </c>
      <c r="E204" t="s">
        <v>25</v>
      </c>
      <c r="F204" s="4">
        <v>3339</v>
      </c>
      <c r="G204" s="5">
        <v>39</v>
      </c>
      <c r="H204" s="37">
        <f>_xlfn.XLOOKUP(data_[[#This Row],[Product]],products[Product],products[Cost per unit])</f>
        <v>13.15</v>
      </c>
      <c r="I204" s="37">
        <f>data_[[#This Row],[Amount]]-data_[[#This Row],[Cost]]</f>
        <v>2826.15</v>
      </c>
      <c r="J204" s="5">
        <f>data_[[#This Row],[Cost per unit]]*data_[[#This Row],[Units]]</f>
        <v>512.85</v>
      </c>
    </row>
    <row r="205" spans="3:10" x14ac:dyDescent="0.3">
      <c r="C205" t="s">
        <v>3</v>
      </c>
      <c r="D205" t="s">
        <v>36</v>
      </c>
      <c r="E205" t="s">
        <v>28</v>
      </c>
      <c r="F205" s="4">
        <v>973</v>
      </c>
      <c r="G205" s="5">
        <v>162</v>
      </c>
      <c r="H205" s="37">
        <f>_xlfn.XLOOKUP(data_[[#This Row],[Product]],products[Product],products[Cost per unit])</f>
        <v>10.38</v>
      </c>
      <c r="I205" s="37">
        <f>data_[[#This Row],[Amount]]-data_[[#This Row],[Cost]]</f>
        <v>-708.56000000000017</v>
      </c>
      <c r="J205" s="5">
        <f>data_[[#This Row],[Cost per unit]]*data_[[#This Row],[Units]]</f>
        <v>1681.5600000000002</v>
      </c>
    </row>
    <row r="206" spans="3:10" x14ac:dyDescent="0.3">
      <c r="C206" t="s">
        <v>3</v>
      </c>
      <c r="D206" t="s">
        <v>34</v>
      </c>
      <c r="E206" t="s">
        <v>26</v>
      </c>
      <c r="F206" s="4">
        <v>3108</v>
      </c>
      <c r="G206" s="5">
        <v>54</v>
      </c>
      <c r="H206" s="37">
        <f>_xlfn.XLOOKUP(data_[[#This Row],[Product]],products[Product],products[Cost per unit])</f>
        <v>5.6</v>
      </c>
      <c r="I206" s="37">
        <f>data_[[#This Row],[Amount]]-data_[[#This Row],[Cost]]</f>
        <v>2805.6</v>
      </c>
      <c r="J206" s="5">
        <f>data_[[#This Row],[Cost per unit]]*data_[[#This Row],[Units]]</f>
        <v>302.39999999999998</v>
      </c>
    </row>
    <row r="207" spans="3:10" x14ac:dyDescent="0.3">
      <c r="C207" t="s">
        <v>3</v>
      </c>
      <c r="D207" t="s">
        <v>36</v>
      </c>
      <c r="E207" t="s">
        <v>19</v>
      </c>
      <c r="F207" s="4">
        <v>1281</v>
      </c>
      <c r="G207" s="5">
        <v>18</v>
      </c>
      <c r="H207" s="37">
        <f>_xlfn.XLOOKUP(data_[[#This Row],[Product]],products[Product],products[Cost per unit])</f>
        <v>7.64</v>
      </c>
      <c r="I207" s="37">
        <f>data_[[#This Row],[Amount]]-data_[[#This Row],[Cost]]</f>
        <v>1143.48</v>
      </c>
      <c r="J207" s="5">
        <f>data_[[#This Row],[Cost per unit]]*data_[[#This Row],[Units]]</f>
        <v>137.51999999999998</v>
      </c>
    </row>
    <row r="208" spans="3:10" x14ac:dyDescent="0.3">
      <c r="C208" t="s">
        <v>3</v>
      </c>
      <c r="D208" t="s">
        <v>34</v>
      </c>
      <c r="E208" t="s">
        <v>28</v>
      </c>
      <c r="F208" s="4">
        <v>3689</v>
      </c>
      <c r="G208" s="5">
        <v>312</v>
      </c>
      <c r="H208" s="37">
        <f>_xlfn.XLOOKUP(data_[[#This Row],[Product]],products[Product],products[Cost per unit])</f>
        <v>10.38</v>
      </c>
      <c r="I208" s="37">
        <f>data_[[#This Row],[Amount]]-data_[[#This Row],[Cost]]</f>
        <v>450.4399999999996</v>
      </c>
      <c r="J208" s="5">
        <f>data_[[#This Row],[Cost per unit]]*data_[[#This Row],[Units]]</f>
        <v>3238.5600000000004</v>
      </c>
    </row>
    <row r="209" spans="3:10" x14ac:dyDescent="0.3">
      <c r="C209" t="s">
        <v>3</v>
      </c>
      <c r="D209" t="s">
        <v>37</v>
      </c>
      <c r="E209" t="s">
        <v>29</v>
      </c>
      <c r="F209" s="4">
        <v>4592</v>
      </c>
      <c r="G209" s="5">
        <v>324</v>
      </c>
      <c r="H209" s="37">
        <f>_xlfn.XLOOKUP(data_[[#This Row],[Product]],products[Product],products[Cost per unit])</f>
        <v>7.16</v>
      </c>
      <c r="I209" s="37">
        <f>data_[[#This Row],[Amount]]-data_[[#This Row],[Cost]]</f>
        <v>2272.16</v>
      </c>
      <c r="J209" s="5">
        <f>data_[[#This Row],[Cost per unit]]*data_[[#This Row],[Units]]</f>
        <v>2319.84</v>
      </c>
    </row>
    <row r="210" spans="3:10" x14ac:dyDescent="0.3">
      <c r="C210" t="s">
        <v>3</v>
      </c>
      <c r="D210" t="s">
        <v>35</v>
      </c>
      <c r="E210" t="s">
        <v>33</v>
      </c>
      <c r="F210" s="4">
        <v>819</v>
      </c>
      <c r="G210" s="5">
        <v>306</v>
      </c>
      <c r="H210" s="37">
        <f>_xlfn.XLOOKUP(data_[[#This Row],[Product]],products[Product],products[Cost per unit])</f>
        <v>12.37</v>
      </c>
      <c r="I210" s="37">
        <f>data_[[#This Row],[Amount]]-data_[[#This Row],[Cost]]</f>
        <v>-2966.22</v>
      </c>
      <c r="J210" s="5">
        <f>data_[[#This Row],[Cost per unit]]*data_[[#This Row],[Units]]</f>
        <v>3785.22</v>
      </c>
    </row>
    <row r="211" spans="3:10" x14ac:dyDescent="0.3">
      <c r="C211" t="s">
        <v>3</v>
      </c>
      <c r="D211" t="s">
        <v>34</v>
      </c>
      <c r="E211" t="s">
        <v>20</v>
      </c>
      <c r="F211" s="4">
        <v>2583</v>
      </c>
      <c r="G211" s="5">
        <v>18</v>
      </c>
      <c r="H211" s="37">
        <f>_xlfn.XLOOKUP(data_[[#This Row],[Product]],products[Product],products[Cost per unit])</f>
        <v>10.62</v>
      </c>
      <c r="I211" s="37">
        <f>data_[[#This Row],[Amount]]-data_[[#This Row],[Cost]]</f>
        <v>2391.84</v>
      </c>
      <c r="J211" s="5">
        <f>data_[[#This Row],[Cost per unit]]*data_[[#This Row],[Units]]</f>
        <v>191.16</v>
      </c>
    </row>
    <row r="212" spans="3:10" x14ac:dyDescent="0.3">
      <c r="C212" t="s">
        <v>3</v>
      </c>
      <c r="D212" t="s">
        <v>39</v>
      </c>
      <c r="E212" t="s">
        <v>26</v>
      </c>
      <c r="F212" s="4">
        <v>4956</v>
      </c>
      <c r="G212" s="5">
        <v>171</v>
      </c>
      <c r="H212" s="37">
        <f>_xlfn.XLOOKUP(data_[[#This Row],[Product]],products[Product],products[Cost per unit])</f>
        <v>5.6</v>
      </c>
      <c r="I212" s="37">
        <f>data_[[#This Row],[Amount]]-data_[[#This Row],[Cost]]</f>
        <v>3998.4</v>
      </c>
      <c r="J212" s="5">
        <f>data_[[#This Row],[Cost per unit]]*data_[[#This Row],[Units]]</f>
        <v>957.59999999999991</v>
      </c>
    </row>
    <row r="213" spans="3:10" x14ac:dyDescent="0.3">
      <c r="C213" t="s">
        <v>3</v>
      </c>
      <c r="D213" t="s">
        <v>34</v>
      </c>
      <c r="E213" t="s">
        <v>14</v>
      </c>
      <c r="F213" s="4">
        <v>7259</v>
      </c>
      <c r="G213" s="5">
        <v>276</v>
      </c>
      <c r="H213" s="37">
        <f>_xlfn.XLOOKUP(data_[[#This Row],[Product]],products[Product],products[Cost per unit])</f>
        <v>11.7</v>
      </c>
      <c r="I213" s="37">
        <f>data_[[#This Row],[Amount]]-data_[[#This Row],[Cost]]</f>
        <v>4029.8</v>
      </c>
      <c r="J213" s="5">
        <f>data_[[#This Row],[Cost per unit]]*data_[[#This Row],[Units]]</f>
        <v>3229.2</v>
      </c>
    </row>
    <row r="214" spans="3:10" x14ac:dyDescent="0.3">
      <c r="C214" t="s">
        <v>3</v>
      </c>
      <c r="D214" t="s">
        <v>34</v>
      </c>
      <c r="E214" t="s">
        <v>25</v>
      </c>
      <c r="F214" s="4">
        <v>6300</v>
      </c>
      <c r="G214" s="5">
        <v>42</v>
      </c>
      <c r="H214" s="37">
        <f>_xlfn.XLOOKUP(data_[[#This Row],[Product]],products[Product],products[Cost per unit])</f>
        <v>13.15</v>
      </c>
      <c r="I214" s="37">
        <f>data_[[#This Row],[Amount]]-data_[[#This Row],[Cost]]</f>
        <v>5747.7</v>
      </c>
      <c r="J214" s="5">
        <f>data_[[#This Row],[Cost per unit]]*data_[[#This Row],[Units]]</f>
        <v>552.30000000000007</v>
      </c>
    </row>
    <row r="215" spans="3:10" x14ac:dyDescent="0.3">
      <c r="C215" t="s">
        <v>3</v>
      </c>
      <c r="D215" t="s">
        <v>35</v>
      </c>
      <c r="E215" t="s">
        <v>23</v>
      </c>
      <c r="F215" s="4">
        <v>2023</v>
      </c>
      <c r="G215" s="5">
        <v>78</v>
      </c>
      <c r="H215" s="37">
        <f>_xlfn.XLOOKUP(data_[[#This Row],[Product]],products[Product],products[Cost per unit])</f>
        <v>6.49</v>
      </c>
      <c r="I215" s="37">
        <f>data_[[#This Row],[Amount]]-data_[[#This Row],[Cost]]</f>
        <v>1516.78</v>
      </c>
      <c r="J215" s="5">
        <f>data_[[#This Row],[Cost per unit]]*data_[[#This Row],[Units]]</f>
        <v>506.22</v>
      </c>
    </row>
    <row r="216" spans="3:10" x14ac:dyDescent="0.3">
      <c r="C216" t="s">
        <v>3</v>
      </c>
      <c r="D216" t="s">
        <v>37</v>
      </c>
      <c r="E216" t="s">
        <v>28</v>
      </c>
      <c r="F216" s="4">
        <v>7308</v>
      </c>
      <c r="G216" s="5">
        <v>327</v>
      </c>
      <c r="H216" s="37">
        <f>_xlfn.XLOOKUP(data_[[#This Row],[Product]],products[Product],products[Cost per unit])</f>
        <v>10.38</v>
      </c>
      <c r="I216" s="37">
        <f>data_[[#This Row],[Amount]]-data_[[#This Row],[Cost]]</f>
        <v>3913.74</v>
      </c>
      <c r="J216" s="5">
        <f>data_[[#This Row],[Cost per unit]]*data_[[#This Row],[Units]]</f>
        <v>3394.26</v>
      </c>
    </row>
    <row r="217" spans="3:10" x14ac:dyDescent="0.3">
      <c r="C217" t="s">
        <v>3</v>
      </c>
      <c r="D217" t="s">
        <v>39</v>
      </c>
      <c r="E217" t="s">
        <v>28</v>
      </c>
      <c r="F217" s="4">
        <v>1652</v>
      </c>
      <c r="G217" s="5">
        <v>102</v>
      </c>
      <c r="H217" s="37">
        <f>_xlfn.XLOOKUP(data_[[#This Row],[Product]],products[Product],products[Cost per unit])</f>
        <v>10.38</v>
      </c>
      <c r="I217" s="37">
        <f>data_[[#This Row],[Amount]]-data_[[#This Row],[Cost]]</f>
        <v>593.24</v>
      </c>
      <c r="J217" s="5">
        <f>data_[[#This Row],[Cost per unit]]*data_[[#This Row],[Units]]</f>
        <v>1058.76</v>
      </c>
    </row>
    <row r="218" spans="3:10" x14ac:dyDescent="0.3">
      <c r="C218" t="s">
        <v>3</v>
      </c>
      <c r="D218" t="s">
        <v>34</v>
      </c>
      <c r="E218" t="s">
        <v>23</v>
      </c>
      <c r="F218" s="4">
        <v>2212</v>
      </c>
      <c r="G218" s="5">
        <v>117</v>
      </c>
      <c r="H218" s="37">
        <f>_xlfn.XLOOKUP(data_[[#This Row],[Product]],products[Product],products[Cost per unit])</f>
        <v>6.49</v>
      </c>
      <c r="I218" s="37">
        <f>data_[[#This Row],[Amount]]-data_[[#This Row],[Cost]]</f>
        <v>1452.67</v>
      </c>
      <c r="J218" s="5">
        <f>data_[[#This Row],[Cost per unit]]*data_[[#This Row],[Units]]</f>
        <v>759.33</v>
      </c>
    </row>
    <row r="219" spans="3:10" x14ac:dyDescent="0.3">
      <c r="C219" t="s">
        <v>3</v>
      </c>
      <c r="D219" t="s">
        <v>35</v>
      </c>
      <c r="E219" t="s">
        <v>15</v>
      </c>
      <c r="F219" s="4">
        <v>6657</v>
      </c>
      <c r="G219" s="5">
        <v>276</v>
      </c>
      <c r="H219" s="37">
        <f>_xlfn.XLOOKUP(data_[[#This Row],[Product]],products[Product],products[Cost per unit])</f>
        <v>11.73</v>
      </c>
      <c r="I219" s="37">
        <f>data_[[#This Row],[Amount]]-data_[[#This Row],[Cost]]</f>
        <v>3419.52</v>
      </c>
      <c r="J219" s="5">
        <f>data_[[#This Row],[Cost per unit]]*data_[[#This Row],[Units]]</f>
        <v>3237.48</v>
      </c>
    </row>
    <row r="220" spans="3:10" x14ac:dyDescent="0.3">
      <c r="C220" t="s">
        <v>3</v>
      </c>
      <c r="D220" t="s">
        <v>34</v>
      </c>
      <c r="E220" t="s">
        <v>17</v>
      </c>
      <c r="F220" s="4">
        <v>2919</v>
      </c>
      <c r="G220" s="5">
        <v>93</v>
      </c>
      <c r="H220" s="37">
        <f>_xlfn.XLOOKUP(data_[[#This Row],[Product]],products[Product],products[Cost per unit])</f>
        <v>3.11</v>
      </c>
      <c r="I220" s="37">
        <f>data_[[#This Row],[Amount]]-data_[[#This Row],[Cost]]</f>
        <v>2629.77</v>
      </c>
      <c r="J220" s="5">
        <f>data_[[#This Row],[Cost per unit]]*data_[[#This Row],[Units]]</f>
        <v>289.22999999999996</v>
      </c>
    </row>
    <row r="221" spans="3:10" x14ac:dyDescent="0.3">
      <c r="C221" t="s">
        <v>3</v>
      </c>
      <c r="D221" t="s">
        <v>39</v>
      </c>
      <c r="E221" t="s">
        <v>29</v>
      </c>
      <c r="F221" s="4">
        <v>3640</v>
      </c>
      <c r="G221" s="5">
        <v>51</v>
      </c>
      <c r="H221" s="37">
        <f>_xlfn.XLOOKUP(data_[[#This Row],[Product]],products[Product],products[Cost per unit])</f>
        <v>7.16</v>
      </c>
      <c r="I221" s="37">
        <f>data_[[#This Row],[Amount]]-data_[[#This Row],[Cost]]</f>
        <v>3274.84</v>
      </c>
      <c r="J221" s="5">
        <f>data_[[#This Row],[Cost per unit]]*data_[[#This Row],[Units]]</f>
        <v>365.16</v>
      </c>
    </row>
    <row r="222" spans="3:10" x14ac:dyDescent="0.3">
      <c r="C222" t="s">
        <v>3</v>
      </c>
      <c r="D222" t="s">
        <v>37</v>
      </c>
      <c r="E222" t="s">
        <v>4</v>
      </c>
      <c r="F222" s="4">
        <v>938</v>
      </c>
      <c r="G222" s="5">
        <v>366</v>
      </c>
      <c r="H222" s="37">
        <f>_xlfn.XLOOKUP(data_[[#This Row],[Product]],products[Product],products[Cost per unit])</f>
        <v>11.88</v>
      </c>
      <c r="I222" s="37">
        <f>data_[[#This Row],[Amount]]-data_[[#This Row],[Cost]]</f>
        <v>-3410.08</v>
      </c>
      <c r="J222" s="5">
        <f>data_[[#This Row],[Cost per unit]]*data_[[#This Row],[Units]]</f>
        <v>4348.08</v>
      </c>
    </row>
    <row r="223" spans="3:10" x14ac:dyDescent="0.3">
      <c r="C223" t="s">
        <v>3</v>
      </c>
      <c r="D223" t="s">
        <v>38</v>
      </c>
      <c r="E223" t="s">
        <v>26</v>
      </c>
      <c r="F223" s="4">
        <v>8841</v>
      </c>
      <c r="G223" s="5">
        <v>303</v>
      </c>
      <c r="H223" s="37">
        <f>_xlfn.XLOOKUP(data_[[#This Row],[Product]],products[Product],products[Cost per unit])</f>
        <v>5.6</v>
      </c>
      <c r="I223" s="37">
        <f>data_[[#This Row],[Amount]]-data_[[#This Row],[Cost]]</f>
        <v>7144.2</v>
      </c>
      <c r="J223" s="5">
        <f>data_[[#This Row],[Cost per unit]]*data_[[#This Row],[Units]]</f>
        <v>1696.8</v>
      </c>
    </row>
    <row r="224" spans="3:10" x14ac:dyDescent="0.3">
      <c r="C224" t="s">
        <v>9</v>
      </c>
      <c r="D224" t="s">
        <v>35</v>
      </c>
      <c r="E224" t="s">
        <v>4</v>
      </c>
      <c r="F224" s="4">
        <v>959</v>
      </c>
      <c r="G224" s="5">
        <v>147</v>
      </c>
      <c r="H224" s="37">
        <f>_xlfn.XLOOKUP(data_[[#This Row],[Product]],products[Product],products[Cost per unit])</f>
        <v>11.88</v>
      </c>
      <c r="I224" s="37">
        <f>data_[[#This Row],[Amount]]-data_[[#This Row],[Cost]]</f>
        <v>-787.36000000000013</v>
      </c>
      <c r="J224" s="5">
        <f>data_[[#This Row],[Cost per unit]]*data_[[#This Row],[Units]]</f>
        <v>1746.3600000000001</v>
      </c>
    </row>
    <row r="225" spans="3:10" x14ac:dyDescent="0.3">
      <c r="C225" t="s">
        <v>9</v>
      </c>
      <c r="D225" t="s">
        <v>38</v>
      </c>
      <c r="E225" t="s">
        <v>16</v>
      </c>
      <c r="F225" s="4">
        <v>2646</v>
      </c>
      <c r="G225" s="5">
        <v>120</v>
      </c>
      <c r="H225" s="37">
        <f>_xlfn.XLOOKUP(data_[[#This Row],[Product]],products[Product],products[Cost per unit])</f>
        <v>8.7899999999999991</v>
      </c>
      <c r="I225" s="37">
        <f>data_[[#This Row],[Amount]]-data_[[#This Row],[Cost]]</f>
        <v>1591.2</v>
      </c>
      <c r="J225" s="5">
        <f>data_[[#This Row],[Cost per unit]]*data_[[#This Row],[Units]]</f>
        <v>1054.8</v>
      </c>
    </row>
    <row r="226" spans="3:10" x14ac:dyDescent="0.3">
      <c r="C226" t="s">
        <v>9</v>
      </c>
      <c r="D226" t="s">
        <v>34</v>
      </c>
      <c r="E226" t="s">
        <v>23</v>
      </c>
      <c r="F226" s="4">
        <v>8155</v>
      </c>
      <c r="G226" s="5">
        <v>90</v>
      </c>
      <c r="H226" s="37">
        <f>_xlfn.XLOOKUP(data_[[#This Row],[Product]],products[Product],products[Cost per unit])</f>
        <v>6.49</v>
      </c>
      <c r="I226" s="37">
        <f>data_[[#This Row],[Amount]]-data_[[#This Row],[Cost]]</f>
        <v>7570.9</v>
      </c>
      <c r="J226" s="5">
        <f>data_[[#This Row],[Cost per unit]]*data_[[#This Row],[Units]]</f>
        <v>584.1</v>
      </c>
    </row>
    <row r="227" spans="3:10" x14ac:dyDescent="0.3">
      <c r="C227" t="s">
        <v>9</v>
      </c>
      <c r="D227" t="s">
        <v>37</v>
      </c>
      <c r="E227" t="s">
        <v>29</v>
      </c>
      <c r="F227" s="4">
        <v>1085</v>
      </c>
      <c r="G227" s="5">
        <v>273</v>
      </c>
      <c r="H227" s="37">
        <f>_xlfn.XLOOKUP(data_[[#This Row],[Product]],products[Product],products[Cost per unit])</f>
        <v>7.16</v>
      </c>
      <c r="I227" s="37">
        <f>data_[[#This Row],[Amount]]-data_[[#This Row],[Cost]]</f>
        <v>-869.68000000000006</v>
      </c>
      <c r="J227" s="5">
        <f>data_[[#This Row],[Cost per unit]]*data_[[#This Row],[Units]]</f>
        <v>1954.68</v>
      </c>
    </row>
    <row r="228" spans="3:10" x14ac:dyDescent="0.3">
      <c r="C228" t="s">
        <v>9</v>
      </c>
      <c r="D228" t="s">
        <v>34</v>
      </c>
      <c r="E228" t="s">
        <v>28</v>
      </c>
      <c r="F228" s="4">
        <v>14329</v>
      </c>
      <c r="G228" s="5">
        <v>150</v>
      </c>
      <c r="H228" s="37">
        <f>_xlfn.XLOOKUP(data_[[#This Row],[Product]],products[Product],products[Cost per unit])</f>
        <v>10.38</v>
      </c>
      <c r="I228" s="37">
        <f>data_[[#This Row],[Amount]]-data_[[#This Row],[Cost]]</f>
        <v>12772</v>
      </c>
      <c r="J228" s="5">
        <f>data_[[#This Row],[Cost per unit]]*data_[[#This Row],[Units]]</f>
        <v>1557.0000000000002</v>
      </c>
    </row>
    <row r="229" spans="3:10" x14ac:dyDescent="0.3">
      <c r="C229" t="s">
        <v>9</v>
      </c>
      <c r="D229" t="s">
        <v>34</v>
      </c>
      <c r="E229" t="s">
        <v>20</v>
      </c>
      <c r="F229" s="4">
        <v>8463</v>
      </c>
      <c r="G229" s="5">
        <v>492</v>
      </c>
      <c r="H229" s="37">
        <f>_xlfn.XLOOKUP(data_[[#This Row],[Product]],products[Product],products[Cost per unit])</f>
        <v>10.62</v>
      </c>
      <c r="I229" s="37">
        <f>data_[[#This Row],[Amount]]-data_[[#This Row],[Cost]]</f>
        <v>3237.96</v>
      </c>
      <c r="J229" s="5">
        <f>data_[[#This Row],[Cost per unit]]*data_[[#This Row],[Units]]</f>
        <v>5225.04</v>
      </c>
    </row>
    <row r="230" spans="3:10" x14ac:dyDescent="0.3">
      <c r="C230" t="s">
        <v>9</v>
      </c>
      <c r="D230" t="s">
        <v>35</v>
      </c>
      <c r="E230" t="s">
        <v>26</v>
      </c>
      <c r="F230" s="4">
        <v>98</v>
      </c>
      <c r="G230" s="5">
        <v>159</v>
      </c>
      <c r="H230" s="37">
        <f>_xlfn.XLOOKUP(data_[[#This Row],[Product]],products[Product],products[Cost per unit])</f>
        <v>5.6</v>
      </c>
      <c r="I230" s="37">
        <f>data_[[#This Row],[Amount]]-data_[[#This Row],[Cost]]</f>
        <v>-792.4</v>
      </c>
      <c r="J230" s="5">
        <f>data_[[#This Row],[Cost per unit]]*data_[[#This Row],[Units]]</f>
        <v>890.4</v>
      </c>
    </row>
    <row r="231" spans="3:10" x14ac:dyDescent="0.3">
      <c r="C231" t="s">
        <v>9</v>
      </c>
      <c r="D231" t="s">
        <v>37</v>
      </c>
      <c r="E231" t="s">
        <v>23</v>
      </c>
      <c r="F231" s="4">
        <v>2737</v>
      </c>
      <c r="G231" s="5">
        <v>93</v>
      </c>
      <c r="H231" s="37">
        <f>_xlfn.XLOOKUP(data_[[#This Row],[Product]],products[Product],products[Cost per unit])</f>
        <v>6.49</v>
      </c>
      <c r="I231" s="37">
        <f>data_[[#This Row],[Amount]]-data_[[#This Row],[Cost]]</f>
        <v>2133.4299999999998</v>
      </c>
      <c r="J231" s="5">
        <f>data_[[#This Row],[Cost per unit]]*data_[[#This Row],[Units]]</f>
        <v>603.57000000000005</v>
      </c>
    </row>
    <row r="232" spans="3:10" x14ac:dyDescent="0.3">
      <c r="C232" t="s">
        <v>9</v>
      </c>
      <c r="D232" t="s">
        <v>37</v>
      </c>
      <c r="E232" t="s">
        <v>25</v>
      </c>
      <c r="F232" s="4">
        <v>4305</v>
      </c>
      <c r="G232" s="5">
        <v>156</v>
      </c>
      <c r="H232" s="37">
        <f>_xlfn.XLOOKUP(data_[[#This Row],[Product]],products[Product],products[Cost per unit])</f>
        <v>13.15</v>
      </c>
      <c r="I232" s="37">
        <f>data_[[#This Row],[Amount]]-data_[[#This Row],[Cost]]</f>
        <v>2253.6</v>
      </c>
      <c r="J232" s="5">
        <f>data_[[#This Row],[Cost per unit]]*data_[[#This Row],[Units]]</f>
        <v>2051.4</v>
      </c>
    </row>
    <row r="233" spans="3:10" x14ac:dyDescent="0.3">
      <c r="C233" t="s">
        <v>9</v>
      </c>
      <c r="D233" t="s">
        <v>38</v>
      </c>
      <c r="E233" t="s">
        <v>17</v>
      </c>
      <c r="F233" s="4">
        <v>2408</v>
      </c>
      <c r="G233" s="5">
        <v>9</v>
      </c>
      <c r="H233" s="37">
        <f>_xlfn.XLOOKUP(data_[[#This Row],[Product]],products[Product],products[Cost per unit])</f>
        <v>3.11</v>
      </c>
      <c r="I233" s="37">
        <f>data_[[#This Row],[Amount]]-data_[[#This Row],[Cost]]</f>
        <v>2380.0100000000002</v>
      </c>
      <c r="J233" s="5">
        <f>data_[[#This Row],[Cost per unit]]*data_[[#This Row],[Units]]</f>
        <v>27.99</v>
      </c>
    </row>
    <row r="234" spans="3:10" x14ac:dyDescent="0.3">
      <c r="C234" t="s">
        <v>9</v>
      </c>
      <c r="D234" t="s">
        <v>37</v>
      </c>
      <c r="E234" t="s">
        <v>4</v>
      </c>
      <c r="F234" s="4">
        <v>259</v>
      </c>
      <c r="G234" s="5">
        <v>207</v>
      </c>
      <c r="H234" s="37">
        <f>_xlfn.XLOOKUP(data_[[#This Row],[Product]],products[Product],products[Cost per unit])</f>
        <v>11.88</v>
      </c>
      <c r="I234" s="37">
        <f>data_[[#This Row],[Amount]]-data_[[#This Row],[Cost]]</f>
        <v>-2200.1600000000003</v>
      </c>
      <c r="J234" s="5">
        <f>data_[[#This Row],[Cost per unit]]*data_[[#This Row],[Units]]</f>
        <v>2459.1600000000003</v>
      </c>
    </row>
    <row r="235" spans="3:10" x14ac:dyDescent="0.3">
      <c r="C235" t="s">
        <v>9</v>
      </c>
      <c r="D235" t="s">
        <v>34</v>
      </c>
      <c r="E235" t="s">
        <v>21</v>
      </c>
      <c r="F235" s="4">
        <v>6832</v>
      </c>
      <c r="G235" s="5">
        <v>27</v>
      </c>
      <c r="H235" s="37">
        <f>_xlfn.XLOOKUP(data_[[#This Row],[Product]],products[Product],products[Cost per unit])</f>
        <v>9</v>
      </c>
      <c r="I235" s="37">
        <f>data_[[#This Row],[Amount]]-data_[[#This Row],[Cost]]</f>
        <v>6589</v>
      </c>
      <c r="J235" s="5">
        <f>data_[[#This Row],[Cost per unit]]*data_[[#This Row],[Units]]</f>
        <v>243</v>
      </c>
    </row>
    <row r="236" spans="3:10" x14ac:dyDescent="0.3">
      <c r="C236" t="s">
        <v>9</v>
      </c>
      <c r="D236" t="s">
        <v>39</v>
      </c>
      <c r="E236" t="s">
        <v>25</v>
      </c>
      <c r="F236" s="4">
        <v>3192</v>
      </c>
      <c r="G236" s="5">
        <v>72</v>
      </c>
      <c r="H236" s="37">
        <f>_xlfn.XLOOKUP(data_[[#This Row],[Product]],products[Product],products[Cost per unit])</f>
        <v>13.15</v>
      </c>
      <c r="I236" s="37">
        <f>data_[[#This Row],[Amount]]-data_[[#This Row],[Cost]]</f>
        <v>2245.1999999999998</v>
      </c>
      <c r="J236" s="5">
        <f>data_[[#This Row],[Cost per unit]]*data_[[#This Row],[Units]]</f>
        <v>946.80000000000007</v>
      </c>
    </row>
    <row r="237" spans="3:10" x14ac:dyDescent="0.3">
      <c r="C237" t="s">
        <v>9</v>
      </c>
      <c r="D237" t="s">
        <v>35</v>
      </c>
      <c r="E237" t="s">
        <v>15</v>
      </c>
      <c r="F237" s="4">
        <v>7833</v>
      </c>
      <c r="G237" s="5">
        <v>243</v>
      </c>
      <c r="H237" s="37">
        <f>_xlfn.XLOOKUP(data_[[#This Row],[Product]],products[Product],products[Cost per unit])</f>
        <v>11.73</v>
      </c>
      <c r="I237" s="37">
        <f>data_[[#This Row],[Amount]]-data_[[#This Row],[Cost]]</f>
        <v>4982.6099999999997</v>
      </c>
      <c r="J237" s="5">
        <f>data_[[#This Row],[Cost per unit]]*data_[[#This Row],[Units]]</f>
        <v>2850.3900000000003</v>
      </c>
    </row>
    <row r="238" spans="3:10" x14ac:dyDescent="0.3">
      <c r="C238" t="s">
        <v>9</v>
      </c>
      <c r="D238" t="s">
        <v>36</v>
      </c>
      <c r="E238" t="s">
        <v>27</v>
      </c>
      <c r="F238" s="4">
        <v>11522</v>
      </c>
      <c r="G238" s="5">
        <v>204</v>
      </c>
      <c r="H238" s="37">
        <f>_xlfn.XLOOKUP(data_[[#This Row],[Product]],products[Product],products[Cost per unit])</f>
        <v>16.73</v>
      </c>
      <c r="I238" s="37">
        <f>data_[[#This Row],[Amount]]-data_[[#This Row],[Cost]]</f>
        <v>8109.08</v>
      </c>
      <c r="J238" s="5">
        <f>data_[[#This Row],[Cost per unit]]*data_[[#This Row],[Units]]</f>
        <v>3412.92</v>
      </c>
    </row>
    <row r="239" spans="3:10" x14ac:dyDescent="0.3">
      <c r="C239" t="s">
        <v>9</v>
      </c>
      <c r="D239" t="s">
        <v>39</v>
      </c>
      <c r="E239" t="s">
        <v>18</v>
      </c>
      <c r="F239" s="4">
        <v>2639</v>
      </c>
      <c r="G239" s="5">
        <v>204</v>
      </c>
      <c r="H239" s="37">
        <f>_xlfn.XLOOKUP(data_[[#This Row],[Product]],products[Product],products[Cost per unit])</f>
        <v>6.47</v>
      </c>
      <c r="I239" s="37">
        <f>data_[[#This Row],[Amount]]-data_[[#This Row],[Cost]]</f>
        <v>1319.1200000000001</v>
      </c>
      <c r="J239" s="5">
        <f>data_[[#This Row],[Cost per unit]]*data_[[#This Row],[Units]]</f>
        <v>1319.8799999999999</v>
      </c>
    </row>
    <row r="240" spans="3:10" x14ac:dyDescent="0.3">
      <c r="C240" t="s">
        <v>9</v>
      </c>
      <c r="D240" t="s">
        <v>37</v>
      </c>
      <c r="E240" t="s">
        <v>26</v>
      </c>
      <c r="F240" s="4">
        <v>2856</v>
      </c>
      <c r="G240" s="5">
        <v>246</v>
      </c>
      <c r="H240" s="37">
        <f>_xlfn.XLOOKUP(data_[[#This Row],[Product]],products[Product],products[Cost per unit])</f>
        <v>5.6</v>
      </c>
      <c r="I240" s="37">
        <f>data_[[#This Row],[Amount]]-data_[[#This Row],[Cost]]</f>
        <v>1478.4</v>
      </c>
      <c r="J240" s="5">
        <f>data_[[#This Row],[Cost per unit]]*data_[[#This Row],[Units]]</f>
        <v>1377.6</v>
      </c>
    </row>
    <row r="241" spans="3:10" x14ac:dyDescent="0.3">
      <c r="C241" t="s">
        <v>9</v>
      </c>
      <c r="D241" t="s">
        <v>34</v>
      </c>
      <c r="E241" t="s">
        <v>17</v>
      </c>
      <c r="F241" s="4">
        <v>707</v>
      </c>
      <c r="G241" s="5">
        <v>174</v>
      </c>
      <c r="H241" s="37">
        <f>_xlfn.XLOOKUP(data_[[#This Row],[Product]],products[Product],products[Cost per unit])</f>
        <v>3.11</v>
      </c>
      <c r="I241" s="37">
        <f>data_[[#This Row],[Amount]]-data_[[#This Row],[Cost]]</f>
        <v>165.86</v>
      </c>
      <c r="J241" s="5">
        <f>data_[[#This Row],[Cost per unit]]*data_[[#This Row],[Units]]</f>
        <v>541.14</v>
      </c>
    </row>
    <row r="242" spans="3:10" x14ac:dyDescent="0.3">
      <c r="C242" t="s">
        <v>9</v>
      </c>
      <c r="D242" t="s">
        <v>34</v>
      </c>
      <c r="E242" t="s">
        <v>16</v>
      </c>
      <c r="F242" s="4">
        <v>938</v>
      </c>
      <c r="G242" s="5">
        <v>189</v>
      </c>
      <c r="H242" s="37">
        <f>_xlfn.XLOOKUP(data_[[#This Row],[Product]],products[Product],products[Cost per unit])</f>
        <v>8.7899999999999991</v>
      </c>
      <c r="I242" s="37">
        <f>data_[[#This Row],[Amount]]-data_[[#This Row],[Cost]]</f>
        <v>-723.31</v>
      </c>
      <c r="J242" s="5">
        <f>data_[[#This Row],[Cost per unit]]*data_[[#This Row],[Units]]</f>
        <v>1661.31</v>
      </c>
    </row>
    <row r="243" spans="3:10" x14ac:dyDescent="0.3">
      <c r="C243" t="s">
        <v>9</v>
      </c>
      <c r="D243" t="s">
        <v>37</v>
      </c>
      <c r="E243" t="s">
        <v>20</v>
      </c>
      <c r="F243" s="4">
        <v>7273</v>
      </c>
      <c r="G243" s="5">
        <v>96</v>
      </c>
      <c r="H243" s="37">
        <f>_xlfn.XLOOKUP(data_[[#This Row],[Product]],products[Product],products[Cost per unit])</f>
        <v>10.62</v>
      </c>
      <c r="I243" s="37">
        <f>data_[[#This Row],[Amount]]-data_[[#This Row],[Cost]]</f>
        <v>6253.48</v>
      </c>
      <c r="J243" s="5">
        <f>data_[[#This Row],[Cost per unit]]*data_[[#This Row],[Units]]</f>
        <v>1019.52</v>
      </c>
    </row>
    <row r="244" spans="3:10" x14ac:dyDescent="0.3">
      <c r="C244" t="s">
        <v>9</v>
      </c>
      <c r="D244" t="s">
        <v>39</v>
      </c>
      <c r="E244" t="s">
        <v>24</v>
      </c>
      <c r="F244" s="4">
        <v>3920</v>
      </c>
      <c r="G244" s="5">
        <v>306</v>
      </c>
      <c r="H244" s="37">
        <f>_xlfn.XLOOKUP(data_[[#This Row],[Product]],products[Product],products[Cost per unit])</f>
        <v>4.97</v>
      </c>
      <c r="I244" s="37">
        <f>data_[[#This Row],[Amount]]-data_[[#This Row],[Cost]]</f>
        <v>2399.1800000000003</v>
      </c>
      <c r="J244" s="5">
        <f>data_[[#This Row],[Cost per unit]]*data_[[#This Row],[Units]]</f>
        <v>1520.82</v>
      </c>
    </row>
    <row r="245" spans="3:10" x14ac:dyDescent="0.3">
      <c r="C245" t="s">
        <v>9</v>
      </c>
      <c r="D245" t="s">
        <v>36</v>
      </c>
      <c r="E245" t="s">
        <v>32</v>
      </c>
      <c r="F245" s="4">
        <v>2954</v>
      </c>
      <c r="G245" s="5">
        <v>189</v>
      </c>
      <c r="H245" s="37">
        <f>_xlfn.XLOOKUP(data_[[#This Row],[Product]],products[Product],products[Cost per unit])</f>
        <v>8.65</v>
      </c>
      <c r="I245" s="37">
        <f>data_[[#This Row],[Amount]]-data_[[#This Row],[Cost]]</f>
        <v>1319.1499999999999</v>
      </c>
      <c r="J245" s="5">
        <f>data_[[#This Row],[Cost per unit]]*data_[[#This Row],[Units]]</f>
        <v>1634.8500000000001</v>
      </c>
    </row>
    <row r="246" spans="3:10" x14ac:dyDescent="0.3">
      <c r="C246" t="s">
        <v>9</v>
      </c>
      <c r="D246" t="s">
        <v>38</v>
      </c>
      <c r="E246" t="s">
        <v>24</v>
      </c>
      <c r="F246" s="4">
        <v>4137</v>
      </c>
      <c r="G246" s="5">
        <v>60</v>
      </c>
      <c r="H246" s="37">
        <f>_xlfn.XLOOKUP(data_[[#This Row],[Product]],products[Product],products[Cost per unit])</f>
        <v>4.97</v>
      </c>
      <c r="I246" s="37">
        <f>data_[[#This Row],[Amount]]-data_[[#This Row],[Cost]]</f>
        <v>3838.8</v>
      </c>
      <c r="J246" s="5">
        <f>data_[[#This Row],[Cost per unit]]*data_[[#This Row],[Units]]</f>
        <v>298.2</v>
      </c>
    </row>
    <row r="247" spans="3:10" x14ac:dyDescent="0.3">
      <c r="C247" t="s">
        <v>9</v>
      </c>
      <c r="D247" t="s">
        <v>36</v>
      </c>
      <c r="E247" t="s">
        <v>30</v>
      </c>
      <c r="F247" s="4">
        <v>9051</v>
      </c>
      <c r="G247" s="5">
        <v>57</v>
      </c>
      <c r="H247" s="37">
        <f>_xlfn.XLOOKUP(data_[[#This Row],[Product]],products[Product],products[Cost per unit])</f>
        <v>14.49</v>
      </c>
      <c r="I247" s="37">
        <f>data_[[#This Row],[Amount]]-data_[[#This Row],[Cost]]</f>
        <v>8225.07</v>
      </c>
      <c r="J247" s="5">
        <f>data_[[#This Row],[Cost per unit]]*data_[[#This Row],[Units]]</f>
        <v>825.93000000000006</v>
      </c>
    </row>
    <row r="248" spans="3:10" x14ac:dyDescent="0.3">
      <c r="C248" t="s">
        <v>9</v>
      </c>
      <c r="D248" t="s">
        <v>37</v>
      </c>
      <c r="E248" t="s">
        <v>28</v>
      </c>
      <c r="F248" s="4">
        <v>2919</v>
      </c>
      <c r="G248" s="5">
        <v>45</v>
      </c>
      <c r="H248" s="37">
        <f>_xlfn.XLOOKUP(data_[[#This Row],[Product]],products[Product],products[Cost per unit])</f>
        <v>10.38</v>
      </c>
      <c r="I248" s="37">
        <f>data_[[#This Row],[Amount]]-data_[[#This Row],[Cost]]</f>
        <v>2451.9</v>
      </c>
      <c r="J248" s="5">
        <f>data_[[#This Row],[Cost per unit]]*data_[[#This Row],[Units]]</f>
        <v>467.1</v>
      </c>
    </row>
    <row r="249" spans="3:10" x14ac:dyDescent="0.3">
      <c r="C249" t="s">
        <v>9</v>
      </c>
      <c r="D249" t="s">
        <v>38</v>
      </c>
      <c r="E249" t="s">
        <v>26</v>
      </c>
      <c r="F249" s="4">
        <v>2436</v>
      </c>
      <c r="G249" s="5">
        <v>99</v>
      </c>
      <c r="H249" s="37">
        <f>_xlfn.XLOOKUP(data_[[#This Row],[Product]],products[Product],products[Cost per unit])</f>
        <v>5.6</v>
      </c>
      <c r="I249" s="37">
        <f>data_[[#This Row],[Amount]]-data_[[#This Row],[Cost]]</f>
        <v>1881.6</v>
      </c>
      <c r="J249" s="5">
        <f>data_[[#This Row],[Cost per unit]]*data_[[#This Row],[Units]]</f>
        <v>554.4</v>
      </c>
    </row>
    <row r="250" spans="3:10" x14ac:dyDescent="0.3">
      <c r="C250" t="s">
        <v>9</v>
      </c>
      <c r="D250" t="s">
        <v>38</v>
      </c>
      <c r="E250" t="s">
        <v>33</v>
      </c>
      <c r="F250" s="4">
        <v>9506</v>
      </c>
      <c r="G250" s="5">
        <v>87</v>
      </c>
      <c r="H250" s="37">
        <f>_xlfn.XLOOKUP(data_[[#This Row],[Product]],products[Product],products[Cost per unit])</f>
        <v>12.37</v>
      </c>
      <c r="I250" s="37">
        <f>data_[[#This Row],[Amount]]-data_[[#This Row],[Cost]]</f>
        <v>8429.81</v>
      </c>
      <c r="J250" s="5">
        <f>data_[[#This Row],[Cost per unit]]*data_[[#This Row],[Units]]</f>
        <v>1076.1899999999998</v>
      </c>
    </row>
    <row r="251" spans="3:10" x14ac:dyDescent="0.3">
      <c r="C251" t="s">
        <v>9</v>
      </c>
      <c r="D251" t="s">
        <v>35</v>
      </c>
      <c r="E251" t="s">
        <v>27</v>
      </c>
      <c r="F251" s="4">
        <v>2429</v>
      </c>
      <c r="G251" s="5">
        <v>144</v>
      </c>
      <c r="H251" s="37">
        <f>_xlfn.XLOOKUP(data_[[#This Row],[Product]],products[Product],products[Cost per unit])</f>
        <v>16.73</v>
      </c>
      <c r="I251" s="37">
        <f>data_[[#This Row],[Amount]]-data_[[#This Row],[Cost]]</f>
        <v>19.880000000000109</v>
      </c>
      <c r="J251" s="5">
        <f>data_[[#This Row],[Cost per unit]]*data_[[#This Row],[Units]]</f>
        <v>2409.12</v>
      </c>
    </row>
    <row r="252" spans="3:10" x14ac:dyDescent="0.3">
      <c r="C252" t="s">
        <v>9</v>
      </c>
      <c r="D252" t="s">
        <v>36</v>
      </c>
      <c r="E252" t="s">
        <v>25</v>
      </c>
      <c r="F252" s="4">
        <v>2142</v>
      </c>
      <c r="G252" s="5">
        <v>114</v>
      </c>
      <c r="H252" s="37">
        <f>_xlfn.XLOOKUP(data_[[#This Row],[Product]],products[Product],products[Cost per unit])</f>
        <v>13.15</v>
      </c>
      <c r="I252" s="37">
        <f>data_[[#This Row],[Amount]]-data_[[#This Row],[Cost]]</f>
        <v>642.89999999999986</v>
      </c>
      <c r="J252" s="5">
        <f>data_[[#This Row],[Cost per unit]]*data_[[#This Row],[Units]]</f>
        <v>1499.1000000000001</v>
      </c>
    </row>
    <row r="253" spans="3:10" x14ac:dyDescent="0.3">
      <c r="C253" t="s">
        <v>9</v>
      </c>
      <c r="D253" t="s">
        <v>38</v>
      </c>
      <c r="E253" t="s">
        <v>25</v>
      </c>
      <c r="F253" s="4">
        <v>3850</v>
      </c>
      <c r="G253" s="5">
        <v>102</v>
      </c>
      <c r="H253" s="37">
        <f>_xlfn.XLOOKUP(data_[[#This Row],[Product]],products[Product],products[Cost per unit])</f>
        <v>13.15</v>
      </c>
      <c r="I253" s="37">
        <f>data_[[#This Row],[Amount]]-data_[[#This Row],[Cost]]</f>
        <v>2508.6999999999998</v>
      </c>
      <c r="J253" s="5">
        <f>data_[[#This Row],[Cost per unit]]*data_[[#This Row],[Units]]</f>
        <v>1341.3</v>
      </c>
    </row>
    <row r="254" spans="3:10" x14ac:dyDescent="0.3">
      <c r="C254" t="s">
        <v>10</v>
      </c>
      <c r="D254" t="s">
        <v>38</v>
      </c>
      <c r="E254" t="s">
        <v>22</v>
      </c>
      <c r="F254" s="4">
        <v>2205</v>
      </c>
      <c r="G254" s="5">
        <v>141</v>
      </c>
      <c r="H254" s="37">
        <f>_xlfn.XLOOKUP(data_[[#This Row],[Product]],products[Product],products[Cost per unit])</f>
        <v>9.77</v>
      </c>
      <c r="I254" s="37">
        <f>data_[[#This Row],[Amount]]-data_[[#This Row],[Cost]]</f>
        <v>827.43000000000006</v>
      </c>
      <c r="J254" s="5">
        <f>data_[[#This Row],[Cost per unit]]*data_[[#This Row],[Units]]</f>
        <v>1377.57</v>
      </c>
    </row>
    <row r="255" spans="3:10" x14ac:dyDescent="0.3">
      <c r="C255" t="s">
        <v>10</v>
      </c>
      <c r="D255" t="s">
        <v>35</v>
      </c>
      <c r="E255" t="s">
        <v>20</v>
      </c>
      <c r="F255" s="4">
        <v>1974</v>
      </c>
      <c r="G255" s="5">
        <v>195</v>
      </c>
      <c r="H255" s="37">
        <f>_xlfn.XLOOKUP(data_[[#This Row],[Product]],products[Product],products[Cost per unit])</f>
        <v>10.62</v>
      </c>
      <c r="I255" s="37">
        <f>data_[[#This Row],[Amount]]-data_[[#This Row],[Cost]]</f>
        <v>-96.899999999999636</v>
      </c>
      <c r="J255" s="5">
        <f>data_[[#This Row],[Cost per unit]]*data_[[#This Row],[Units]]</f>
        <v>2070.8999999999996</v>
      </c>
    </row>
    <row r="256" spans="3:10" x14ac:dyDescent="0.3">
      <c r="C256" t="s">
        <v>10</v>
      </c>
      <c r="D256" t="s">
        <v>37</v>
      </c>
      <c r="E256" t="s">
        <v>23</v>
      </c>
      <c r="F256" s="4">
        <v>4683</v>
      </c>
      <c r="G256" s="5">
        <v>30</v>
      </c>
      <c r="H256" s="37">
        <f>_xlfn.XLOOKUP(data_[[#This Row],[Product]],products[Product],products[Cost per unit])</f>
        <v>6.49</v>
      </c>
      <c r="I256" s="37">
        <f>data_[[#This Row],[Amount]]-data_[[#This Row],[Cost]]</f>
        <v>4488.3</v>
      </c>
      <c r="J256" s="5">
        <f>data_[[#This Row],[Cost per unit]]*data_[[#This Row],[Units]]</f>
        <v>194.70000000000002</v>
      </c>
    </row>
    <row r="257" spans="3:10" x14ac:dyDescent="0.3">
      <c r="C257" t="s">
        <v>10</v>
      </c>
      <c r="D257" t="s">
        <v>36</v>
      </c>
      <c r="E257" t="s">
        <v>23</v>
      </c>
      <c r="F257" s="4">
        <v>2317</v>
      </c>
      <c r="G257" s="5">
        <v>261</v>
      </c>
      <c r="H257" s="37">
        <f>_xlfn.XLOOKUP(data_[[#This Row],[Product]],products[Product],products[Cost per unit])</f>
        <v>6.49</v>
      </c>
      <c r="I257" s="37">
        <f>data_[[#This Row],[Amount]]-data_[[#This Row],[Cost]]</f>
        <v>623.1099999999999</v>
      </c>
      <c r="J257" s="5">
        <f>data_[[#This Row],[Cost per unit]]*data_[[#This Row],[Units]]</f>
        <v>1693.89</v>
      </c>
    </row>
    <row r="258" spans="3:10" x14ac:dyDescent="0.3">
      <c r="C258" t="s">
        <v>10</v>
      </c>
      <c r="D258" t="s">
        <v>38</v>
      </c>
      <c r="E258" t="s">
        <v>14</v>
      </c>
      <c r="F258" s="4">
        <v>5586</v>
      </c>
      <c r="G258" s="5">
        <v>525</v>
      </c>
      <c r="H258" s="37">
        <f>_xlfn.XLOOKUP(data_[[#This Row],[Product]],products[Product],products[Cost per unit])</f>
        <v>11.7</v>
      </c>
      <c r="I258" s="37">
        <f>data_[[#This Row],[Amount]]-data_[[#This Row],[Cost]]</f>
        <v>-556.5</v>
      </c>
      <c r="J258" s="5">
        <f>data_[[#This Row],[Cost per unit]]*data_[[#This Row],[Units]]</f>
        <v>6142.5</v>
      </c>
    </row>
    <row r="259" spans="3:10" x14ac:dyDescent="0.3">
      <c r="C259" t="s">
        <v>10</v>
      </c>
      <c r="D259" t="s">
        <v>35</v>
      </c>
      <c r="E259" t="s">
        <v>18</v>
      </c>
      <c r="F259" s="4">
        <v>3808</v>
      </c>
      <c r="G259" s="5">
        <v>279</v>
      </c>
      <c r="H259" s="37">
        <f>_xlfn.XLOOKUP(data_[[#This Row],[Product]],products[Product],products[Cost per unit])</f>
        <v>6.47</v>
      </c>
      <c r="I259" s="37">
        <f>data_[[#This Row],[Amount]]-data_[[#This Row],[Cost]]</f>
        <v>2002.8700000000001</v>
      </c>
      <c r="J259" s="5">
        <f>data_[[#This Row],[Cost per unit]]*data_[[#This Row],[Units]]</f>
        <v>1805.1299999999999</v>
      </c>
    </row>
    <row r="260" spans="3:10" x14ac:dyDescent="0.3">
      <c r="C260" t="s">
        <v>10</v>
      </c>
      <c r="D260" t="s">
        <v>38</v>
      </c>
      <c r="E260" t="s">
        <v>13</v>
      </c>
      <c r="F260" s="4">
        <v>63</v>
      </c>
      <c r="G260" s="5">
        <v>123</v>
      </c>
      <c r="H260" s="37">
        <f>_xlfn.XLOOKUP(data_[[#This Row],[Product]],products[Product],products[Cost per unit])</f>
        <v>9.33</v>
      </c>
      <c r="I260" s="37">
        <f>data_[[#This Row],[Amount]]-data_[[#This Row],[Cost]]</f>
        <v>-1084.5899999999999</v>
      </c>
      <c r="J260" s="5">
        <f>data_[[#This Row],[Cost per unit]]*data_[[#This Row],[Units]]</f>
        <v>1147.5899999999999</v>
      </c>
    </row>
    <row r="261" spans="3:10" x14ac:dyDescent="0.3">
      <c r="C261" t="s">
        <v>10</v>
      </c>
      <c r="D261" t="s">
        <v>35</v>
      </c>
      <c r="E261" t="s">
        <v>21</v>
      </c>
      <c r="F261" s="4">
        <v>567</v>
      </c>
      <c r="G261" s="5">
        <v>228</v>
      </c>
      <c r="H261" s="37">
        <f>_xlfn.XLOOKUP(data_[[#This Row],[Product]],products[Product],products[Cost per unit])</f>
        <v>9</v>
      </c>
      <c r="I261" s="37">
        <f>data_[[#This Row],[Amount]]-data_[[#This Row],[Cost]]</f>
        <v>-1485</v>
      </c>
      <c r="J261" s="5">
        <f>data_[[#This Row],[Cost per unit]]*data_[[#This Row],[Units]]</f>
        <v>2052</v>
      </c>
    </row>
    <row r="262" spans="3:10" x14ac:dyDescent="0.3">
      <c r="C262" t="s">
        <v>10</v>
      </c>
      <c r="D262" t="s">
        <v>36</v>
      </c>
      <c r="E262" t="s">
        <v>29</v>
      </c>
      <c r="F262" s="4">
        <v>2471</v>
      </c>
      <c r="G262" s="5">
        <v>342</v>
      </c>
      <c r="H262" s="37">
        <f>_xlfn.XLOOKUP(data_[[#This Row],[Product]],products[Product],products[Cost per unit])</f>
        <v>7.16</v>
      </c>
      <c r="I262" s="37">
        <f>data_[[#This Row],[Amount]]-data_[[#This Row],[Cost]]</f>
        <v>22.279999999999745</v>
      </c>
      <c r="J262" s="5">
        <f>data_[[#This Row],[Cost per unit]]*data_[[#This Row],[Units]]</f>
        <v>2448.7200000000003</v>
      </c>
    </row>
    <row r="263" spans="3:10" x14ac:dyDescent="0.3">
      <c r="C263" t="s">
        <v>10</v>
      </c>
      <c r="D263" t="s">
        <v>36</v>
      </c>
      <c r="E263" t="s">
        <v>27</v>
      </c>
      <c r="F263" s="4">
        <v>1407</v>
      </c>
      <c r="G263" s="5">
        <v>72</v>
      </c>
      <c r="H263" s="37">
        <f>_xlfn.XLOOKUP(data_[[#This Row],[Product]],products[Product],products[Cost per unit])</f>
        <v>16.73</v>
      </c>
      <c r="I263" s="37">
        <f>data_[[#This Row],[Amount]]-data_[[#This Row],[Cost]]</f>
        <v>202.44000000000005</v>
      </c>
      <c r="J263" s="5">
        <f>data_[[#This Row],[Cost per unit]]*data_[[#This Row],[Units]]</f>
        <v>1204.56</v>
      </c>
    </row>
    <row r="264" spans="3:10" x14ac:dyDescent="0.3">
      <c r="C264" t="s">
        <v>10</v>
      </c>
      <c r="D264" t="s">
        <v>34</v>
      </c>
      <c r="E264" t="s">
        <v>25</v>
      </c>
      <c r="F264" s="4">
        <v>1428</v>
      </c>
      <c r="G264" s="5">
        <v>93</v>
      </c>
      <c r="H264" s="37">
        <f>_xlfn.XLOOKUP(data_[[#This Row],[Product]],products[Product],products[Cost per unit])</f>
        <v>13.15</v>
      </c>
      <c r="I264" s="37">
        <f>data_[[#This Row],[Amount]]-data_[[#This Row],[Cost]]</f>
        <v>205.04999999999995</v>
      </c>
      <c r="J264" s="5">
        <f>data_[[#This Row],[Cost per unit]]*data_[[#This Row],[Units]]</f>
        <v>1222.95</v>
      </c>
    </row>
    <row r="265" spans="3:10" x14ac:dyDescent="0.3">
      <c r="C265" t="s">
        <v>10</v>
      </c>
      <c r="D265" t="s">
        <v>36</v>
      </c>
      <c r="E265" t="s">
        <v>32</v>
      </c>
      <c r="F265" s="4">
        <v>6657</v>
      </c>
      <c r="G265" s="5">
        <v>303</v>
      </c>
      <c r="H265" s="37">
        <f>_xlfn.XLOOKUP(data_[[#This Row],[Product]],products[Product],products[Cost per unit])</f>
        <v>8.65</v>
      </c>
      <c r="I265" s="37">
        <f>data_[[#This Row],[Amount]]-data_[[#This Row],[Cost]]</f>
        <v>4036.0499999999997</v>
      </c>
      <c r="J265" s="5">
        <f>data_[[#This Row],[Cost per unit]]*data_[[#This Row],[Units]]</f>
        <v>2620.9500000000003</v>
      </c>
    </row>
    <row r="266" spans="3:10" x14ac:dyDescent="0.3">
      <c r="C266" t="s">
        <v>10</v>
      </c>
      <c r="D266" t="s">
        <v>39</v>
      </c>
      <c r="E266" t="s">
        <v>33</v>
      </c>
      <c r="F266" s="4">
        <v>12950</v>
      </c>
      <c r="G266" s="5">
        <v>30</v>
      </c>
      <c r="H266" s="37">
        <f>_xlfn.XLOOKUP(data_[[#This Row],[Product]],products[Product],products[Cost per unit])</f>
        <v>12.37</v>
      </c>
      <c r="I266" s="37">
        <f>data_[[#This Row],[Amount]]-data_[[#This Row],[Cost]]</f>
        <v>12578.9</v>
      </c>
      <c r="J266" s="5">
        <f>data_[[#This Row],[Cost per unit]]*data_[[#This Row],[Units]]</f>
        <v>371.09999999999997</v>
      </c>
    </row>
    <row r="267" spans="3:10" x14ac:dyDescent="0.3">
      <c r="C267" t="s">
        <v>10</v>
      </c>
      <c r="D267" t="s">
        <v>34</v>
      </c>
      <c r="E267" t="s">
        <v>26</v>
      </c>
      <c r="F267" s="4">
        <v>4991</v>
      </c>
      <c r="G267" s="5">
        <v>9</v>
      </c>
      <c r="H267" s="37">
        <f>_xlfn.XLOOKUP(data_[[#This Row],[Product]],products[Product],products[Cost per unit])</f>
        <v>5.6</v>
      </c>
      <c r="I267" s="37">
        <f>data_[[#This Row],[Amount]]-data_[[#This Row],[Cost]]</f>
        <v>4940.6000000000004</v>
      </c>
      <c r="J267" s="5">
        <f>data_[[#This Row],[Cost per unit]]*data_[[#This Row],[Units]]</f>
        <v>50.4</v>
      </c>
    </row>
    <row r="268" spans="3:10" x14ac:dyDescent="0.3">
      <c r="C268" t="s">
        <v>10</v>
      </c>
      <c r="D268" t="s">
        <v>37</v>
      </c>
      <c r="E268" t="s">
        <v>28</v>
      </c>
      <c r="F268" s="4">
        <v>3059</v>
      </c>
      <c r="G268" s="5">
        <v>27</v>
      </c>
      <c r="H268" s="37">
        <f>_xlfn.XLOOKUP(data_[[#This Row],[Product]],products[Product],products[Cost per unit])</f>
        <v>10.38</v>
      </c>
      <c r="I268" s="37">
        <f>data_[[#This Row],[Amount]]-data_[[#This Row],[Cost]]</f>
        <v>2778.74</v>
      </c>
      <c r="J268" s="5">
        <f>data_[[#This Row],[Cost per unit]]*data_[[#This Row],[Units]]</f>
        <v>280.26000000000005</v>
      </c>
    </row>
    <row r="269" spans="3:10" x14ac:dyDescent="0.3">
      <c r="C269" t="s">
        <v>10</v>
      </c>
      <c r="D269" t="s">
        <v>34</v>
      </c>
      <c r="E269" t="s">
        <v>19</v>
      </c>
      <c r="F269" s="4">
        <v>5355</v>
      </c>
      <c r="G269" s="5">
        <v>204</v>
      </c>
      <c r="H269" s="37">
        <f>_xlfn.XLOOKUP(data_[[#This Row],[Product]],products[Product],products[Cost per unit])</f>
        <v>7.64</v>
      </c>
      <c r="I269" s="37">
        <f>data_[[#This Row],[Amount]]-data_[[#This Row],[Cost]]</f>
        <v>3796.44</v>
      </c>
      <c r="J269" s="5">
        <f>data_[[#This Row],[Cost per unit]]*data_[[#This Row],[Units]]</f>
        <v>1558.56</v>
      </c>
    </row>
    <row r="270" spans="3:10" x14ac:dyDescent="0.3">
      <c r="C270" t="s">
        <v>10</v>
      </c>
      <c r="D270" t="s">
        <v>39</v>
      </c>
      <c r="E270" t="s">
        <v>21</v>
      </c>
      <c r="F270" s="4">
        <v>4858</v>
      </c>
      <c r="G270" s="5">
        <v>279</v>
      </c>
      <c r="H270" s="37">
        <f>_xlfn.XLOOKUP(data_[[#This Row],[Product]],products[Product],products[Cost per unit])</f>
        <v>9</v>
      </c>
      <c r="I270" s="37">
        <f>data_[[#This Row],[Amount]]-data_[[#This Row],[Cost]]</f>
        <v>2347</v>
      </c>
      <c r="J270" s="5">
        <f>data_[[#This Row],[Cost per unit]]*data_[[#This Row],[Units]]</f>
        <v>2511</v>
      </c>
    </row>
    <row r="271" spans="3:10" x14ac:dyDescent="0.3">
      <c r="C271" t="s">
        <v>10</v>
      </c>
      <c r="D271" t="s">
        <v>35</v>
      </c>
      <c r="E271" t="s">
        <v>15</v>
      </c>
      <c r="F271" s="4">
        <v>2562</v>
      </c>
      <c r="G271" s="5">
        <v>6</v>
      </c>
      <c r="H271" s="37">
        <f>_xlfn.XLOOKUP(data_[[#This Row],[Product]],products[Product],products[Cost per unit])</f>
        <v>11.73</v>
      </c>
      <c r="I271" s="37">
        <f>data_[[#This Row],[Amount]]-data_[[#This Row],[Cost]]</f>
        <v>2491.62</v>
      </c>
      <c r="J271" s="5">
        <f>data_[[#This Row],[Cost per unit]]*data_[[#This Row],[Units]]</f>
        <v>70.38</v>
      </c>
    </row>
    <row r="272" spans="3:10" x14ac:dyDescent="0.3">
      <c r="C272" t="s">
        <v>10</v>
      </c>
      <c r="D272" t="s">
        <v>35</v>
      </c>
      <c r="E272" t="s">
        <v>14</v>
      </c>
      <c r="F272" s="4">
        <v>3472</v>
      </c>
      <c r="G272" s="5">
        <v>96</v>
      </c>
      <c r="H272" s="37">
        <f>_xlfn.XLOOKUP(data_[[#This Row],[Product]],products[Product],products[Cost per unit])</f>
        <v>11.7</v>
      </c>
      <c r="I272" s="37">
        <f>data_[[#This Row],[Amount]]-data_[[#This Row],[Cost]]</f>
        <v>2348.8000000000002</v>
      </c>
      <c r="J272" s="5">
        <f>data_[[#This Row],[Cost per unit]]*data_[[#This Row],[Units]]</f>
        <v>1123.1999999999998</v>
      </c>
    </row>
    <row r="273" spans="3:10" x14ac:dyDescent="0.3">
      <c r="C273" t="s">
        <v>10</v>
      </c>
      <c r="D273" t="s">
        <v>37</v>
      </c>
      <c r="E273" t="s">
        <v>21</v>
      </c>
      <c r="F273" s="4">
        <v>245</v>
      </c>
      <c r="G273" s="5">
        <v>288</v>
      </c>
      <c r="H273" s="37">
        <f>_xlfn.XLOOKUP(data_[[#This Row],[Product]],products[Product],products[Cost per unit])</f>
        <v>9</v>
      </c>
      <c r="I273" s="37">
        <f>data_[[#This Row],[Amount]]-data_[[#This Row],[Cost]]</f>
        <v>-2347</v>
      </c>
      <c r="J273" s="5">
        <f>data_[[#This Row],[Cost per unit]]*data_[[#This Row],[Units]]</f>
        <v>2592</v>
      </c>
    </row>
    <row r="274" spans="3:10" x14ac:dyDescent="0.3">
      <c r="C274" t="s">
        <v>10</v>
      </c>
      <c r="D274" t="s">
        <v>34</v>
      </c>
      <c r="E274" t="s">
        <v>17</v>
      </c>
      <c r="F274" s="4">
        <v>700</v>
      </c>
      <c r="G274" s="5">
        <v>87</v>
      </c>
      <c r="H274" s="37">
        <f>_xlfn.XLOOKUP(data_[[#This Row],[Product]],products[Product],products[Cost per unit])</f>
        <v>3.11</v>
      </c>
      <c r="I274" s="37">
        <f>data_[[#This Row],[Amount]]-data_[[#This Row],[Cost]]</f>
        <v>429.43</v>
      </c>
      <c r="J274" s="5">
        <f>data_[[#This Row],[Cost per unit]]*data_[[#This Row],[Units]]</f>
        <v>270.57</v>
      </c>
    </row>
    <row r="275" spans="3:10" x14ac:dyDescent="0.3">
      <c r="C275" t="s">
        <v>10</v>
      </c>
      <c r="D275" t="s">
        <v>36</v>
      </c>
      <c r="E275" t="s">
        <v>13</v>
      </c>
      <c r="F275" s="4">
        <v>945</v>
      </c>
      <c r="G275" s="5">
        <v>75</v>
      </c>
      <c r="H275" s="37">
        <f>_xlfn.XLOOKUP(data_[[#This Row],[Product]],products[Product],products[Cost per unit])</f>
        <v>9.33</v>
      </c>
      <c r="I275" s="37">
        <f>data_[[#This Row],[Amount]]-data_[[#This Row],[Cost]]</f>
        <v>245.25</v>
      </c>
      <c r="J275" s="5">
        <f>data_[[#This Row],[Cost per unit]]*data_[[#This Row],[Units]]</f>
        <v>699.75</v>
      </c>
    </row>
    <row r="276" spans="3:10" x14ac:dyDescent="0.3">
      <c r="C276" t="s">
        <v>10</v>
      </c>
      <c r="D276" t="s">
        <v>38</v>
      </c>
      <c r="E276" t="s">
        <v>4</v>
      </c>
      <c r="F276" s="4">
        <v>6860</v>
      </c>
      <c r="G276" s="5">
        <v>126</v>
      </c>
      <c r="H276" s="37">
        <f>_xlfn.XLOOKUP(data_[[#This Row],[Product]],products[Product],products[Cost per unit])</f>
        <v>11.88</v>
      </c>
      <c r="I276" s="37">
        <f>data_[[#This Row],[Amount]]-data_[[#This Row],[Cost]]</f>
        <v>5363.12</v>
      </c>
      <c r="J276" s="5">
        <f>data_[[#This Row],[Cost per unit]]*data_[[#This Row],[Units]]</f>
        <v>1496.88</v>
      </c>
    </row>
    <row r="277" spans="3:10" x14ac:dyDescent="0.3">
      <c r="C277" t="s">
        <v>10</v>
      </c>
      <c r="D277" t="s">
        <v>34</v>
      </c>
      <c r="E277" t="s">
        <v>22</v>
      </c>
      <c r="F277" s="4">
        <v>4053</v>
      </c>
      <c r="G277" s="5">
        <v>24</v>
      </c>
      <c r="H277" s="37">
        <f>_xlfn.XLOOKUP(data_[[#This Row],[Product]],products[Product],products[Cost per unit])</f>
        <v>9.77</v>
      </c>
      <c r="I277" s="37">
        <f>data_[[#This Row],[Amount]]-data_[[#This Row],[Cost]]</f>
        <v>3818.52</v>
      </c>
      <c r="J277" s="5">
        <f>data_[[#This Row],[Cost per unit]]*data_[[#This Row],[Units]]</f>
        <v>234.48</v>
      </c>
    </row>
    <row r="278" spans="3:10" x14ac:dyDescent="0.3">
      <c r="C278" t="s">
        <v>40</v>
      </c>
      <c r="D278" t="s">
        <v>37</v>
      </c>
      <c r="E278" t="s">
        <v>30</v>
      </c>
      <c r="F278" s="4">
        <v>1624</v>
      </c>
      <c r="G278" s="5">
        <v>114</v>
      </c>
      <c r="H278" s="37">
        <f>_xlfn.XLOOKUP(data_[[#This Row],[Product]],products[Product],products[Cost per unit])</f>
        <v>14.49</v>
      </c>
      <c r="I278" s="37">
        <f>data_[[#This Row],[Amount]]-data_[[#This Row],[Cost]]</f>
        <v>-27.860000000000127</v>
      </c>
      <c r="J278" s="5">
        <f>data_[[#This Row],[Cost per unit]]*data_[[#This Row],[Units]]</f>
        <v>1651.8600000000001</v>
      </c>
    </row>
    <row r="279" spans="3:10" x14ac:dyDescent="0.3">
      <c r="C279" t="s">
        <v>40</v>
      </c>
      <c r="D279" t="s">
        <v>35</v>
      </c>
      <c r="E279" t="s">
        <v>33</v>
      </c>
      <c r="F279" s="4">
        <v>8869</v>
      </c>
      <c r="G279" s="5">
        <v>432</v>
      </c>
      <c r="H279" s="37">
        <f>_xlfn.XLOOKUP(data_[[#This Row],[Product]],products[Product],products[Cost per unit])</f>
        <v>12.37</v>
      </c>
      <c r="I279" s="37">
        <f>data_[[#This Row],[Amount]]-data_[[#This Row],[Cost]]</f>
        <v>3525.1600000000008</v>
      </c>
      <c r="J279" s="5">
        <f>data_[[#This Row],[Cost per unit]]*data_[[#This Row],[Units]]</f>
        <v>5343.8399999999992</v>
      </c>
    </row>
    <row r="280" spans="3:10" x14ac:dyDescent="0.3">
      <c r="C280" t="s">
        <v>40</v>
      </c>
      <c r="D280" t="s">
        <v>39</v>
      </c>
      <c r="E280" t="s">
        <v>22</v>
      </c>
      <c r="F280" s="4">
        <v>5817</v>
      </c>
      <c r="G280" s="5">
        <v>12</v>
      </c>
      <c r="H280" s="37">
        <f>_xlfn.XLOOKUP(data_[[#This Row],[Product]],products[Product],products[Cost per unit])</f>
        <v>9.77</v>
      </c>
      <c r="I280" s="37">
        <f>data_[[#This Row],[Amount]]-data_[[#This Row],[Cost]]</f>
        <v>5699.76</v>
      </c>
      <c r="J280" s="5">
        <f>data_[[#This Row],[Cost per unit]]*data_[[#This Row],[Units]]</f>
        <v>117.24</v>
      </c>
    </row>
    <row r="281" spans="3:10" x14ac:dyDescent="0.3">
      <c r="C281" t="s">
        <v>40</v>
      </c>
      <c r="D281" t="s">
        <v>34</v>
      </c>
      <c r="E281" t="s">
        <v>27</v>
      </c>
      <c r="F281" s="4">
        <v>2289</v>
      </c>
      <c r="G281" s="5">
        <v>135</v>
      </c>
      <c r="H281" s="37">
        <f>_xlfn.XLOOKUP(data_[[#This Row],[Product]],products[Product],products[Cost per unit])</f>
        <v>16.73</v>
      </c>
      <c r="I281" s="37">
        <f>data_[[#This Row],[Amount]]-data_[[#This Row],[Cost]]</f>
        <v>30.449999999999818</v>
      </c>
      <c r="J281" s="5">
        <f>data_[[#This Row],[Cost per unit]]*data_[[#This Row],[Units]]</f>
        <v>2258.5500000000002</v>
      </c>
    </row>
    <row r="282" spans="3:10" x14ac:dyDescent="0.3">
      <c r="C282" t="s">
        <v>40</v>
      </c>
      <c r="D282" t="s">
        <v>34</v>
      </c>
      <c r="E282" t="s">
        <v>17</v>
      </c>
      <c r="F282" s="4">
        <v>5019</v>
      </c>
      <c r="G282" s="5">
        <v>156</v>
      </c>
      <c r="H282" s="37">
        <f>_xlfn.XLOOKUP(data_[[#This Row],[Product]],products[Product],products[Cost per unit])</f>
        <v>3.11</v>
      </c>
      <c r="I282" s="37">
        <f>data_[[#This Row],[Amount]]-data_[[#This Row],[Cost]]</f>
        <v>4533.84</v>
      </c>
      <c r="J282" s="5">
        <f>data_[[#This Row],[Cost per unit]]*data_[[#This Row],[Units]]</f>
        <v>485.15999999999997</v>
      </c>
    </row>
    <row r="283" spans="3:10" x14ac:dyDescent="0.3">
      <c r="C283" t="s">
        <v>40</v>
      </c>
      <c r="D283" t="s">
        <v>36</v>
      </c>
      <c r="E283" t="s">
        <v>25</v>
      </c>
      <c r="F283" s="4">
        <v>5439</v>
      </c>
      <c r="G283" s="5">
        <v>30</v>
      </c>
      <c r="H283" s="37">
        <f>_xlfn.XLOOKUP(data_[[#This Row],[Product]],products[Product],products[Cost per unit])</f>
        <v>13.15</v>
      </c>
      <c r="I283" s="37">
        <f>data_[[#This Row],[Amount]]-data_[[#This Row],[Cost]]</f>
        <v>5044.5</v>
      </c>
      <c r="J283" s="5">
        <f>data_[[#This Row],[Cost per unit]]*data_[[#This Row],[Units]]</f>
        <v>394.5</v>
      </c>
    </row>
    <row r="284" spans="3:10" x14ac:dyDescent="0.3">
      <c r="C284" t="s">
        <v>40</v>
      </c>
      <c r="D284" t="s">
        <v>34</v>
      </c>
      <c r="E284" t="s">
        <v>19</v>
      </c>
      <c r="F284" s="4">
        <v>4018</v>
      </c>
      <c r="G284" s="5">
        <v>162</v>
      </c>
      <c r="H284" s="37">
        <f>_xlfn.XLOOKUP(data_[[#This Row],[Product]],products[Product],products[Cost per unit])</f>
        <v>7.64</v>
      </c>
      <c r="I284" s="37">
        <f>data_[[#This Row],[Amount]]-data_[[#This Row],[Cost]]</f>
        <v>2780.32</v>
      </c>
      <c r="J284" s="5">
        <f>data_[[#This Row],[Cost per unit]]*data_[[#This Row],[Units]]</f>
        <v>1237.6799999999998</v>
      </c>
    </row>
    <row r="285" spans="3:10" x14ac:dyDescent="0.3">
      <c r="C285" t="s">
        <v>40</v>
      </c>
      <c r="D285" t="s">
        <v>37</v>
      </c>
      <c r="E285" t="s">
        <v>19</v>
      </c>
      <c r="F285" s="4">
        <v>7693</v>
      </c>
      <c r="G285" s="5">
        <v>21</v>
      </c>
      <c r="H285" s="37">
        <f>_xlfn.XLOOKUP(data_[[#This Row],[Product]],products[Product],products[Cost per unit])</f>
        <v>7.64</v>
      </c>
      <c r="I285" s="37">
        <f>data_[[#This Row],[Amount]]-data_[[#This Row],[Cost]]</f>
        <v>7532.56</v>
      </c>
      <c r="J285" s="5">
        <f>data_[[#This Row],[Cost per unit]]*data_[[#This Row],[Units]]</f>
        <v>160.44</v>
      </c>
    </row>
    <row r="286" spans="3:10" x14ac:dyDescent="0.3">
      <c r="C286" t="s">
        <v>40</v>
      </c>
      <c r="D286" t="s">
        <v>35</v>
      </c>
      <c r="E286" t="s">
        <v>32</v>
      </c>
      <c r="F286" s="4">
        <v>12348</v>
      </c>
      <c r="G286" s="5">
        <v>234</v>
      </c>
      <c r="H286" s="37">
        <f>_xlfn.XLOOKUP(data_[[#This Row],[Product]],products[Product],products[Cost per unit])</f>
        <v>8.65</v>
      </c>
      <c r="I286" s="37">
        <f>data_[[#This Row],[Amount]]-data_[[#This Row],[Cost]]</f>
        <v>10323.9</v>
      </c>
      <c r="J286" s="5">
        <f>data_[[#This Row],[Cost per unit]]*data_[[#This Row],[Units]]</f>
        <v>2024.1000000000001</v>
      </c>
    </row>
    <row r="287" spans="3:10" x14ac:dyDescent="0.3">
      <c r="C287" t="s">
        <v>40</v>
      </c>
      <c r="D287" t="s">
        <v>36</v>
      </c>
      <c r="E287" t="s">
        <v>33</v>
      </c>
      <c r="F287" s="4">
        <v>9772</v>
      </c>
      <c r="G287" s="5">
        <v>90</v>
      </c>
      <c r="H287" s="37">
        <f>_xlfn.XLOOKUP(data_[[#This Row],[Product]],products[Product],products[Cost per unit])</f>
        <v>12.37</v>
      </c>
      <c r="I287" s="37">
        <f>data_[[#This Row],[Amount]]-data_[[#This Row],[Cost]]</f>
        <v>8658.7000000000007</v>
      </c>
      <c r="J287" s="5">
        <f>data_[[#This Row],[Cost per unit]]*data_[[#This Row],[Units]]</f>
        <v>1113.3</v>
      </c>
    </row>
    <row r="288" spans="3:10" x14ac:dyDescent="0.3">
      <c r="C288" t="s">
        <v>40</v>
      </c>
      <c r="D288" t="s">
        <v>34</v>
      </c>
      <c r="E288" t="s">
        <v>26</v>
      </c>
      <c r="F288" s="4">
        <v>6748</v>
      </c>
      <c r="G288" s="5">
        <v>48</v>
      </c>
      <c r="H288" s="37">
        <f>_xlfn.XLOOKUP(data_[[#This Row],[Product]],products[Product],products[Cost per unit])</f>
        <v>5.6</v>
      </c>
      <c r="I288" s="37">
        <f>data_[[#This Row],[Amount]]-data_[[#This Row],[Cost]]</f>
        <v>6479.2</v>
      </c>
      <c r="J288" s="5">
        <f>data_[[#This Row],[Cost per unit]]*data_[[#This Row],[Units]]</f>
        <v>268.79999999999995</v>
      </c>
    </row>
    <row r="289" spans="3:10" x14ac:dyDescent="0.3">
      <c r="C289" t="s">
        <v>40</v>
      </c>
      <c r="D289" t="s">
        <v>38</v>
      </c>
      <c r="E289" t="s">
        <v>25</v>
      </c>
      <c r="F289" s="4">
        <v>2541</v>
      </c>
      <c r="G289" s="5">
        <v>90</v>
      </c>
      <c r="H289" s="37">
        <f>_xlfn.XLOOKUP(data_[[#This Row],[Product]],products[Product],products[Cost per unit])</f>
        <v>13.15</v>
      </c>
      <c r="I289" s="37">
        <f>data_[[#This Row],[Amount]]-data_[[#This Row],[Cost]]</f>
        <v>1357.5</v>
      </c>
      <c r="J289" s="5">
        <f>data_[[#This Row],[Cost per unit]]*data_[[#This Row],[Units]]</f>
        <v>1183.5</v>
      </c>
    </row>
    <row r="290" spans="3:10" x14ac:dyDescent="0.3">
      <c r="C290" t="s">
        <v>40</v>
      </c>
      <c r="D290" t="s">
        <v>38</v>
      </c>
      <c r="E290" t="s">
        <v>4</v>
      </c>
      <c r="F290" s="4">
        <v>6125</v>
      </c>
      <c r="G290" s="5">
        <v>102</v>
      </c>
      <c r="H290" s="37">
        <f>_xlfn.XLOOKUP(data_[[#This Row],[Product]],products[Product],products[Cost per unit])</f>
        <v>11.88</v>
      </c>
      <c r="I290" s="37">
        <f>data_[[#This Row],[Amount]]-data_[[#This Row],[Cost]]</f>
        <v>4913.24</v>
      </c>
      <c r="J290" s="5">
        <f>data_[[#This Row],[Cost per unit]]*data_[[#This Row],[Units]]</f>
        <v>1211.76</v>
      </c>
    </row>
    <row r="291" spans="3:10" x14ac:dyDescent="0.3">
      <c r="C291" t="s">
        <v>40</v>
      </c>
      <c r="D291" t="s">
        <v>39</v>
      </c>
      <c r="E291" t="s">
        <v>29</v>
      </c>
      <c r="F291" s="4">
        <v>0</v>
      </c>
      <c r="G291" s="5">
        <v>135</v>
      </c>
      <c r="H291" s="37">
        <f>_xlfn.XLOOKUP(data_[[#This Row],[Product]],products[Product],products[Cost per unit])</f>
        <v>7.16</v>
      </c>
      <c r="I291" s="37">
        <f>data_[[#This Row],[Amount]]-data_[[#This Row],[Cost]]</f>
        <v>-966.6</v>
      </c>
      <c r="J291" s="5">
        <f>data_[[#This Row],[Cost per unit]]*data_[[#This Row],[Units]]</f>
        <v>966.6</v>
      </c>
    </row>
    <row r="292" spans="3:10" x14ac:dyDescent="0.3">
      <c r="C292" t="s">
        <v>40</v>
      </c>
      <c r="D292" t="s">
        <v>35</v>
      </c>
      <c r="E292" t="s">
        <v>30</v>
      </c>
      <c r="F292" s="4">
        <v>2275</v>
      </c>
      <c r="G292" s="5">
        <v>447</v>
      </c>
      <c r="H292" s="37">
        <f>_xlfn.XLOOKUP(data_[[#This Row],[Product]],products[Product],products[Cost per unit])</f>
        <v>14.49</v>
      </c>
      <c r="I292" s="37">
        <f>data_[[#This Row],[Amount]]-data_[[#This Row],[Cost]]</f>
        <v>-4202.03</v>
      </c>
      <c r="J292" s="5">
        <f>data_[[#This Row],[Cost per unit]]*data_[[#This Row],[Units]]</f>
        <v>6477.03</v>
      </c>
    </row>
    <row r="293" spans="3:10" x14ac:dyDescent="0.3">
      <c r="C293" t="s">
        <v>40</v>
      </c>
      <c r="D293" t="s">
        <v>38</v>
      </c>
      <c r="E293" t="s">
        <v>13</v>
      </c>
      <c r="F293" s="4">
        <v>5670</v>
      </c>
      <c r="G293" s="5">
        <v>297</v>
      </c>
      <c r="H293" s="37">
        <f>_xlfn.XLOOKUP(data_[[#This Row],[Product]],products[Product],products[Cost per unit])</f>
        <v>9.33</v>
      </c>
      <c r="I293" s="37">
        <f>data_[[#This Row],[Amount]]-data_[[#This Row],[Cost]]</f>
        <v>2898.99</v>
      </c>
      <c r="J293" s="5">
        <f>data_[[#This Row],[Cost per unit]]*data_[[#This Row],[Units]]</f>
        <v>2771.01</v>
      </c>
    </row>
    <row r="294" spans="3:10" x14ac:dyDescent="0.3">
      <c r="C294" t="s">
        <v>40</v>
      </c>
      <c r="D294" t="s">
        <v>34</v>
      </c>
      <c r="E294" t="s">
        <v>23</v>
      </c>
      <c r="F294" s="4">
        <v>2779</v>
      </c>
      <c r="G294" s="5">
        <v>75</v>
      </c>
      <c r="H294" s="37">
        <f>_xlfn.XLOOKUP(data_[[#This Row],[Product]],products[Product],products[Cost per unit])</f>
        <v>6.49</v>
      </c>
      <c r="I294" s="37">
        <f>data_[[#This Row],[Amount]]-data_[[#This Row],[Cost]]</f>
        <v>2292.25</v>
      </c>
      <c r="J294" s="5">
        <f>data_[[#This Row],[Cost per unit]]*data_[[#This Row],[Units]]</f>
        <v>486.75</v>
      </c>
    </row>
    <row r="295" spans="3:10" x14ac:dyDescent="0.3">
      <c r="C295" t="s">
        <v>40</v>
      </c>
      <c r="D295" t="s">
        <v>34</v>
      </c>
      <c r="E295" t="s">
        <v>33</v>
      </c>
      <c r="F295" s="4">
        <v>3794</v>
      </c>
      <c r="G295" s="5">
        <v>159</v>
      </c>
      <c r="H295" s="37">
        <f>_xlfn.XLOOKUP(data_[[#This Row],[Product]],products[Product],products[Cost per unit])</f>
        <v>12.37</v>
      </c>
      <c r="I295" s="37">
        <f>data_[[#This Row],[Amount]]-data_[[#This Row],[Cost]]</f>
        <v>1827.17</v>
      </c>
      <c r="J295" s="5">
        <f>data_[[#This Row],[Cost per unit]]*data_[[#This Row],[Units]]</f>
        <v>1966.83</v>
      </c>
    </row>
    <row r="296" spans="3:10" x14ac:dyDescent="0.3">
      <c r="C296" t="s">
        <v>40</v>
      </c>
      <c r="D296" t="s">
        <v>38</v>
      </c>
      <c r="E296" t="s">
        <v>24</v>
      </c>
      <c r="F296" s="4">
        <v>623</v>
      </c>
      <c r="G296" s="5">
        <v>51</v>
      </c>
      <c r="H296" s="37">
        <f>_xlfn.XLOOKUP(data_[[#This Row],[Product]],products[Product],products[Cost per unit])</f>
        <v>4.97</v>
      </c>
      <c r="I296" s="37">
        <f>data_[[#This Row],[Amount]]-data_[[#This Row],[Cost]]</f>
        <v>369.53</v>
      </c>
      <c r="J296" s="5">
        <f>data_[[#This Row],[Cost per unit]]*data_[[#This Row],[Units]]</f>
        <v>253.47</v>
      </c>
    </row>
    <row r="297" spans="3:10" x14ac:dyDescent="0.3">
      <c r="C297" t="s">
        <v>40</v>
      </c>
      <c r="D297" t="s">
        <v>38</v>
      </c>
      <c r="E297" t="s">
        <v>29</v>
      </c>
      <c r="F297" s="4">
        <v>2541</v>
      </c>
      <c r="G297" s="5">
        <v>45</v>
      </c>
      <c r="H297" s="37">
        <f>_xlfn.XLOOKUP(data_[[#This Row],[Product]],products[Product],products[Cost per unit])</f>
        <v>7.16</v>
      </c>
      <c r="I297" s="37">
        <f>data_[[#This Row],[Amount]]-data_[[#This Row],[Cost]]</f>
        <v>2218.8000000000002</v>
      </c>
      <c r="J297" s="5">
        <f>data_[[#This Row],[Cost per unit]]*data_[[#This Row],[Units]]</f>
        <v>322.2</v>
      </c>
    </row>
    <row r="298" spans="3:10" x14ac:dyDescent="0.3">
      <c r="C298" t="s">
        <v>40</v>
      </c>
      <c r="D298" t="s">
        <v>35</v>
      </c>
      <c r="E298" t="s">
        <v>22</v>
      </c>
      <c r="F298" s="4">
        <v>6853</v>
      </c>
      <c r="G298" s="5">
        <v>372</v>
      </c>
      <c r="H298" s="37">
        <f>_xlfn.XLOOKUP(data_[[#This Row],[Product]],products[Product],products[Cost per unit])</f>
        <v>9.77</v>
      </c>
      <c r="I298" s="37">
        <f>data_[[#This Row],[Amount]]-data_[[#This Row],[Cost]]</f>
        <v>3218.56</v>
      </c>
      <c r="J298" s="5">
        <f>data_[[#This Row],[Cost per unit]]*data_[[#This Row],[Units]]</f>
        <v>3634.44</v>
      </c>
    </row>
    <row r="299" spans="3:10" x14ac:dyDescent="0.3">
      <c r="C299" t="s">
        <v>40</v>
      </c>
      <c r="D299" t="s">
        <v>35</v>
      </c>
      <c r="E299" t="s">
        <v>16</v>
      </c>
      <c r="F299" s="4">
        <v>4725</v>
      </c>
      <c r="G299" s="5">
        <v>174</v>
      </c>
      <c r="H299" s="37">
        <f>_xlfn.XLOOKUP(data_[[#This Row],[Product]],products[Product],products[Cost per unit])</f>
        <v>8.7899999999999991</v>
      </c>
      <c r="I299" s="37">
        <f>data_[[#This Row],[Amount]]-data_[[#This Row],[Cost]]</f>
        <v>3195.54</v>
      </c>
      <c r="J299" s="5">
        <f>data_[[#This Row],[Cost per unit]]*data_[[#This Row],[Units]]</f>
        <v>1529.4599999999998</v>
      </c>
    </row>
    <row r="300" spans="3:10" x14ac:dyDescent="0.3">
      <c r="C300" t="s">
        <v>40</v>
      </c>
      <c r="D300" t="s">
        <v>39</v>
      </c>
      <c r="E300" t="s">
        <v>28</v>
      </c>
      <c r="F300" s="4">
        <v>3101</v>
      </c>
      <c r="G300" s="5">
        <v>225</v>
      </c>
      <c r="H300" s="37">
        <f>_xlfn.XLOOKUP(data_[[#This Row],[Product]],products[Product],products[Cost per unit])</f>
        <v>10.38</v>
      </c>
      <c r="I300" s="37">
        <f>data_[[#This Row],[Amount]]-data_[[#This Row],[Cost]]</f>
        <v>765.5</v>
      </c>
      <c r="J300" s="5">
        <f>data_[[#This Row],[Cost per unit]]*data_[[#This Row],[Units]]</f>
        <v>2335.5</v>
      </c>
    </row>
    <row r="301" spans="3:10" x14ac:dyDescent="0.3">
      <c r="C301" t="s">
        <v>40</v>
      </c>
      <c r="D301" t="s">
        <v>38</v>
      </c>
      <c r="E301" t="s">
        <v>26</v>
      </c>
      <c r="F301" s="4">
        <v>609</v>
      </c>
      <c r="G301" s="5">
        <v>87</v>
      </c>
      <c r="H301" s="37">
        <f>_xlfn.XLOOKUP(data_[[#This Row],[Product]],products[Product],products[Cost per unit])</f>
        <v>5.6</v>
      </c>
      <c r="I301" s="37">
        <f>data_[[#This Row],[Amount]]-data_[[#This Row],[Cost]]</f>
        <v>121.80000000000001</v>
      </c>
      <c r="J301" s="5">
        <f>data_[[#This Row],[Cost per unit]]*data_[[#This Row],[Units]]</f>
        <v>487.2</v>
      </c>
    </row>
    <row r="302" spans="3:10" x14ac:dyDescent="0.3">
      <c r="C302" t="s">
        <v>40</v>
      </c>
      <c r="D302" t="s">
        <v>39</v>
      </c>
      <c r="E302" t="s">
        <v>27</v>
      </c>
      <c r="F302" s="4">
        <v>6370</v>
      </c>
      <c r="G302" s="5">
        <v>30</v>
      </c>
      <c r="H302" s="37">
        <f>_xlfn.XLOOKUP(data_[[#This Row],[Product]],products[Product],products[Cost per unit])</f>
        <v>16.73</v>
      </c>
      <c r="I302" s="37">
        <f>data_[[#This Row],[Amount]]-data_[[#This Row],[Cost]]</f>
        <v>5868.1</v>
      </c>
      <c r="J302" s="5">
        <f>data_[[#This Row],[Cost per unit]]*data_[[#This Row],[Units]]</f>
        <v>501.90000000000003</v>
      </c>
    </row>
    <row r="303" spans="3:10" x14ac:dyDescent="0.3">
      <c r="C303" t="s">
        <v>40</v>
      </c>
      <c r="D303" t="s">
        <v>36</v>
      </c>
      <c r="E303" t="s">
        <v>27</v>
      </c>
      <c r="F303" s="4">
        <v>3164</v>
      </c>
      <c r="G303" s="5">
        <v>306</v>
      </c>
      <c r="H303" s="37">
        <f>_xlfn.XLOOKUP(data_[[#This Row],[Product]],products[Product],products[Cost per unit])</f>
        <v>16.73</v>
      </c>
      <c r="I303" s="37">
        <f>data_[[#This Row],[Amount]]-data_[[#This Row],[Cost]]</f>
        <v>-1955.38</v>
      </c>
      <c r="J303" s="5">
        <f>data_[[#This Row],[Cost per unit]]*data_[[#This Row],[Units]]</f>
        <v>5119.38</v>
      </c>
    </row>
    <row r="304" spans="3:10" x14ac:dyDescent="0.3">
      <c r="C304" t="s">
        <v>40</v>
      </c>
      <c r="D304" t="s">
        <v>37</v>
      </c>
      <c r="E304" t="s">
        <v>27</v>
      </c>
      <c r="F304" s="4">
        <v>6132</v>
      </c>
      <c r="G304" s="5">
        <v>93</v>
      </c>
      <c r="H304" s="37">
        <f>_xlfn.XLOOKUP(data_[[#This Row],[Product]],products[Product],products[Cost per unit])</f>
        <v>16.73</v>
      </c>
      <c r="I304" s="37">
        <f>data_[[#This Row],[Amount]]-data_[[#This Row],[Cost]]</f>
        <v>4576.1099999999997</v>
      </c>
      <c r="J304" s="5">
        <f>data_[[#This Row],[Cost per unit]]*data_[[#This Row],[Units]]</f>
        <v>1555.89</v>
      </c>
    </row>
    <row r="305" spans="3:10" x14ac:dyDescent="0.3">
      <c r="C305" t="s">
        <v>40</v>
      </c>
      <c r="D305" t="s">
        <v>38</v>
      </c>
      <c r="E305" t="s">
        <v>31</v>
      </c>
      <c r="F305" s="4">
        <v>1988</v>
      </c>
      <c r="G305" s="5">
        <v>39</v>
      </c>
      <c r="H305" s="37">
        <f>_xlfn.XLOOKUP(data_[[#This Row],[Product]],products[Product],products[Cost per unit])</f>
        <v>5.79</v>
      </c>
      <c r="I305" s="37">
        <f>data_[[#This Row],[Amount]]-data_[[#This Row],[Cost]]</f>
        <v>1762.19</v>
      </c>
      <c r="J305" s="5">
        <f>data_[[#This Row],[Cost per unit]]*data_[[#This Row],[Units]]</f>
        <v>225.81</v>
      </c>
    </row>
    <row r="306" spans="3:10" x14ac:dyDescent="0.3">
      <c r="C306" t="s">
        <v>40</v>
      </c>
      <c r="D306" t="s">
        <v>36</v>
      </c>
      <c r="E306" t="s">
        <v>4</v>
      </c>
      <c r="F306" s="4">
        <v>217</v>
      </c>
      <c r="G306" s="5">
        <v>36</v>
      </c>
      <c r="H306" s="37">
        <f>_xlfn.XLOOKUP(data_[[#This Row],[Product]],products[Product],products[Cost per unit])</f>
        <v>11.88</v>
      </c>
      <c r="I306" s="37">
        <f>data_[[#This Row],[Amount]]-data_[[#This Row],[Cost]]</f>
        <v>-210.68</v>
      </c>
      <c r="J306" s="5">
        <f>data_[[#This Row],[Cost per unit]]*data_[[#This Row],[Units]]</f>
        <v>427.68</v>
      </c>
    </row>
    <row r="307" spans="3:10" x14ac:dyDescent="0.3">
      <c r="C307" t="s">
        <v>40</v>
      </c>
      <c r="D307" t="s">
        <v>36</v>
      </c>
      <c r="E307" t="s">
        <v>13</v>
      </c>
      <c r="F307" s="4">
        <v>4424</v>
      </c>
      <c r="G307" s="5">
        <v>201</v>
      </c>
      <c r="H307" s="37">
        <f>_xlfn.XLOOKUP(data_[[#This Row],[Product]],products[Product],products[Cost per unit])</f>
        <v>9.33</v>
      </c>
      <c r="I307" s="37">
        <f>data_[[#This Row],[Amount]]-data_[[#This Row],[Cost]]</f>
        <v>2548.67</v>
      </c>
      <c r="J307" s="5">
        <f>data_[[#This Row],[Cost per unit]]*data_[[#This Row],[Units]]</f>
        <v>1875.33</v>
      </c>
    </row>
    <row r="308" spans="3:10" x14ac:dyDescent="0.3">
      <c r="C308" t="s">
        <v>40</v>
      </c>
      <c r="D308" t="s">
        <v>35</v>
      </c>
      <c r="E308" t="s">
        <v>24</v>
      </c>
      <c r="F308" s="4">
        <v>1638</v>
      </c>
      <c r="G308" s="5">
        <v>48</v>
      </c>
      <c r="H308" s="37">
        <f>_xlfn.XLOOKUP(data_[[#This Row],[Product]],products[Product],products[Cost per unit])</f>
        <v>4.97</v>
      </c>
      <c r="I308" s="37">
        <f>data_[[#This Row],[Amount]]-data_[[#This Row],[Cost]]</f>
        <v>1399.44</v>
      </c>
      <c r="J308" s="5">
        <f>data_[[#This Row],[Cost per unit]]*data_[[#This Row],[Units]]</f>
        <v>238.56</v>
      </c>
    </row>
    <row r="309" spans="3:10" x14ac:dyDescent="0.3">
      <c r="C309" t="s">
        <v>40</v>
      </c>
      <c r="D309" t="s">
        <v>39</v>
      </c>
      <c r="E309" t="s">
        <v>15</v>
      </c>
      <c r="F309" s="4">
        <v>5775</v>
      </c>
      <c r="G309" s="5">
        <v>42</v>
      </c>
      <c r="H309" s="37">
        <f>_xlfn.XLOOKUP(data_[[#This Row],[Product]],products[Product],products[Cost per unit])</f>
        <v>11.73</v>
      </c>
      <c r="I309" s="37">
        <f>data_[[#This Row],[Amount]]-data_[[#This Row],[Cost]]</f>
        <v>5282.34</v>
      </c>
      <c r="J309" s="5">
        <f>data_[[#This Row],[Cost per unit]]*data_[[#This Row],[Units]]</f>
        <v>492.66</v>
      </c>
    </row>
    <row r="310" spans="3:10" x14ac:dyDescent="0.3">
      <c r="C310" t="s">
        <v>40</v>
      </c>
      <c r="D310" t="s">
        <v>35</v>
      </c>
      <c r="E310" t="s">
        <v>29</v>
      </c>
      <c r="F310" s="4">
        <v>1617</v>
      </c>
      <c r="G310" s="5">
        <v>126</v>
      </c>
      <c r="H310" s="37">
        <f>_xlfn.XLOOKUP(data_[[#This Row],[Product]],products[Product],products[Cost per unit])</f>
        <v>7.16</v>
      </c>
      <c r="I310" s="37">
        <f>data_[[#This Row],[Amount]]-data_[[#This Row],[Cost]]</f>
        <v>714.84</v>
      </c>
      <c r="J310" s="5">
        <f>data_[[#This Row],[Cost per unit]]*data_[[#This Row],[Units]]</f>
        <v>902.16</v>
      </c>
    </row>
    <row r="311" spans="3:10" x14ac:dyDescent="0.3">
      <c r="C311" t="s">
        <v>40</v>
      </c>
      <c r="D311" t="s">
        <v>37</v>
      </c>
      <c r="E311" t="s">
        <v>29</v>
      </c>
      <c r="F311" s="4">
        <v>9002</v>
      </c>
      <c r="G311" s="5">
        <v>72</v>
      </c>
      <c r="H311" s="37">
        <f>_xlfn.XLOOKUP(data_[[#This Row],[Product]],products[Product],products[Cost per unit])</f>
        <v>7.16</v>
      </c>
      <c r="I311" s="37">
        <f>data_[[#This Row],[Amount]]-data_[[#This Row],[Cost]]</f>
        <v>8486.48</v>
      </c>
      <c r="J311" s="5">
        <f>data_[[#This Row],[Cost per unit]]*data_[[#This Row],[Units]]</f>
        <v>515.52</v>
      </c>
    </row>
    <row r="312" spans="3:10" x14ac:dyDescent="0.3">
      <c r="F312" s="4"/>
      <c r="G312" s="5"/>
    </row>
    <row r="313" spans="3:10" x14ac:dyDescent="0.3">
      <c r="F313" s="4"/>
      <c r="G313" s="5"/>
    </row>
    <row r="314" spans="3:10" x14ac:dyDescent="0.3">
      <c r="F314" s="4"/>
      <c r="G314" s="5"/>
    </row>
    <row r="315" spans="3:10" x14ac:dyDescent="0.3">
      <c r="F315" s="4"/>
      <c r="G315" s="5"/>
    </row>
    <row r="316" spans="3:10" x14ac:dyDescent="0.3">
      <c r="F316" s="4"/>
      <c r="G316" s="5"/>
    </row>
    <row r="317" spans="3:10" x14ac:dyDescent="0.3">
      <c r="F317" s="4"/>
      <c r="G317" s="5"/>
    </row>
    <row r="318" spans="3:10" x14ac:dyDescent="0.3">
      <c r="F318" s="4"/>
      <c r="G318" s="5"/>
    </row>
    <row r="319" spans="3:10" x14ac:dyDescent="0.3">
      <c r="F319" s="4"/>
      <c r="G319" s="5"/>
    </row>
    <row r="320" spans="3:10"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5A8C-C654-4248-8F4B-BD7EBD81B53F}">
  <dimension ref="A1:F14"/>
  <sheetViews>
    <sheetView workbookViewId="0">
      <selection activeCell="J7" sqref="J7"/>
    </sheetView>
  </sheetViews>
  <sheetFormatPr defaultRowHeight="14.4" x14ac:dyDescent="0.3"/>
  <cols>
    <col min="3" max="3" width="10.44140625" customWidth="1"/>
    <col min="4" max="4" width="10" customWidth="1"/>
  </cols>
  <sheetData>
    <row r="1" spans="1:6" ht="18" x14ac:dyDescent="0.35">
      <c r="A1" s="43"/>
      <c r="B1" s="43"/>
      <c r="C1" s="47" t="s">
        <v>56</v>
      </c>
      <c r="D1" s="47"/>
      <c r="E1" s="47"/>
      <c r="F1" s="47"/>
    </row>
    <row r="4" spans="1:6" x14ac:dyDescent="0.3">
      <c r="C4" t="s">
        <v>97</v>
      </c>
      <c r="D4" t="s">
        <v>57</v>
      </c>
      <c r="E4" t="s">
        <v>58</v>
      </c>
    </row>
    <row r="5" spans="1:6" x14ac:dyDescent="0.3">
      <c r="C5" t="s">
        <v>59</v>
      </c>
      <c r="D5">
        <f>AVERAGE(data_[Amount])</f>
        <v>4136.2299999999996</v>
      </c>
      <c r="E5">
        <f>AVERAGE(data_[Units])</f>
        <v>152.19999999999999</v>
      </c>
    </row>
    <row r="6" spans="1:6" x14ac:dyDescent="0.3">
      <c r="C6" t="s">
        <v>60</v>
      </c>
      <c r="D6">
        <f>MEDIAN(data_[Amount])</f>
        <v>3437</v>
      </c>
      <c r="E6">
        <f>MEDIAN(data_[Units])</f>
        <v>124.5</v>
      </c>
    </row>
    <row r="7" spans="1:6" x14ac:dyDescent="0.3">
      <c r="C7" t="s">
        <v>61</v>
      </c>
      <c r="D7">
        <f>MIN(data_[Amount])</f>
        <v>0</v>
      </c>
      <c r="E7">
        <f>MIN(data_[Units])</f>
        <v>0</v>
      </c>
    </row>
    <row r="8" spans="1:6" x14ac:dyDescent="0.3">
      <c r="C8" t="s">
        <v>62</v>
      </c>
      <c r="D8">
        <f>MAX(data_[Amount])</f>
        <v>16184</v>
      </c>
      <c r="E8">
        <f>MAX(data_[Units])</f>
        <v>525</v>
      </c>
    </row>
    <row r="9" spans="1:6" x14ac:dyDescent="0.3">
      <c r="C9" t="s">
        <v>63</v>
      </c>
      <c r="D9">
        <f>D8-D7</f>
        <v>16184</v>
      </c>
      <c r="E9">
        <f>E8-E7</f>
        <v>525</v>
      </c>
    </row>
    <row r="11" spans="1:6" x14ac:dyDescent="0.3">
      <c r="C11" t="s">
        <v>64</v>
      </c>
      <c r="D11">
        <f>_xlfn.PERCENTILE.EXC(data_[Amount], 0.25)</f>
        <v>1652</v>
      </c>
      <c r="E11">
        <f>_xlfn.PERCENTILE.EXC(data_[Units], 0.25)</f>
        <v>54</v>
      </c>
    </row>
    <row r="12" spans="1:6" x14ac:dyDescent="0.3">
      <c r="C12" t="s">
        <v>65</v>
      </c>
      <c r="D12">
        <f>_xlfn.PERCENTILE.EXC(data_[Amount], 0.75)</f>
        <v>6245.75</v>
      </c>
      <c r="E12">
        <f>_xlfn.PERCENTILE.EXC(data_[Units], 0.75)</f>
        <v>223.5</v>
      </c>
    </row>
    <row r="14" spans="1:6" x14ac:dyDescent="0.3">
      <c r="C14" t="s">
        <v>66</v>
      </c>
      <c r="F14">
        <f>COUNTA(_xlfn.UNIQUE(data_[Product]))</f>
        <v>22</v>
      </c>
    </row>
  </sheetData>
  <mergeCells count="2">
    <mergeCell ref="C1:F1"/>
    <mergeCell ref="A1:B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FE28-D66F-4DC4-9662-900E90851B83}">
  <dimension ref="A1:E304"/>
  <sheetViews>
    <sheetView zoomScale="114" zoomScaleNormal="66" workbookViewId="0">
      <selection activeCell="D29" sqref="D29"/>
    </sheetView>
  </sheetViews>
  <sheetFormatPr defaultRowHeight="14.4" x14ac:dyDescent="0.3"/>
  <cols>
    <col min="1" max="1" width="15.109375" bestFit="1" customWidth="1"/>
    <col min="2" max="2" width="11.5546875" bestFit="1" customWidth="1"/>
    <col min="3" max="3" width="20.21875" bestFit="1" customWidth="1"/>
    <col min="4" max="4" width="8.21875" bestFit="1" customWidth="1"/>
    <col min="5" max="5" width="10.109375" customWidth="1"/>
  </cols>
  <sheetData>
    <row r="1" spans="1:5" x14ac:dyDescent="0.3">
      <c r="A1" t="s">
        <v>67</v>
      </c>
    </row>
    <row r="4" spans="1:5" x14ac:dyDescent="0.3">
      <c r="A4" s="6" t="s">
        <v>11</v>
      </c>
      <c r="B4" s="6" t="s">
        <v>12</v>
      </c>
      <c r="C4" s="6" t="s">
        <v>0</v>
      </c>
      <c r="D4" s="10" t="s">
        <v>1</v>
      </c>
      <c r="E4" s="10" t="s">
        <v>50</v>
      </c>
    </row>
    <row r="5" spans="1:5" x14ac:dyDescent="0.3">
      <c r="A5" t="s">
        <v>5</v>
      </c>
      <c r="B5" t="s">
        <v>36</v>
      </c>
      <c r="C5" t="s">
        <v>16</v>
      </c>
      <c r="D5" s="4">
        <v>16184</v>
      </c>
      <c r="E5" s="5">
        <v>39</v>
      </c>
    </row>
    <row r="6" spans="1:5" x14ac:dyDescent="0.3">
      <c r="A6" t="s">
        <v>5</v>
      </c>
      <c r="B6" t="s">
        <v>34</v>
      </c>
      <c r="C6" t="s">
        <v>20</v>
      </c>
      <c r="D6" s="4">
        <v>15610</v>
      </c>
      <c r="E6" s="5">
        <v>339</v>
      </c>
    </row>
    <row r="7" spans="1:5" x14ac:dyDescent="0.3">
      <c r="A7" t="s">
        <v>9</v>
      </c>
      <c r="B7" t="s">
        <v>34</v>
      </c>
      <c r="C7" t="s">
        <v>28</v>
      </c>
      <c r="D7" s="4">
        <v>14329</v>
      </c>
      <c r="E7" s="5">
        <v>150</v>
      </c>
    </row>
    <row r="8" spans="1:5" x14ac:dyDescent="0.3">
      <c r="A8" t="s">
        <v>5</v>
      </c>
      <c r="B8" t="s">
        <v>35</v>
      </c>
      <c r="C8" t="s">
        <v>15</v>
      </c>
      <c r="D8" s="4">
        <v>13391</v>
      </c>
      <c r="E8" s="5">
        <v>201</v>
      </c>
    </row>
    <row r="9" spans="1:5" x14ac:dyDescent="0.3">
      <c r="A9" t="s">
        <v>10</v>
      </c>
      <c r="B9" t="s">
        <v>39</v>
      </c>
      <c r="C9" t="s">
        <v>33</v>
      </c>
      <c r="D9" s="4">
        <v>12950</v>
      </c>
      <c r="E9" s="5">
        <v>30</v>
      </c>
    </row>
    <row r="10" spans="1:5" x14ac:dyDescent="0.3">
      <c r="A10" t="s">
        <v>40</v>
      </c>
      <c r="B10" t="s">
        <v>35</v>
      </c>
      <c r="C10" t="s">
        <v>32</v>
      </c>
      <c r="D10" s="4">
        <v>12348</v>
      </c>
      <c r="E10" s="5">
        <v>234</v>
      </c>
    </row>
    <row r="11" spans="1:5" x14ac:dyDescent="0.3">
      <c r="A11" t="s">
        <v>2</v>
      </c>
      <c r="B11" t="s">
        <v>37</v>
      </c>
      <c r="C11" t="s">
        <v>18</v>
      </c>
      <c r="D11" s="4">
        <v>11571</v>
      </c>
      <c r="E11" s="5">
        <v>138</v>
      </c>
    </row>
    <row r="12" spans="1:5" x14ac:dyDescent="0.3">
      <c r="A12" t="s">
        <v>9</v>
      </c>
      <c r="B12" t="s">
        <v>36</v>
      </c>
      <c r="C12" t="s">
        <v>27</v>
      </c>
      <c r="D12" s="4">
        <v>11522</v>
      </c>
      <c r="E12" s="5">
        <v>204</v>
      </c>
    </row>
    <row r="13" spans="1:5" x14ac:dyDescent="0.3">
      <c r="A13" t="s">
        <v>2</v>
      </c>
      <c r="B13" t="s">
        <v>36</v>
      </c>
      <c r="C13" t="s">
        <v>16</v>
      </c>
      <c r="D13" s="4">
        <v>11417</v>
      </c>
      <c r="E13" s="5">
        <v>21</v>
      </c>
    </row>
    <row r="14" spans="1:5" x14ac:dyDescent="0.3">
      <c r="A14" t="s">
        <v>41</v>
      </c>
      <c r="B14" t="s">
        <v>36</v>
      </c>
      <c r="C14" t="s">
        <v>13</v>
      </c>
      <c r="D14" s="4">
        <v>10311</v>
      </c>
      <c r="E14" s="5">
        <v>231</v>
      </c>
    </row>
    <row r="15" spans="1:5" x14ac:dyDescent="0.3">
      <c r="A15" t="s">
        <v>41</v>
      </c>
      <c r="B15" t="s">
        <v>36</v>
      </c>
      <c r="C15" t="s">
        <v>32</v>
      </c>
      <c r="D15" s="4">
        <v>10304</v>
      </c>
      <c r="E15" s="5">
        <v>84</v>
      </c>
    </row>
    <row r="16" spans="1:5" x14ac:dyDescent="0.3">
      <c r="A16" t="s">
        <v>7</v>
      </c>
      <c r="B16" t="s">
        <v>38</v>
      </c>
      <c r="C16" t="s">
        <v>30</v>
      </c>
      <c r="D16" s="4">
        <v>10129</v>
      </c>
      <c r="E16" s="5">
        <v>312</v>
      </c>
    </row>
    <row r="17" spans="1:5" x14ac:dyDescent="0.3">
      <c r="A17" t="s">
        <v>6</v>
      </c>
      <c r="B17" t="s">
        <v>36</v>
      </c>
      <c r="C17" t="s">
        <v>4</v>
      </c>
      <c r="D17" s="4">
        <v>10073</v>
      </c>
      <c r="E17" s="5">
        <v>120</v>
      </c>
    </row>
    <row r="18" spans="1:5" x14ac:dyDescent="0.3">
      <c r="A18" t="s">
        <v>2</v>
      </c>
      <c r="B18" t="s">
        <v>37</v>
      </c>
      <c r="C18" t="s">
        <v>17</v>
      </c>
      <c r="D18" s="4">
        <v>9926</v>
      </c>
      <c r="E18" s="5">
        <v>201</v>
      </c>
    </row>
    <row r="19" spans="1:5" x14ac:dyDescent="0.3">
      <c r="A19" t="s">
        <v>7</v>
      </c>
      <c r="B19" t="s">
        <v>37</v>
      </c>
      <c r="C19" t="s">
        <v>22</v>
      </c>
      <c r="D19" s="4">
        <v>9835</v>
      </c>
      <c r="E19" s="5">
        <v>207</v>
      </c>
    </row>
    <row r="20" spans="1:5" x14ac:dyDescent="0.3">
      <c r="A20" t="s">
        <v>40</v>
      </c>
      <c r="B20" t="s">
        <v>36</v>
      </c>
      <c r="C20" t="s">
        <v>33</v>
      </c>
      <c r="D20" s="4">
        <v>9772</v>
      </c>
      <c r="E20" s="5">
        <v>90</v>
      </c>
    </row>
    <row r="21" spans="1:5" x14ac:dyDescent="0.3">
      <c r="A21" t="s">
        <v>8</v>
      </c>
      <c r="B21" t="s">
        <v>37</v>
      </c>
      <c r="C21" t="s">
        <v>15</v>
      </c>
      <c r="D21" s="4">
        <v>9709</v>
      </c>
      <c r="E21" s="5">
        <v>30</v>
      </c>
    </row>
    <row r="22" spans="1:5" x14ac:dyDescent="0.3">
      <c r="A22" t="s">
        <v>8</v>
      </c>
      <c r="B22" t="s">
        <v>39</v>
      </c>
      <c r="C22" t="s">
        <v>18</v>
      </c>
      <c r="D22" s="4">
        <v>9660</v>
      </c>
      <c r="E22" s="5">
        <v>27</v>
      </c>
    </row>
    <row r="23" spans="1:5" x14ac:dyDescent="0.3">
      <c r="A23" t="s">
        <v>41</v>
      </c>
      <c r="B23" t="s">
        <v>36</v>
      </c>
      <c r="C23" t="s">
        <v>18</v>
      </c>
      <c r="D23" s="4">
        <v>9632</v>
      </c>
      <c r="E23" s="5">
        <v>288</v>
      </c>
    </row>
    <row r="24" spans="1:5" x14ac:dyDescent="0.3">
      <c r="A24" t="s">
        <v>9</v>
      </c>
      <c r="B24" t="s">
        <v>38</v>
      </c>
      <c r="C24" t="s">
        <v>33</v>
      </c>
      <c r="D24" s="4">
        <v>9506</v>
      </c>
      <c r="E24" s="5">
        <v>87</v>
      </c>
    </row>
    <row r="25" spans="1:5" x14ac:dyDescent="0.3">
      <c r="A25" t="s">
        <v>2</v>
      </c>
      <c r="B25" t="s">
        <v>39</v>
      </c>
      <c r="C25" t="s">
        <v>20</v>
      </c>
      <c r="D25" s="4">
        <v>9443</v>
      </c>
      <c r="E25" s="5">
        <v>162</v>
      </c>
    </row>
    <row r="26" spans="1:5" x14ac:dyDescent="0.3">
      <c r="A26" t="s">
        <v>3</v>
      </c>
      <c r="B26" t="s">
        <v>36</v>
      </c>
      <c r="C26" t="s">
        <v>16</v>
      </c>
      <c r="D26" s="4">
        <v>9198</v>
      </c>
      <c r="E26" s="5">
        <v>36</v>
      </c>
    </row>
    <row r="27" spans="1:5" x14ac:dyDescent="0.3">
      <c r="A27" t="s">
        <v>9</v>
      </c>
      <c r="B27" t="s">
        <v>36</v>
      </c>
      <c r="C27" t="s">
        <v>30</v>
      </c>
      <c r="D27" s="4">
        <v>9051</v>
      </c>
      <c r="E27" s="5">
        <v>57</v>
      </c>
    </row>
    <row r="28" spans="1:5" x14ac:dyDescent="0.3">
      <c r="A28" t="s">
        <v>40</v>
      </c>
      <c r="B28" t="s">
        <v>37</v>
      </c>
      <c r="C28" t="s">
        <v>29</v>
      </c>
      <c r="D28" s="4">
        <v>9002</v>
      </c>
      <c r="E28" s="5">
        <v>72</v>
      </c>
    </row>
    <row r="29" spans="1:5" x14ac:dyDescent="0.3">
      <c r="A29" t="s">
        <v>8</v>
      </c>
      <c r="B29" t="s">
        <v>39</v>
      </c>
      <c r="C29" t="s">
        <v>31</v>
      </c>
      <c r="D29" s="4">
        <v>8890</v>
      </c>
      <c r="E29" s="5">
        <v>210</v>
      </c>
    </row>
    <row r="30" spans="1:5" x14ac:dyDescent="0.3">
      <c r="A30" t="s">
        <v>40</v>
      </c>
      <c r="B30" t="s">
        <v>35</v>
      </c>
      <c r="C30" t="s">
        <v>33</v>
      </c>
      <c r="D30" s="4">
        <v>8869</v>
      </c>
      <c r="E30" s="5">
        <v>432</v>
      </c>
    </row>
    <row r="31" spans="1:5" x14ac:dyDescent="0.3">
      <c r="A31" t="s">
        <v>7</v>
      </c>
      <c r="B31" t="s">
        <v>34</v>
      </c>
      <c r="C31" t="s">
        <v>24</v>
      </c>
      <c r="D31" s="4">
        <v>8862</v>
      </c>
      <c r="E31" s="5">
        <v>189</v>
      </c>
    </row>
    <row r="32" spans="1:5" x14ac:dyDescent="0.3">
      <c r="A32" t="s">
        <v>3</v>
      </c>
      <c r="B32" t="s">
        <v>38</v>
      </c>
      <c r="C32" t="s">
        <v>26</v>
      </c>
      <c r="D32" s="4">
        <v>8841</v>
      </c>
      <c r="E32" s="5">
        <v>303</v>
      </c>
    </row>
    <row r="33" spans="1:5" x14ac:dyDescent="0.3">
      <c r="A33" t="s">
        <v>5</v>
      </c>
      <c r="B33" t="s">
        <v>37</v>
      </c>
      <c r="C33" t="s">
        <v>25</v>
      </c>
      <c r="D33" s="4">
        <v>8813</v>
      </c>
      <c r="E33" s="5">
        <v>21</v>
      </c>
    </row>
    <row r="34" spans="1:5" x14ac:dyDescent="0.3">
      <c r="A34" t="s">
        <v>9</v>
      </c>
      <c r="B34" t="s">
        <v>34</v>
      </c>
      <c r="C34" t="s">
        <v>20</v>
      </c>
      <c r="D34" s="4">
        <v>8463</v>
      </c>
      <c r="E34" s="5">
        <v>492</v>
      </c>
    </row>
    <row r="35" spans="1:5" x14ac:dyDescent="0.3">
      <c r="A35" t="s">
        <v>7</v>
      </c>
      <c r="B35" t="s">
        <v>36</v>
      </c>
      <c r="C35" t="s">
        <v>22</v>
      </c>
      <c r="D35" s="4">
        <v>8435</v>
      </c>
      <c r="E35" s="5">
        <v>42</v>
      </c>
    </row>
    <row r="36" spans="1:5" x14ac:dyDescent="0.3">
      <c r="A36" t="s">
        <v>2</v>
      </c>
      <c r="B36" t="s">
        <v>36</v>
      </c>
      <c r="C36" t="s">
        <v>29</v>
      </c>
      <c r="D36" s="4">
        <v>8211</v>
      </c>
      <c r="E36" s="5">
        <v>75</v>
      </c>
    </row>
    <row r="37" spans="1:5" x14ac:dyDescent="0.3">
      <c r="A37" t="s">
        <v>9</v>
      </c>
      <c r="B37" t="s">
        <v>34</v>
      </c>
      <c r="C37" t="s">
        <v>23</v>
      </c>
      <c r="D37" s="4">
        <v>8155</v>
      </c>
      <c r="E37" s="5">
        <v>90</v>
      </c>
    </row>
    <row r="38" spans="1:5" x14ac:dyDescent="0.3">
      <c r="A38" t="s">
        <v>6</v>
      </c>
      <c r="B38" t="s">
        <v>34</v>
      </c>
      <c r="C38" t="s">
        <v>26</v>
      </c>
      <c r="D38" s="4">
        <v>8008</v>
      </c>
      <c r="E38" s="5">
        <v>456</v>
      </c>
    </row>
    <row r="39" spans="1:5" x14ac:dyDescent="0.3">
      <c r="A39" t="s">
        <v>41</v>
      </c>
      <c r="B39" t="s">
        <v>34</v>
      </c>
      <c r="C39" t="s">
        <v>33</v>
      </c>
      <c r="D39" s="4">
        <v>7847</v>
      </c>
      <c r="E39" s="5">
        <v>174</v>
      </c>
    </row>
    <row r="40" spans="1:5" x14ac:dyDescent="0.3">
      <c r="A40" t="s">
        <v>9</v>
      </c>
      <c r="B40" t="s">
        <v>35</v>
      </c>
      <c r="C40" t="s">
        <v>15</v>
      </c>
      <c r="D40" s="4">
        <v>7833</v>
      </c>
      <c r="E40" s="5">
        <v>243</v>
      </c>
    </row>
    <row r="41" spans="1:5" x14ac:dyDescent="0.3">
      <c r="A41" t="s">
        <v>2</v>
      </c>
      <c r="B41" t="s">
        <v>39</v>
      </c>
      <c r="C41" t="s">
        <v>27</v>
      </c>
      <c r="D41" s="4">
        <v>7812</v>
      </c>
      <c r="E41" s="5">
        <v>81</v>
      </c>
    </row>
    <row r="42" spans="1:5" x14ac:dyDescent="0.3">
      <c r="A42" t="s">
        <v>3</v>
      </c>
      <c r="B42" t="s">
        <v>34</v>
      </c>
      <c r="C42" t="s">
        <v>32</v>
      </c>
      <c r="D42" s="4">
        <v>7777</v>
      </c>
      <c r="E42" s="5">
        <v>504</v>
      </c>
    </row>
    <row r="43" spans="1:5" x14ac:dyDescent="0.3">
      <c r="A43" t="s">
        <v>7</v>
      </c>
      <c r="B43" t="s">
        <v>34</v>
      </c>
      <c r="C43" t="s">
        <v>17</v>
      </c>
      <c r="D43" s="4">
        <v>7777</v>
      </c>
      <c r="E43" s="5">
        <v>39</v>
      </c>
    </row>
    <row r="44" spans="1:5" x14ac:dyDescent="0.3">
      <c r="A44" t="s">
        <v>6</v>
      </c>
      <c r="B44" t="s">
        <v>37</v>
      </c>
      <c r="C44" t="s">
        <v>31</v>
      </c>
      <c r="D44" s="4">
        <v>7693</v>
      </c>
      <c r="E44" s="5">
        <v>87</v>
      </c>
    </row>
    <row r="45" spans="1:5" x14ac:dyDescent="0.3">
      <c r="A45" t="s">
        <v>40</v>
      </c>
      <c r="B45" t="s">
        <v>37</v>
      </c>
      <c r="C45" t="s">
        <v>19</v>
      </c>
      <c r="D45" s="4">
        <v>7693</v>
      </c>
      <c r="E45" s="5">
        <v>21</v>
      </c>
    </row>
    <row r="46" spans="1:5" x14ac:dyDescent="0.3">
      <c r="A46" t="s">
        <v>2</v>
      </c>
      <c r="B46" t="s">
        <v>39</v>
      </c>
      <c r="C46" t="s">
        <v>21</v>
      </c>
      <c r="D46" s="4">
        <v>7651</v>
      </c>
      <c r="E46" s="5">
        <v>213</v>
      </c>
    </row>
    <row r="47" spans="1:5" x14ac:dyDescent="0.3">
      <c r="A47" t="s">
        <v>2</v>
      </c>
      <c r="B47" t="s">
        <v>34</v>
      </c>
      <c r="C47" t="s">
        <v>19</v>
      </c>
      <c r="D47" s="4">
        <v>7511</v>
      </c>
      <c r="E47" s="5">
        <v>120</v>
      </c>
    </row>
    <row r="48" spans="1:5" x14ac:dyDescent="0.3">
      <c r="A48" t="s">
        <v>5</v>
      </c>
      <c r="B48" t="s">
        <v>38</v>
      </c>
      <c r="C48" t="s">
        <v>25</v>
      </c>
      <c r="D48" s="4">
        <v>7483</v>
      </c>
      <c r="E48" s="5">
        <v>45</v>
      </c>
    </row>
    <row r="49" spans="1:5" x14ac:dyDescent="0.3">
      <c r="A49" t="s">
        <v>41</v>
      </c>
      <c r="B49" t="s">
        <v>35</v>
      </c>
      <c r="C49" t="s">
        <v>28</v>
      </c>
      <c r="D49" s="4">
        <v>7455</v>
      </c>
      <c r="E49" s="5">
        <v>216</v>
      </c>
    </row>
    <row r="50" spans="1:5" x14ac:dyDescent="0.3">
      <c r="A50" t="s">
        <v>6</v>
      </c>
      <c r="B50" t="s">
        <v>38</v>
      </c>
      <c r="C50" t="s">
        <v>21</v>
      </c>
      <c r="D50" s="4">
        <v>7322</v>
      </c>
      <c r="E50" s="5">
        <v>36</v>
      </c>
    </row>
    <row r="51" spans="1:5" x14ac:dyDescent="0.3">
      <c r="A51" t="s">
        <v>3</v>
      </c>
      <c r="B51" t="s">
        <v>37</v>
      </c>
      <c r="C51" t="s">
        <v>28</v>
      </c>
      <c r="D51" s="4">
        <v>7308</v>
      </c>
      <c r="E51" s="5">
        <v>327</v>
      </c>
    </row>
    <row r="52" spans="1:5" x14ac:dyDescent="0.3">
      <c r="A52" t="s">
        <v>5</v>
      </c>
      <c r="B52" t="s">
        <v>34</v>
      </c>
      <c r="C52" t="s">
        <v>15</v>
      </c>
      <c r="D52" s="4">
        <v>7280</v>
      </c>
      <c r="E52" s="5">
        <v>201</v>
      </c>
    </row>
    <row r="53" spans="1:5" x14ac:dyDescent="0.3">
      <c r="A53" t="s">
        <v>9</v>
      </c>
      <c r="B53" t="s">
        <v>37</v>
      </c>
      <c r="C53" t="s">
        <v>20</v>
      </c>
      <c r="D53" s="4">
        <v>7273</v>
      </c>
      <c r="E53" s="5">
        <v>96</v>
      </c>
    </row>
    <row r="54" spans="1:5" x14ac:dyDescent="0.3">
      <c r="A54" t="s">
        <v>3</v>
      </c>
      <c r="B54" t="s">
        <v>34</v>
      </c>
      <c r="C54" t="s">
        <v>14</v>
      </c>
      <c r="D54" s="4">
        <v>7259</v>
      </c>
      <c r="E54" s="5">
        <v>276</v>
      </c>
    </row>
    <row r="55" spans="1:5" x14ac:dyDescent="0.3">
      <c r="A55" t="s">
        <v>5</v>
      </c>
      <c r="B55" t="s">
        <v>38</v>
      </c>
      <c r="C55" t="s">
        <v>13</v>
      </c>
      <c r="D55" s="4">
        <v>7189</v>
      </c>
      <c r="E55" s="5">
        <v>54</v>
      </c>
    </row>
    <row r="56" spans="1:5" x14ac:dyDescent="0.3">
      <c r="A56" t="s">
        <v>8</v>
      </c>
      <c r="B56" t="s">
        <v>39</v>
      </c>
      <c r="C56" t="s">
        <v>30</v>
      </c>
      <c r="D56" s="4">
        <v>7021</v>
      </c>
      <c r="E56" s="5">
        <v>183</v>
      </c>
    </row>
    <row r="57" spans="1:5" x14ac:dyDescent="0.3">
      <c r="A57" t="s">
        <v>5</v>
      </c>
      <c r="B57" t="s">
        <v>34</v>
      </c>
      <c r="C57" t="s">
        <v>27</v>
      </c>
      <c r="D57" s="4">
        <v>6986</v>
      </c>
      <c r="E57" s="5">
        <v>21</v>
      </c>
    </row>
    <row r="58" spans="1:5" x14ac:dyDescent="0.3">
      <c r="A58" t="s">
        <v>5</v>
      </c>
      <c r="B58" t="s">
        <v>39</v>
      </c>
      <c r="C58" t="s">
        <v>22</v>
      </c>
      <c r="D58" s="4">
        <v>6909</v>
      </c>
      <c r="E58" s="5">
        <v>81</v>
      </c>
    </row>
    <row r="59" spans="1:5" x14ac:dyDescent="0.3">
      <c r="A59" t="s">
        <v>10</v>
      </c>
      <c r="B59" t="s">
        <v>38</v>
      </c>
      <c r="C59" t="s">
        <v>4</v>
      </c>
      <c r="D59" s="4">
        <v>6860</v>
      </c>
      <c r="E59" s="5">
        <v>126</v>
      </c>
    </row>
    <row r="60" spans="1:5" x14ac:dyDescent="0.3">
      <c r="A60" t="s">
        <v>40</v>
      </c>
      <c r="B60" t="s">
        <v>35</v>
      </c>
      <c r="C60" t="s">
        <v>22</v>
      </c>
      <c r="D60" s="4">
        <v>6853</v>
      </c>
      <c r="E60" s="5">
        <v>372</v>
      </c>
    </row>
    <row r="61" spans="1:5" x14ac:dyDescent="0.3">
      <c r="A61" t="s">
        <v>9</v>
      </c>
      <c r="B61" t="s">
        <v>34</v>
      </c>
      <c r="C61" t="s">
        <v>21</v>
      </c>
      <c r="D61" s="4">
        <v>6832</v>
      </c>
      <c r="E61" s="5">
        <v>27</v>
      </c>
    </row>
    <row r="62" spans="1:5" x14ac:dyDescent="0.3">
      <c r="A62" t="s">
        <v>6</v>
      </c>
      <c r="B62" t="s">
        <v>37</v>
      </c>
      <c r="C62" t="s">
        <v>26</v>
      </c>
      <c r="D62" s="4">
        <v>6818</v>
      </c>
      <c r="E62" s="5">
        <v>6</v>
      </c>
    </row>
    <row r="63" spans="1:5" x14ac:dyDescent="0.3">
      <c r="A63" t="s">
        <v>7</v>
      </c>
      <c r="B63" t="s">
        <v>35</v>
      </c>
      <c r="C63" t="s">
        <v>30</v>
      </c>
      <c r="D63" s="4">
        <v>6755</v>
      </c>
      <c r="E63" s="5">
        <v>252</v>
      </c>
    </row>
    <row r="64" spans="1:5" x14ac:dyDescent="0.3">
      <c r="A64" t="s">
        <v>40</v>
      </c>
      <c r="B64" t="s">
        <v>34</v>
      </c>
      <c r="C64" t="s">
        <v>26</v>
      </c>
      <c r="D64" s="4">
        <v>6748</v>
      </c>
      <c r="E64" s="5">
        <v>48</v>
      </c>
    </row>
    <row r="65" spans="1:5" x14ac:dyDescent="0.3">
      <c r="A65" t="s">
        <v>6</v>
      </c>
      <c r="B65" t="s">
        <v>34</v>
      </c>
      <c r="C65" t="s">
        <v>32</v>
      </c>
      <c r="D65" s="4">
        <v>6734</v>
      </c>
      <c r="E65" s="5">
        <v>123</v>
      </c>
    </row>
    <row r="66" spans="1:5" x14ac:dyDescent="0.3">
      <c r="A66" t="s">
        <v>8</v>
      </c>
      <c r="B66" t="s">
        <v>35</v>
      </c>
      <c r="C66" t="s">
        <v>32</v>
      </c>
      <c r="D66" s="4">
        <v>6706</v>
      </c>
      <c r="E66" s="5">
        <v>459</v>
      </c>
    </row>
    <row r="67" spans="1:5" x14ac:dyDescent="0.3">
      <c r="A67" t="s">
        <v>10</v>
      </c>
      <c r="B67" t="s">
        <v>36</v>
      </c>
      <c r="C67" t="s">
        <v>32</v>
      </c>
      <c r="D67" s="4">
        <v>6657</v>
      </c>
      <c r="E67" s="5">
        <v>303</v>
      </c>
    </row>
    <row r="68" spans="1:5" x14ac:dyDescent="0.3">
      <c r="A68" t="s">
        <v>3</v>
      </c>
      <c r="B68" t="s">
        <v>35</v>
      </c>
      <c r="C68" t="s">
        <v>15</v>
      </c>
      <c r="D68" s="4">
        <v>6657</v>
      </c>
      <c r="E68" s="5">
        <v>276</v>
      </c>
    </row>
    <row r="69" spans="1:5" x14ac:dyDescent="0.3">
      <c r="A69" t="s">
        <v>7</v>
      </c>
      <c r="B69" t="s">
        <v>37</v>
      </c>
      <c r="C69" t="s">
        <v>14</v>
      </c>
      <c r="D69" s="4">
        <v>6608</v>
      </c>
      <c r="E69" s="5">
        <v>225</v>
      </c>
    </row>
    <row r="70" spans="1:5" x14ac:dyDescent="0.3">
      <c r="A70" t="s">
        <v>2</v>
      </c>
      <c r="B70" t="s">
        <v>38</v>
      </c>
      <c r="C70" t="s">
        <v>28</v>
      </c>
      <c r="D70" s="4">
        <v>6580</v>
      </c>
      <c r="E70" s="5">
        <v>183</v>
      </c>
    </row>
    <row r="71" spans="1:5" x14ac:dyDescent="0.3">
      <c r="A71" t="s">
        <v>7</v>
      </c>
      <c r="B71" t="s">
        <v>37</v>
      </c>
      <c r="C71" t="s">
        <v>30</v>
      </c>
      <c r="D71" s="4">
        <v>6454</v>
      </c>
      <c r="E71" s="5">
        <v>54</v>
      </c>
    </row>
    <row r="72" spans="1:5" x14ac:dyDescent="0.3">
      <c r="A72" t="s">
        <v>8</v>
      </c>
      <c r="B72" t="s">
        <v>38</v>
      </c>
      <c r="C72" t="s">
        <v>21</v>
      </c>
      <c r="D72" s="4">
        <v>6433</v>
      </c>
      <c r="E72" s="5">
        <v>78</v>
      </c>
    </row>
    <row r="73" spans="1:5" x14ac:dyDescent="0.3">
      <c r="A73" t="s">
        <v>41</v>
      </c>
      <c r="B73" t="s">
        <v>37</v>
      </c>
      <c r="C73" t="s">
        <v>24</v>
      </c>
      <c r="D73" s="4">
        <v>6398</v>
      </c>
      <c r="E73" s="5">
        <v>102</v>
      </c>
    </row>
    <row r="74" spans="1:5" x14ac:dyDescent="0.3">
      <c r="A74" t="s">
        <v>7</v>
      </c>
      <c r="B74" t="s">
        <v>37</v>
      </c>
      <c r="C74" t="s">
        <v>33</v>
      </c>
      <c r="D74" s="4">
        <v>6391</v>
      </c>
      <c r="E74" s="5">
        <v>48</v>
      </c>
    </row>
    <row r="75" spans="1:5" x14ac:dyDescent="0.3">
      <c r="A75" t="s">
        <v>40</v>
      </c>
      <c r="B75" t="s">
        <v>39</v>
      </c>
      <c r="C75" t="s">
        <v>27</v>
      </c>
      <c r="D75" s="4">
        <v>6370</v>
      </c>
      <c r="E75" s="5">
        <v>30</v>
      </c>
    </row>
    <row r="76" spans="1:5" x14ac:dyDescent="0.3">
      <c r="A76" t="s">
        <v>5</v>
      </c>
      <c r="B76" t="s">
        <v>36</v>
      </c>
      <c r="C76" t="s">
        <v>23</v>
      </c>
      <c r="D76" s="4">
        <v>6314</v>
      </c>
      <c r="E76" s="5">
        <v>15</v>
      </c>
    </row>
    <row r="77" spans="1:5" x14ac:dyDescent="0.3">
      <c r="A77" t="s">
        <v>3</v>
      </c>
      <c r="B77" t="s">
        <v>34</v>
      </c>
      <c r="C77" t="s">
        <v>25</v>
      </c>
      <c r="D77" s="4">
        <v>6300</v>
      </c>
      <c r="E77" s="5">
        <v>42</v>
      </c>
    </row>
    <row r="78" spans="1:5" x14ac:dyDescent="0.3">
      <c r="A78" t="s">
        <v>5</v>
      </c>
      <c r="B78" t="s">
        <v>34</v>
      </c>
      <c r="C78" t="s">
        <v>22</v>
      </c>
      <c r="D78" s="4">
        <v>6279</v>
      </c>
      <c r="E78" s="5">
        <v>237</v>
      </c>
    </row>
    <row r="79" spans="1:5" x14ac:dyDescent="0.3">
      <c r="A79" t="s">
        <v>8</v>
      </c>
      <c r="B79" t="s">
        <v>37</v>
      </c>
      <c r="C79" t="s">
        <v>26</v>
      </c>
      <c r="D79" s="4">
        <v>6279</v>
      </c>
      <c r="E79" s="5">
        <v>45</v>
      </c>
    </row>
    <row r="80" spans="1:5" x14ac:dyDescent="0.3">
      <c r="A80" t="s">
        <v>5</v>
      </c>
      <c r="B80" t="s">
        <v>36</v>
      </c>
      <c r="C80" t="s">
        <v>13</v>
      </c>
      <c r="D80" s="4">
        <v>6146</v>
      </c>
      <c r="E80" s="5">
        <v>63</v>
      </c>
    </row>
    <row r="81" spans="1:5" x14ac:dyDescent="0.3">
      <c r="A81" t="s">
        <v>40</v>
      </c>
      <c r="B81" t="s">
        <v>37</v>
      </c>
      <c r="C81" t="s">
        <v>27</v>
      </c>
      <c r="D81" s="4">
        <v>6132</v>
      </c>
      <c r="E81" s="5">
        <v>93</v>
      </c>
    </row>
    <row r="82" spans="1:5" x14ac:dyDescent="0.3">
      <c r="A82" t="s">
        <v>40</v>
      </c>
      <c r="B82" t="s">
        <v>38</v>
      </c>
      <c r="C82" t="s">
        <v>4</v>
      </c>
      <c r="D82" s="4">
        <v>6125</v>
      </c>
      <c r="E82" s="5">
        <v>102</v>
      </c>
    </row>
    <row r="83" spans="1:5" x14ac:dyDescent="0.3">
      <c r="A83" t="s">
        <v>41</v>
      </c>
      <c r="B83" t="s">
        <v>36</v>
      </c>
      <c r="C83" t="s">
        <v>30</v>
      </c>
      <c r="D83" s="4">
        <v>6118</v>
      </c>
      <c r="E83" s="5">
        <v>174</v>
      </c>
    </row>
    <row r="84" spans="1:5" x14ac:dyDescent="0.3">
      <c r="A84" t="s">
        <v>6</v>
      </c>
      <c r="B84" t="s">
        <v>36</v>
      </c>
      <c r="C84" t="s">
        <v>32</v>
      </c>
      <c r="D84" s="4">
        <v>6118</v>
      </c>
      <c r="E84" s="5">
        <v>9</v>
      </c>
    </row>
    <row r="85" spans="1:5" x14ac:dyDescent="0.3">
      <c r="A85" t="s">
        <v>5</v>
      </c>
      <c r="B85" t="s">
        <v>36</v>
      </c>
      <c r="C85" t="s">
        <v>18</v>
      </c>
      <c r="D85" s="4">
        <v>6111</v>
      </c>
      <c r="E85" s="5">
        <v>3</v>
      </c>
    </row>
    <row r="86" spans="1:5" x14ac:dyDescent="0.3">
      <c r="A86" t="s">
        <v>6</v>
      </c>
      <c r="B86" t="s">
        <v>39</v>
      </c>
      <c r="C86" t="s">
        <v>17</v>
      </c>
      <c r="D86" s="4">
        <v>6048</v>
      </c>
      <c r="E86" s="5">
        <v>27</v>
      </c>
    </row>
    <row r="87" spans="1:5" x14ac:dyDescent="0.3">
      <c r="A87" t="s">
        <v>2</v>
      </c>
      <c r="B87" t="s">
        <v>39</v>
      </c>
      <c r="C87" t="s">
        <v>28</v>
      </c>
      <c r="D87" s="4">
        <v>6027</v>
      </c>
      <c r="E87" s="5">
        <v>144</v>
      </c>
    </row>
    <row r="88" spans="1:5" x14ac:dyDescent="0.3">
      <c r="A88" t="s">
        <v>41</v>
      </c>
      <c r="B88" t="s">
        <v>38</v>
      </c>
      <c r="C88" t="s">
        <v>22</v>
      </c>
      <c r="D88" s="4">
        <v>5915</v>
      </c>
      <c r="E88" s="5">
        <v>3</v>
      </c>
    </row>
    <row r="89" spans="1:5" x14ac:dyDescent="0.3">
      <c r="A89" t="s">
        <v>40</v>
      </c>
      <c r="B89" t="s">
        <v>39</v>
      </c>
      <c r="C89" t="s">
        <v>22</v>
      </c>
      <c r="D89" s="4">
        <v>5817</v>
      </c>
      <c r="E89" s="5">
        <v>12</v>
      </c>
    </row>
    <row r="90" spans="1:5" x14ac:dyDescent="0.3">
      <c r="A90" t="s">
        <v>40</v>
      </c>
      <c r="B90" t="s">
        <v>39</v>
      </c>
      <c r="C90" t="s">
        <v>15</v>
      </c>
      <c r="D90" s="4">
        <v>5775</v>
      </c>
      <c r="E90" s="5">
        <v>42</v>
      </c>
    </row>
    <row r="91" spans="1:5" x14ac:dyDescent="0.3">
      <c r="A91" t="s">
        <v>7</v>
      </c>
      <c r="B91" t="s">
        <v>38</v>
      </c>
      <c r="C91" t="s">
        <v>28</v>
      </c>
      <c r="D91" s="4">
        <v>5677</v>
      </c>
      <c r="E91" s="5">
        <v>258</v>
      </c>
    </row>
    <row r="92" spans="1:5" x14ac:dyDescent="0.3">
      <c r="A92" t="s">
        <v>40</v>
      </c>
      <c r="B92" t="s">
        <v>38</v>
      </c>
      <c r="C92" t="s">
        <v>13</v>
      </c>
      <c r="D92" s="4">
        <v>5670</v>
      </c>
      <c r="E92" s="5">
        <v>297</v>
      </c>
    </row>
    <row r="93" spans="1:5" x14ac:dyDescent="0.3">
      <c r="A93" t="s">
        <v>10</v>
      </c>
      <c r="B93" t="s">
        <v>38</v>
      </c>
      <c r="C93" t="s">
        <v>14</v>
      </c>
      <c r="D93" s="4">
        <v>5586</v>
      </c>
      <c r="E93" s="5">
        <v>525</v>
      </c>
    </row>
    <row r="94" spans="1:5" x14ac:dyDescent="0.3">
      <c r="A94" t="s">
        <v>7</v>
      </c>
      <c r="B94" t="s">
        <v>36</v>
      </c>
      <c r="C94" t="s">
        <v>29</v>
      </c>
      <c r="D94" s="4">
        <v>5551</v>
      </c>
      <c r="E94" s="5">
        <v>252</v>
      </c>
    </row>
    <row r="95" spans="1:5" x14ac:dyDescent="0.3">
      <c r="A95" t="s">
        <v>5</v>
      </c>
      <c r="B95" t="s">
        <v>38</v>
      </c>
      <c r="C95" t="s">
        <v>19</v>
      </c>
      <c r="D95" s="4">
        <v>5474</v>
      </c>
      <c r="E95" s="5">
        <v>168</v>
      </c>
    </row>
    <row r="96" spans="1:5" x14ac:dyDescent="0.3">
      <c r="A96" t="s">
        <v>40</v>
      </c>
      <c r="B96" t="s">
        <v>36</v>
      </c>
      <c r="C96" t="s">
        <v>25</v>
      </c>
      <c r="D96" s="4">
        <v>5439</v>
      </c>
      <c r="E96" s="5">
        <v>30</v>
      </c>
    </row>
    <row r="97" spans="1:5" x14ac:dyDescent="0.3">
      <c r="A97" t="s">
        <v>10</v>
      </c>
      <c r="B97" t="s">
        <v>34</v>
      </c>
      <c r="C97" t="s">
        <v>19</v>
      </c>
      <c r="D97" s="4">
        <v>5355</v>
      </c>
      <c r="E97" s="5">
        <v>204</v>
      </c>
    </row>
    <row r="98" spans="1:5" x14ac:dyDescent="0.3">
      <c r="A98" t="s">
        <v>7</v>
      </c>
      <c r="B98" t="s">
        <v>37</v>
      </c>
      <c r="C98" t="s">
        <v>26</v>
      </c>
      <c r="D98" s="4">
        <v>5306</v>
      </c>
      <c r="E98" s="5">
        <v>0</v>
      </c>
    </row>
    <row r="99" spans="1:5" x14ac:dyDescent="0.3">
      <c r="A99" t="s">
        <v>5</v>
      </c>
      <c r="B99" t="s">
        <v>39</v>
      </c>
      <c r="C99" t="s">
        <v>26</v>
      </c>
      <c r="D99" s="4">
        <v>5236</v>
      </c>
      <c r="E99" s="5">
        <v>51</v>
      </c>
    </row>
    <row r="100" spans="1:5" x14ac:dyDescent="0.3">
      <c r="A100" t="s">
        <v>7</v>
      </c>
      <c r="B100" t="s">
        <v>35</v>
      </c>
      <c r="C100" t="s">
        <v>28</v>
      </c>
      <c r="D100" s="4">
        <v>5194</v>
      </c>
      <c r="E100" s="5">
        <v>288</v>
      </c>
    </row>
    <row r="101" spans="1:5" x14ac:dyDescent="0.3">
      <c r="A101" t="s">
        <v>5</v>
      </c>
      <c r="B101" t="s">
        <v>38</v>
      </c>
      <c r="C101" t="s">
        <v>32</v>
      </c>
      <c r="D101" s="4">
        <v>5075</v>
      </c>
      <c r="E101" s="5">
        <v>21</v>
      </c>
    </row>
    <row r="102" spans="1:5" x14ac:dyDescent="0.3">
      <c r="A102" t="s">
        <v>40</v>
      </c>
      <c r="B102" t="s">
        <v>34</v>
      </c>
      <c r="C102" t="s">
        <v>17</v>
      </c>
      <c r="D102" s="4">
        <v>5019</v>
      </c>
      <c r="E102" s="5">
        <v>156</v>
      </c>
    </row>
    <row r="103" spans="1:5" x14ac:dyDescent="0.3">
      <c r="A103" t="s">
        <v>8</v>
      </c>
      <c r="B103" t="s">
        <v>36</v>
      </c>
      <c r="C103" t="s">
        <v>23</v>
      </c>
      <c r="D103" s="4">
        <v>5019</v>
      </c>
      <c r="E103" s="5">
        <v>150</v>
      </c>
    </row>
    <row r="104" spans="1:5" x14ac:dyDescent="0.3">
      <c r="A104" t="s">
        <v>8</v>
      </c>
      <c r="B104" t="s">
        <v>35</v>
      </c>
      <c r="C104" t="s">
        <v>22</v>
      </c>
      <c r="D104" s="4">
        <v>5012</v>
      </c>
      <c r="E104" s="5">
        <v>210</v>
      </c>
    </row>
    <row r="105" spans="1:5" x14ac:dyDescent="0.3">
      <c r="A105" t="s">
        <v>5</v>
      </c>
      <c r="B105" t="s">
        <v>37</v>
      </c>
      <c r="C105" t="s">
        <v>14</v>
      </c>
      <c r="D105" s="4">
        <v>4991</v>
      </c>
      <c r="E105" s="5">
        <v>12</v>
      </c>
    </row>
    <row r="106" spans="1:5" x14ac:dyDescent="0.3">
      <c r="A106" t="s">
        <v>10</v>
      </c>
      <c r="B106" t="s">
        <v>34</v>
      </c>
      <c r="C106" t="s">
        <v>26</v>
      </c>
      <c r="D106" s="4">
        <v>4991</v>
      </c>
      <c r="E106" s="5">
        <v>9</v>
      </c>
    </row>
    <row r="107" spans="1:5" x14ac:dyDescent="0.3">
      <c r="A107" t="s">
        <v>6</v>
      </c>
      <c r="B107" t="s">
        <v>36</v>
      </c>
      <c r="C107" t="s">
        <v>17</v>
      </c>
      <c r="D107" s="4">
        <v>4970</v>
      </c>
      <c r="E107" s="5">
        <v>156</v>
      </c>
    </row>
    <row r="108" spans="1:5" x14ac:dyDescent="0.3">
      <c r="A108" t="s">
        <v>3</v>
      </c>
      <c r="B108" t="s">
        <v>39</v>
      </c>
      <c r="C108" t="s">
        <v>26</v>
      </c>
      <c r="D108" s="4">
        <v>4956</v>
      </c>
      <c r="E108" s="5">
        <v>171</v>
      </c>
    </row>
    <row r="109" spans="1:5" x14ac:dyDescent="0.3">
      <c r="A109" t="s">
        <v>6</v>
      </c>
      <c r="B109" t="s">
        <v>37</v>
      </c>
      <c r="C109" t="s">
        <v>23</v>
      </c>
      <c r="D109" s="4">
        <v>4949</v>
      </c>
      <c r="E109" s="5">
        <v>189</v>
      </c>
    </row>
    <row r="110" spans="1:5" x14ac:dyDescent="0.3">
      <c r="A110" t="s">
        <v>41</v>
      </c>
      <c r="B110" t="s">
        <v>34</v>
      </c>
      <c r="C110" t="s">
        <v>23</v>
      </c>
      <c r="D110" s="4">
        <v>4935</v>
      </c>
      <c r="E110" s="5">
        <v>126</v>
      </c>
    </row>
    <row r="111" spans="1:5" x14ac:dyDescent="0.3">
      <c r="A111" t="s">
        <v>10</v>
      </c>
      <c r="B111" t="s">
        <v>39</v>
      </c>
      <c r="C111" t="s">
        <v>21</v>
      </c>
      <c r="D111" s="4">
        <v>4858</v>
      </c>
      <c r="E111" s="5">
        <v>279</v>
      </c>
    </row>
    <row r="112" spans="1:5" x14ac:dyDescent="0.3">
      <c r="A112" t="s">
        <v>2</v>
      </c>
      <c r="B112" t="s">
        <v>39</v>
      </c>
      <c r="C112" t="s">
        <v>15</v>
      </c>
      <c r="D112" s="4">
        <v>4802</v>
      </c>
      <c r="E112" s="5">
        <v>36</v>
      </c>
    </row>
    <row r="113" spans="1:5" x14ac:dyDescent="0.3">
      <c r="A113" t="s">
        <v>6</v>
      </c>
      <c r="B113" t="s">
        <v>35</v>
      </c>
      <c r="C113" t="s">
        <v>30</v>
      </c>
      <c r="D113" s="4">
        <v>4781</v>
      </c>
      <c r="E113" s="5">
        <v>123</v>
      </c>
    </row>
    <row r="114" spans="1:5" x14ac:dyDescent="0.3">
      <c r="A114" t="s">
        <v>41</v>
      </c>
      <c r="B114" t="s">
        <v>35</v>
      </c>
      <c r="C114" t="s">
        <v>13</v>
      </c>
      <c r="D114" s="4">
        <v>4760</v>
      </c>
      <c r="E114" s="5">
        <v>69</v>
      </c>
    </row>
    <row r="115" spans="1:5" x14ac:dyDescent="0.3">
      <c r="A115" t="s">
        <v>8</v>
      </c>
      <c r="B115" t="s">
        <v>35</v>
      </c>
      <c r="C115" t="s">
        <v>27</v>
      </c>
      <c r="D115" s="4">
        <v>4753</v>
      </c>
      <c r="E115" s="5">
        <v>300</v>
      </c>
    </row>
    <row r="116" spans="1:5" x14ac:dyDescent="0.3">
      <c r="A116" t="s">
        <v>5</v>
      </c>
      <c r="B116" t="s">
        <v>35</v>
      </c>
      <c r="C116" t="s">
        <v>31</v>
      </c>
      <c r="D116" s="4">
        <v>4753</v>
      </c>
      <c r="E116" s="5">
        <v>246</v>
      </c>
    </row>
    <row r="117" spans="1:5" x14ac:dyDescent="0.3">
      <c r="A117" t="s">
        <v>40</v>
      </c>
      <c r="B117" t="s">
        <v>35</v>
      </c>
      <c r="C117" t="s">
        <v>16</v>
      </c>
      <c r="D117" s="4">
        <v>4725</v>
      </c>
      <c r="E117" s="5">
        <v>174</v>
      </c>
    </row>
    <row r="118" spans="1:5" x14ac:dyDescent="0.3">
      <c r="A118" t="s">
        <v>10</v>
      </c>
      <c r="B118" t="s">
        <v>37</v>
      </c>
      <c r="C118" t="s">
        <v>23</v>
      </c>
      <c r="D118" s="4">
        <v>4683</v>
      </c>
      <c r="E118" s="5">
        <v>30</v>
      </c>
    </row>
    <row r="119" spans="1:5" x14ac:dyDescent="0.3">
      <c r="A119" t="s">
        <v>7</v>
      </c>
      <c r="B119" t="s">
        <v>35</v>
      </c>
      <c r="C119" t="s">
        <v>14</v>
      </c>
      <c r="D119" s="4">
        <v>4606</v>
      </c>
      <c r="E119" s="5">
        <v>63</v>
      </c>
    </row>
    <row r="120" spans="1:5" x14ac:dyDescent="0.3">
      <c r="A120" t="s">
        <v>3</v>
      </c>
      <c r="B120" t="s">
        <v>37</v>
      </c>
      <c r="C120" t="s">
        <v>29</v>
      </c>
      <c r="D120" s="4">
        <v>4592</v>
      </c>
      <c r="E120" s="5">
        <v>324</v>
      </c>
    </row>
    <row r="121" spans="1:5" x14ac:dyDescent="0.3">
      <c r="A121" t="s">
        <v>7</v>
      </c>
      <c r="B121" t="s">
        <v>35</v>
      </c>
      <c r="C121" t="s">
        <v>19</v>
      </c>
      <c r="D121" s="4">
        <v>4585</v>
      </c>
      <c r="E121" s="5">
        <v>240</v>
      </c>
    </row>
    <row r="122" spans="1:5" x14ac:dyDescent="0.3">
      <c r="A122" t="s">
        <v>7</v>
      </c>
      <c r="B122" t="s">
        <v>37</v>
      </c>
      <c r="C122" t="s">
        <v>16</v>
      </c>
      <c r="D122" s="4">
        <v>4487</v>
      </c>
      <c r="E122" s="5">
        <v>333</v>
      </c>
    </row>
    <row r="123" spans="1:5" x14ac:dyDescent="0.3">
      <c r="A123" t="s">
        <v>7</v>
      </c>
      <c r="B123" t="s">
        <v>37</v>
      </c>
      <c r="C123" t="s">
        <v>17</v>
      </c>
      <c r="D123" s="4">
        <v>4487</v>
      </c>
      <c r="E123" s="5">
        <v>111</v>
      </c>
    </row>
    <row r="124" spans="1:5" x14ac:dyDescent="0.3">
      <c r="A124" t="s">
        <v>5</v>
      </c>
      <c r="B124" t="s">
        <v>35</v>
      </c>
      <c r="C124" t="s">
        <v>29</v>
      </c>
      <c r="D124" s="4">
        <v>4480</v>
      </c>
      <c r="E124" s="5">
        <v>357</v>
      </c>
    </row>
    <row r="125" spans="1:5" x14ac:dyDescent="0.3">
      <c r="A125" t="s">
        <v>7</v>
      </c>
      <c r="B125" t="s">
        <v>39</v>
      </c>
      <c r="C125" t="s">
        <v>17</v>
      </c>
      <c r="D125" s="4">
        <v>4438</v>
      </c>
      <c r="E125" s="5">
        <v>246</v>
      </c>
    </row>
    <row r="126" spans="1:5" x14ac:dyDescent="0.3">
      <c r="A126" t="s">
        <v>40</v>
      </c>
      <c r="B126" t="s">
        <v>36</v>
      </c>
      <c r="C126" t="s">
        <v>13</v>
      </c>
      <c r="D126" s="4">
        <v>4424</v>
      </c>
      <c r="E126" s="5">
        <v>201</v>
      </c>
    </row>
    <row r="127" spans="1:5" x14ac:dyDescent="0.3">
      <c r="A127" t="s">
        <v>2</v>
      </c>
      <c r="B127" t="s">
        <v>38</v>
      </c>
      <c r="C127" t="s">
        <v>23</v>
      </c>
      <c r="D127" s="4">
        <v>4417</v>
      </c>
      <c r="E127" s="5">
        <v>153</v>
      </c>
    </row>
    <row r="128" spans="1:5" x14ac:dyDescent="0.3">
      <c r="A128" t="s">
        <v>2</v>
      </c>
      <c r="B128" t="s">
        <v>38</v>
      </c>
      <c r="C128" t="s">
        <v>31</v>
      </c>
      <c r="D128" s="4">
        <v>4326</v>
      </c>
      <c r="E128" s="5">
        <v>348</v>
      </c>
    </row>
    <row r="129" spans="1:5" x14ac:dyDescent="0.3">
      <c r="A129" t="s">
        <v>6</v>
      </c>
      <c r="B129" t="s">
        <v>36</v>
      </c>
      <c r="C129" t="s">
        <v>13</v>
      </c>
      <c r="D129" s="4">
        <v>4319</v>
      </c>
      <c r="E129" s="5">
        <v>30</v>
      </c>
    </row>
    <row r="130" spans="1:5" x14ac:dyDescent="0.3">
      <c r="A130" t="s">
        <v>9</v>
      </c>
      <c r="B130" t="s">
        <v>37</v>
      </c>
      <c r="C130" t="s">
        <v>25</v>
      </c>
      <c r="D130" s="4">
        <v>4305</v>
      </c>
      <c r="E130" s="5">
        <v>156</v>
      </c>
    </row>
    <row r="131" spans="1:5" x14ac:dyDescent="0.3">
      <c r="A131" t="s">
        <v>6</v>
      </c>
      <c r="B131" t="s">
        <v>34</v>
      </c>
      <c r="C131" t="s">
        <v>27</v>
      </c>
      <c r="D131" s="4">
        <v>4242</v>
      </c>
      <c r="E131" s="5">
        <v>207</v>
      </c>
    </row>
    <row r="132" spans="1:5" x14ac:dyDescent="0.3">
      <c r="A132" t="s">
        <v>9</v>
      </c>
      <c r="B132" t="s">
        <v>38</v>
      </c>
      <c r="C132" t="s">
        <v>24</v>
      </c>
      <c r="D132" s="4">
        <v>4137</v>
      </c>
      <c r="E132" s="5">
        <v>60</v>
      </c>
    </row>
    <row r="133" spans="1:5" x14ac:dyDescent="0.3">
      <c r="A133" t="s">
        <v>10</v>
      </c>
      <c r="B133" t="s">
        <v>34</v>
      </c>
      <c r="C133" t="s">
        <v>22</v>
      </c>
      <c r="D133" s="4">
        <v>4053</v>
      </c>
      <c r="E133" s="5">
        <v>24</v>
      </c>
    </row>
    <row r="134" spans="1:5" x14ac:dyDescent="0.3">
      <c r="A134" t="s">
        <v>5</v>
      </c>
      <c r="B134" t="s">
        <v>39</v>
      </c>
      <c r="C134" t="s">
        <v>24</v>
      </c>
      <c r="D134" s="4">
        <v>4018</v>
      </c>
      <c r="E134" s="5">
        <v>171</v>
      </c>
    </row>
    <row r="135" spans="1:5" x14ac:dyDescent="0.3">
      <c r="A135" t="s">
        <v>40</v>
      </c>
      <c r="B135" t="s">
        <v>34</v>
      </c>
      <c r="C135" t="s">
        <v>19</v>
      </c>
      <c r="D135" s="4">
        <v>4018</v>
      </c>
      <c r="E135" s="5">
        <v>162</v>
      </c>
    </row>
    <row r="136" spans="1:5" x14ac:dyDescent="0.3">
      <c r="A136" t="s">
        <v>2</v>
      </c>
      <c r="B136" t="s">
        <v>39</v>
      </c>
      <c r="C136" t="s">
        <v>33</v>
      </c>
      <c r="D136" s="4">
        <v>4018</v>
      </c>
      <c r="E136" s="5">
        <v>126</v>
      </c>
    </row>
    <row r="137" spans="1:5" x14ac:dyDescent="0.3">
      <c r="A137" t="s">
        <v>3</v>
      </c>
      <c r="B137" t="s">
        <v>37</v>
      </c>
      <c r="C137" t="s">
        <v>17</v>
      </c>
      <c r="D137" s="4">
        <v>3983</v>
      </c>
      <c r="E137" s="5">
        <v>144</v>
      </c>
    </row>
    <row r="138" spans="1:5" x14ac:dyDescent="0.3">
      <c r="A138" t="s">
        <v>41</v>
      </c>
      <c r="B138" t="s">
        <v>39</v>
      </c>
      <c r="C138" t="s">
        <v>14</v>
      </c>
      <c r="D138" s="4">
        <v>3976</v>
      </c>
      <c r="E138" s="5">
        <v>72</v>
      </c>
    </row>
    <row r="139" spans="1:5" x14ac:dyDescent="0.3">
      <c r="A139" t="s">
        <v>9</v>
      </c>
      <c r="B139" t="s">
        <v>39</v>
      </c>
      <c r="C139" t="s">
        <v>24</v>
      </c>
      <c r="D139" s="4">
        <v>3920</v>
      </c>
      <c r="E139" s="5">
        <v>306</v>
      </c>
    </row>
    <row r="140" spans="1:5" x14ac:dyDescent="0.3">
      <c r="A140" t="s">
        <v>6</v>
      </c>
      <c r="B140" t="s">
        <v>35</v>
      </c>
      <c r="C140" t="s">
        <v>27</v>
      </c>
      <c r="D140" s="4">
        <v>3864</v>
      </c>
      <c r="E140" s="5">
        <v>177</v>
      </c>
    </row>
    <row r="141" spans="1:5" x14ac:dyDescent="0.3">
      <c r="A141" t="s">
        <v>9</v>
      </c>
      <c r="B141" t="s">
        <v>38</v>
      </c>
      <c r="C141" t="s">
        <v>25</v>
      </c>
      <c r="D141" s="4">
        <v>3850</v>
      </c>
      <c r="E141" s="5">
        <v>102</v>
      </c>
    </row>
    <row r="142" spans="1:5" x14ac:dyDescent="0.3">
      <c r="A142" t="s">
        <v>7</v>
      </c>
      <c r="B142" t="s">
        <v>34</v>
      </c>
      <c r="C142" t="s">
        <v>15</v>
      </c>
      <c r="D142" s="4">
        <v>3829</v>
      </c>
      <c r="E142" s="5">
        <v>24</v>
      </c>
    </row>
    <row r="143" spans="1:5" x14ac:dyDescent="0.3">
      <c r="A143" t="s">
        <v>10</v>
      </c>
      <c r="B143" t="s">
        <v>35</v>
      </c>
      <c r="C143" t="s">
        <v>18</v>
      </c>
      <c r="D143" s="4">
        <v>3808</v>
      </c>
      <c r="E143" s="5">
        <v>279</v>
      </c>
    </row>
    <row r="144" spans="1:5" x14ac:dyDescent="0.3">
      <c r="A144" t="s">
        <v>40</v>
      </c>
      <c r="B144" t="s">
        <v>34</v>
      </c>
      <c r="C144" t="s">
        <v>33</v>
      </c>
      <c r="D144" s="4">
        <v>3794</v>
      </c>
      <c r="E144" s="5">
        <v>159</v>
      </c>
    </row>
    <row r="145" spans="1:5" x14ac:dyDescent="0.3">
      <c r="A145" t="s">
        <v>3</v>
      </c>
      <c r="B145" t="s">
        <v>36</v>
      </c>
      <c r="C145" t="s">
        <v>23</v>
      </c>
      <c r="D145" s="4">
        <v>3773</v>
      </c>
      <c r="E145" s="5">
        <v>165</v>
      </c>
    </row>
    <row r="146" spans="1:5" x14ac:dyDescent="0.3">
      <c r="A146" t="s">
        <v>6</v>
      </c>
      <c r="B146" t="s">
        <v>34</v>
      </c>
      <c r="C146" t="s">
        <v>17</v>
      </c>
      <c r="D146" s="4">
        <v>3759</v>
      </c>
      <c r="E146" s="5">
        <v>150</v>
      </c>
    </row>
    <row r="147" spans="1:5" x14ac:dyDescent="0.3">
      <c r="A147" t="s">
        <v>8</v>
      </c>
      <c r="B147" t="s">
        <v>38</v>
      </c>
      <c r="C147" t="s">
        <v>32</v>
      </c>
      <c r="D147" s="4">
        <v>3752</v>
      </c>
      <c r="E147" s="5">
        <v>213</v>
      </c>
    </row>
    <row r="148" spans="1:5" x14ac:dyDescent="0.3">
      <c r="A148" t="s">
        <v>3</v>
      </c>
      <c r="B148" t="s">
        <v>34</v>
      </c>
      <c r="C148" t="s">
        <v>28</v>
      </c>
      <c r="D148" s="4">
        <v>3689</v>
      </c>
      <c r="E148" s="5">
        <v>312</v>
      </c>
    </row>
    <row r="149" spans="1:5" x14ac:dyDescent="0.3">
      <c r="A149" t="s">
        <v>3</v>
      </c>
      <c r="B149" t="s">
        <v>39</v>
      </c>
      <c r="C149" t="s">
        <v>29</v>
      </c>
      <c r="D149" s="4">
        <v>3640</v>
      </c>
      <c r="E149" s="5">
        <v>51</v>
      </c>
    </row>
    <row r="150" spans="1:5" x14ac:dyDescent="0.3">
      <c r="A150" t="s">
        <v>8</v>
      </c>
      <c r="B150" t="s">
        <v>35</v>
      </c>
      <c r="C150" t="s">
        <v>30</v>
      </c>
      <c r="D150" s="4">
        <v>3598</v>
      </c>
      <c r="E150" s="5">
        <v>81</v>
      </c>
    </row>
    <row r="151" spans="1:5" x14ac:dyDescent="0.3">
      <c r="A151" t="s">
        <v>6</v>
      </c>
      <c r="B151" t="s">
        <v>37</v>
      </c>
      <c r="C151" t="s">
        <v>28</v>
      </c>
      <c r="D151" s="4">
        <v>3556</v>
      </c>
      <c r="E151" s="5">
        <v>459</v>
      </c>
    </row>
    <row r="152" spans="1:5" x14ac:dyDescent="0.3">
      <c r="A152" t="s">
        <v>2</v>
      </c>
      <c r="B152" t="s">
        <v>38</v>
      </c>
      <c r="C152" t="s">
        <v>4</v>
      </c>
      <c r="D152" s="4">
        <v>3549</v>
      </c>
      <c r="E152" s="5">
        <v>3</v>
      </c>
    </row>
    <row r="153" spans="1:5" x14ac:dyDescent="0.3">
      <c r="A153" t="s">
        <v>8</v>
      </c>
      <c r="B153" t="s">
        <v>34</v>
      </c>
      <c r="C153" t="s">
        <v>31</v>
      </c>
      <c r="D153" s="4">
        <v>3507</v>
      </c>
      <c r="E153" s="5">
        <v>288</v>
      </c>
    </row>
    <row r="154" spans="1:5" x14ac:dyDescent="0.3">
      <c r="A154" t="s">
        <v>10</v>
      </c>
      <c r="B154" t="s">
        <v>35</v>
      </c>
      <c r="C154" t="s">
        <v>14</v>
      </c>
      <c r="D154" s="4">
        <v>3472</v>
      </c>
      <c r="E154" s="5">
        <v>96</v>
      </c>
    </row>
    <row r="155" spans="1:5" x14ac:dyDescent="0.3">
      <c r="A155" t="s">
        <v>6</v>
      </c>
      <c r="B155" t="s">
        <v>34</v>
      </c>
      <c r="C155" t="s">
        <v>30</v>
      </c>
      <c r="D155" s="4">
        <v>3402</v>
      </c>
      <c r="E155" s="5">
        <v>366</v>
      </c>
    </row>
    <row r="156" spans="1:5" x14ac:dyDescent="0.3">
      <c r="A156" t="s">
        <v>41</v>
      </c>
      <c r="B156" t="s">
        <v>37</v>
      </c>
      <c r="C156" t="s">
        <v>20</v>
      </c>
      <c r="D156" s="4">
        <v>3388</v>
      </c>
      <c r="E156" s="5">
        <v>123</v>
      </c>
    </row>
    <row r="157" spans="1:5" x14ac:dyDescent="0.3">
      <c r="A157" t="s">
        <v>5</v>
      </c>
      <c r="B157" t="s">
        <v>36</v>
      </c>
      <c r="C157" t="s">
        <v>17</v>
      </c>
      <c r="D157" s="4">
        <v>3339</v>
      </c>
      <c r="E157" s="5">
        <v>348</v>
      </c>
    </row>
    <row r="158" spans="1:5" x14ac:dyDescent="0.3">
      <c r="A158" t="s">
        <v>6</v>
      </c>
      <c r="B158" t="s">
        <v>34</v>
      </c>
      <c r="C158" t="s">
        <v>29</v>
      </c>
      <c r="D158" s="4">
        <v>3339</v>
      </c>
      <c r="E158" s="5">
        <v>75</v>
      </c>
    </row>
    <row r="159" spans="1:5" x14ac:dyDescent="0.3">
      <c r="A159" t="s">
        <v>3</v>
      </c>
      <c r="B159" t="s">
        <v>36</v>
      </c>
      <c r="C159" t="s">
        <v>25</v>
      </c>
      <c r="D159" s="4">
        <v>3339</v>
      </c>
      <c r="E159" s="5">
        <v>39</v>
      </c>
    </row>
    <row r="160" spans="1:5" x14ac:dyDescent="0.3">
      <c r="A160" t="s">
        <v>7</v>
      </c>
      <c r="B160" t="s">
        <v>34</v>
      </c>
      <c r="C160" t="s">
        <v>32</v>
      </c>
      <c r="D160" s="4">
        <v>3262</v>
      </c>
      <c r="E160" s="5">
        <v>75</v>
      </c>
    </row>
    <row r="161" spans="1:5" x14ac:dyDescent="0.3">
      <c r="A161" t="s">
        <v>9</v>
      </c>
      <c r="B161" t="s">
        <v>39</v>
      </c>
      <c r="C161" t="s">
        <v>25</v>
      </c>
      <c r="D161" s="4">
        <v>3192</v>
      </c>
      <c r="E161" s="5">
        <v>72</v>
      </c>
    </row>
    <row r="162" spans="1:5" x14ac:dyDescent="0.3">
      <c r="A162" t="s">
        <v>40</v>
      </c>
      <c r="B162" t="s">
        <v>36</v>
      </c>
      <c r="C162" t="s">
        <v>27</v>
      </c>
      <c r="D162" s="4">
        <v>3164</v>
      </c>
      <c r="E162" s="5">
        <v>306</v>
      </c>
    </row>
    <row r="163" spans="1:5" x14ac:dyDescent="0.3">
      <c r="A163" t="s">
        <v>3</v>
      </c>
      <c r="B163" t="s">
        <v>34</v>
      </c>
      <c r="C163" t="s">
        <v>26</v>
      </c>
      <c r="D163" s="4">
        <v>3108</v>
      </c>
      <c r="E163" s="5">
        <v>54</v>
      </c>
    </row>
    <row r="164" spans="1:5" x14ac:dyDescent="0.3">
      <c r="A164" t="s">
        <v>40</v>
      </c>
      <c r="B164" t="s">
        <v>39</v>
      </c>
      <c r="C164" t="s">
        <v>28</v>
      </c>
      <c r="D164" s="4">
        <v>3101</v>
      </c>
      <c r="E164" s="5">
        <v>225</v>
      </c>
    </row>
    <row r="165" spans="1:5" x14ac:dyDescent="0.3">
      <c r="A165" t="s">
        <v>2</v>
      </c>
      <c r="B165" t="s">
        <v>36</v>
      </c>
      <c r="C165" t="s">
        <v>31</v>
      </c>
      <c r="D165" s="4">
        <v>3094</v>
      </c>
      <c r="E165" s="5">
        <v>246</v>
      </c>
    </row>
    <row r="166" spans="1:5" x14ac:dyDescent="0.3">
      <c r="A166" t="s">
        <v>10</v>
      </c>
      <c r="B166" t="s">
        <v>37</v>
      </c>
      <c r="C166" t="s">
        <v>28</v>
      </c>
      <c r="D166" s="4">
        <v>3059</v>
      </c>
      <c r="E166" s="5">
        <v>27</v>
      </c>
    </row>
    <row r="167" spans="1:5" x14ac:dyDescent="0.3">
      <c r="A167" t="s">
        <v>6</v>
      </c>
      <c r="B167" t="s">
        <v>39</v>
      </c>
      <c r="C167" t="s">
        <v>29</v>
      </c>
      <c r="D167" s="4">
        <v>3052</v>
      </c>
      <c r="E167" s="5">
        <v>378</v>
      </c>
    </row>
    <row r="168" spans="1:5" x14ac:dyDescent="0.3">
      <c r="A168" t="s">
        <v>6</v>
      </c>
      <c r="B168" t="s">
        <v>39</v>
      </c>
      <c r="C168" t="s">
        <v>24</v>
      </c>
      <c r="D168" s="4">
        <v>2989</v>
      </c>
      <c r="E168" s="5">
        <v>3</v>
      </c>
    </row>
    <row r="169" spans="1:5" x14ac:dyDescent="0.3">
      <c r="A169" t="s">
        <v>9</v>
      </c>
      <c r="B169" t="s">
        <v>36</v>
      </c>
      <c r="C169" t="s">
        <v>32</v>
      </c>
      <c r="D169" s="4">
        <v>2954</v>
      </c>
      <c r="E169" s="5">
        <v>189</v>
      </c>
    </row>
    <row r="170" spans="1:5" x14ac:dyDescent="0.3">
      <c r="A170" t="s">
        <v>41</v>
      </c>
      <c r="B170" t="s">
        <v>37</v>
      </c>
      <c r="C170" t="s">
        <v>21</v>
      </c>
      <c r="D170" s="4">
        <v>2933</v>
      </c>
      <c r="E170" s="5">
        <v>9</v>
      </c>
    </row>
    <row r="171" spans="1:5" x14ac:dyDescent="0.3">
      <c r="A171" t="s">
        <v>3</v>
      </c>
      <c r="B171" t="s">
        <v>34</v>
      </c>
      <c r="C171" t="s">
        <v>17</v>
      </c>
      <c r="D171" s="4">
        <v>2919</v>
      </c>
      <c r="E171" s="5">
        <v>93</v>
      </c>
    </row>
    <row r="172" spans="1:5" x14ac:dyDescent="0.3">
      <c r="A172" t="s">
        <v>9</v>
      </c>
      <c r="B172" t="s">
        <v>37</v>
      </c>
      <c r="C172" t="s">
        <v>28</v>
      </c>
      <c r="D172" s="4">
        <v>2919</v>
      </c>
      <c r="E172" s="5">
        <v>45</v>
      </c>
    </row>
    <row r="173" spans="1:5" x14ac:dyDescent="0.3">
      <c r="A173" t="s">
        <v>5</v>
      </c>
      <c r="B173" t="s">
        <v>34</v>
      </c>
      <c r="C173" t="s">
        <v>29</v>
      </c>
      <c r="D173" s="4">
        <v>2891</v>
      </c>
      <c r="E173" s="5">
        <v>102</v>
      </c>
    </row>
    <row r="174" spans="1:5" x14ac:dyDescent="0.3">
      <c r="A174" t="s">
        <v>7</v>
      </c>
      <c r="B174" t="s">
        <v>36</v>
      </c>
      <c r="C174" t="s">
        <v>19</v>
      </c>
      <c r="D174" s="4">
        <v>2870</v>
      </c>
      <c r="E174" s="5">
        <v>300</v>
      </c>
    </row>
    <row r="175" spans="1:5" x14ac:dyDescent="0.3">
      <c r="A175" t="s">
        <v>2</v>
      </c>
      <c r="B175" t="s">
        <v>37</v>
      </c>
      <c r="C175" t="s">
        <v>15</v>
      </c>
      <c r="D175" s="4">
        <v>2863</v>
      </c>
      <c r="E175" s="5">
        <v>42</v>
      </c>
    </row>
    <row r="176" spans="1:5" x14ac:dyDescent="0.3">
      <c r="A176" t="s">
        <v>9</v>
      </c>
      <c r="B176" t="s">
        <v>37</v>
      </c>
      <c r="C176" t="s">
        <v>26</v>
      </c>
      <c r="D176" s="4">
        <v>2856</v>
      </c>
      <c r="E176" s="5">
        <v>246</v>
      </c>
    </row>
    <row r="177" spans="1:5" x14ac:dyDescent="0.3">
      <c r="A177" t="s">
        <v>7</v>
      </c>
      <c r="B177" t="s">
        <v>35</v>
      </c>
      <c r="C177" t="s">
        <v>24</v>
      </c>
      <c r="D177" s="4">
        <v>2793</v>
      </c>
      <c r="E177" s="5">
        <v>114</v>
      </c>
    </row>
    <row r="178" spans="1:5" x14ac:dyDescent="0.3">
      <c r="A178" t="s">
        <v>40</v>
      </c>
      <c r="B178" t="s">
        <v>34</v>
      </c>
      <c r="C178" t="s">
        <v>23</v>
      </c>
      <c r="D178" s="4">
        <v>2779</v>
      </c>
      <c r="E178" s="5">
        <v>75</v>
      </c>
    </row>
    <row r="179" spans="1:5" x14ac:dyDescent="0.3">
      <c r="A179" t="s">
        <v>5</v>
      </c>
      <c r="B179" t="s">
        <v>35</v>
      </c>
      <c r="C179" t="s">
        <v>4</v>
      </c>
      <c r="D179" s="4">
        <v>2744</v>
      </c>
      <c r="E179" s="5">
        <v>9</v>
      </c>
    </row>
    <row r="180" spans="1:5" x14ac:dyDescent="0.3">
      <c r="A180" t="s">
        <v>9</v>
      </c>
      <c r="B180" t="s">
        <v>37</v>
      </c>
      <c r="C180" t="s">
        <v>23</v>
      </c>
      <c r="D180" s="4">
        <v>2737</v>
      </c>
      <c r="E180" s="5">
        <v>93</v>
      </c>
    </row>
    <row r="181" spans="1:5" x14ac:dyDescent="0.3">
      <c r="A181" t="s">
        <v>8</v>
      </c>
      <c r="B181" t="s">
        <v>35</v>
      </c>
      <c r="C181" t="s">
        <v>20</v>
      </c>
      <c r="D181" s="4">
        <v>2702</v>
      </c>
      <c r="E181" s="5">
        <v>363</v>
      </c>
    </row>
    <row r="182" spans="1:5" x14ac:dyDescent="0.3">
      <c r="A182" t="s">
        <v>6</v>
      </c>
      <c r="B182" t="s">
        <v>38</v>
      </c>
      <c r="C182" t="s">
        <v>31</v>
      </c>
      <c r="D182" s="4">
        <v>2681</v>
      </c>
      <c r="E182" s="5">
        <v>54</v>
      </c>
    </row>
    <row r="183" spans="1:5" x14ac:dyDescent="0.3">
      <c r="A183" t="s">
        <v>7</v>
      </c>
      <c r="B183" t="s">
        <v>36</v>
      </c>
      <c r="C183" t="s">
        <v>18</v>
      </c>
      <c r="D183" s="4">
        <v>2646</v>
      </c>
      <c r="E183" s="5">
        <v>177</v>
      </c>
    </row>
    <row r="184" spans="1:5" x14ac:dyDescent="0.3">
      <c r="A184" t="s">
        <v>9</v>
      </c>
      <c r="B184" t="s">
        <v>38</v>
      </c>
      <c r="C184" t="s">
        <v>16</v>
      </c>
      <c r="D184" s="4">
        <v>2646</v>
      </c>
      <c r="E184" s="5">
        <v>120</v>
      </c>
    </row>
    <row r="185" spans="1:5" x14ac:dyDescent="0.3">
      <c r="A185" t="s">
        <v>9</v>
      </c>
      <c r="B185" t="s">
        <v>39</v>
      </c>
      <c r="C185" t="s">
        <v>18</v>
      </c>
      <c r="D185" s="4">
        <v>2639</v>
      </c>
      <c r="E185" s="5">
        <v>204</v>
      </c>
    </row>
    <row r="186" spans="1:5" x14ac:dyDescent="0.3">
      <c r="A186" t="s">
        <v>3</v>
      </c>
      <c r="B186" t="s">
        <v>34</v>
      </c>
      <c r="C186" t="s">
        <v>20</v>
      </c>
      <c r="D186" s="4">
        <v>2583</v>
      </c>
      <c r="E186" s="5">
        <v>18</v>
      </c>
    </row>
    <row r="187" spans="1:5" x14ac:dyDescent="0.3">
      <c r="A187" t="s">
        <v>10</v>
      </c>
      <c r="B187" t="s">
        <v>35</v>
      </c>
      <c r="C187" t="s">
        <v>15</v>
      </c>
      <c r="D187" s="4">
        <v>2562</v>
      </c>
      <c r="E187" s="5">
        <v>6</v>
      </c>
    </row>
    <row r="188" spans="1:5" x14ac:dyDescent="0.3">
      <c r="A188" t="s">
        <v>40</v>
      </c>
      <c r="B188" t="s">
        <v>38</v>
      </c>
      <c r="C188" t="s">
        <v>25</v>
      </c>
      <c r="D188" s="4">
        <v>2541</v>
      </c>
      <c r="E188" s="5">
        <v>90</v>
      </c>
    </row>
    <row r="189" spans="1:5" x14ac:dyDescent="0.3">
      <c r="A189" t="s">
        <v>40</v>
      </c>
      <c r="B189" t="s">
        <v>38</v>
      </c>
      <c r="C189" t="s">
        <v>29</v>
      </c>
      <c r="D189" s="4">
        <v>2541</v>
      </c>
      <c r="E189" s="5">
        <v>45</v>
      </c>
    </row>
    <row r="190" spans="1:5" x14ac:dyDescent="0.3">
      <c r="A190" t="s">
        <v>7</v>
      </c>
      <c r="B190" t="s">
        <v>35</v>
      </c>
      <c r="C190" t="s">
        <v>27</v>
      </c>
      <c r="D190" s="4">
        <v>2478</v>
      </c>
      <c r="E190" s="5">
        <v>21</v>
      </c>
    </row>
    <row r="191" spans="1:5" x14ac:dyDescent="0.3">
      <c r="A191" t="s">
        <v>10</v>
      </c>
      <c r="B191" t="s">
        <v>36</v>
      </c>
      <c r="C191" t="s">
        <v>29</v>
      </c>
      <c r="D191" s="4">
        <v>2471</v>
      </c>
      <c r="E191" s="5">
        <v>342</v>
      </c>
    </row>
    <row r="192" spans="1:5" x14ac:dyDescent="0.3">
      <c r="A192" t="s">
        <v>3</v>
      </c>
      <c r="B192" t="s">
        <v>35</v>
      </c>
      <c r="C192" t="s">
        <v>25</v>
      </c>
      <c r="D192" s="4">
        <v>2464</v>
      </c>
      <c r="E192" s="5">
        <v>234</v>
      </c>
    </row>
    <row r="193" spans="1:5" x14ac:dyDescent="0.3">
      <c r="A193" t="s">
        <v>9</v>
      </c>
      <c r="B193" t="s">
        <v>38</v>
      </c>
      <c r="C193" t="s">
        <v>26</v>
      </c>
      <c r="D193" s="4">
        <v>2436</v>
      </c>
      <c r="E193" s="5">
        <v>99</v>
      </c>
    </row>
    <row r="194" spans="1:5" x14ac:dyDescent="0.3">
      <c r="A194" t="s">
        <v>9</v>
      </c>
      <c r="B194" t="s">
        <v>35</v>
      </c>
      <c r="C194" t="s">
        <v>27</v>
      </c>
      <c r="D194" s="4">
        <v>2429</v>
      </c>
      <c r="E194" s="5">
        <v>144</v>
      </c>
    </row>
    <row r="195" spans="1:5" x14ac:dyDescent="0.3">
      <c r="A195" t="s">
        <v>3</v>
      </c>
      <c r="B195" t="s">
        <v>35</v>
      </c>
      <c r="C195" t="s">
        <v>14</v>
      </c>
      <c r="D195" s="4">
        <v>2415</v>
      </c>
      <c r="E195" s="5">
        <v>255</v>
      </c>
    </row>
    <row r="196" spans="1:5" x14ac:dyDescent="0.3">
      <c r="A196" t="s">
        <v>5</v>
      </c>
      <c r="B196" t="s">
        <v>35</v>
      </c>
      <c r="C196" t="s">
        <v>18</v>
      </c>
      <c r="D196" s="4">
        <v>2415</v>
      </c>
      <c r="E196" s="5">
        <v>15</v>
      </c>
    </row>
    <row r="197" spans="1:5" x14ac:dyDescent="0.3">
      <c r="A197" t="s">
        <v>9</v>
      </c>
      <c r="B197" t="s">
        <v>38</v>
      </c>
      <c r="C197" t="s">
        <v>17</v>
      </c>
      <c r="D197" s="4">
        <v>2408</v>
      </c>
      <c r="E197" s="5">
        <v>9</v>
      </c>
    </row>
    <row r="198" spans="1:5" x14ac:dyDescent="0.3">
      <c r="A198" t="s">
        <v>41</v>
      </c>
      <c r="B198" t="s">
        <v>37</v>
      </c>
      <c r="C198" t="s">
        <v>26</v>
      </c>
      <c r="D198" s="4">
        <v>2324</v>
      </c>
      <c r="E198" s="5">
        <v>177</v>
      </c>
    </row>
    <row r="199" spans="1:5" x14ac:dyDescent="0.3">
      <c r="A199" t="s">
        <v>10</v>
      </c>
      <c r="B199" t="s">
        <v>36</v>
      </c>
      <c r="C199" t="s">
        <v>23</v>
      </c>
      <c r="D199" s="4">
        <v>2317</v>
      </c>
      <c r="E199" s="5">
        <v>261</v>
      </c>
    </row>
    <row r="200" spans="1:5" x14ac:dyDescent="0.3">
      <c r="A200" t="s">
        <v>6</v>
      </c>
      <c r="B200" t="s">
        <v>38</v>
      </c>
      <c r="C200" t="s">
        <v>13</v>
      </c>
      <c r="D200" s="4">
        <v>2317</v>
      </c>
      <c r="E200" s="5">
        <v>123</v>
      </c>
    </row>
    <row r="201" spans="1:5" x14ac:dyDescent="0.3">
      <c r="A201" t="s">
        <v>40</v>
      </c>
      <c r="B201" t="s">
        <v>34</v>
      </c>
      <c r="C201" t="s">
        <v>27</v>
      </c>
      <c r="D201" s="4">
        <v>2289</v>
      </c>
      <c r="E201" s="5">
        <v>135</v>
      </c>
    </row>
    <row r="202" spans="1:5" x14ac:dyDescent="0.3">
      <c r="A202" t="s">
        <v>40</v>
      </c>
      <c r="B202" t="s">
        <v>35</v>
      </c>
      <c r="C202" t="s">
        <v>30</v>
      </c>
      <c r="D202" s="4">
        <v>2275</v>
      </c>
      <c r="E202" s="5">
        <v>447</v>
      </c>
    </row>
    <row r="203" spans="1:5" x14ac:dyDescent="0.3">
      <c r="A203" t="s">
        <v>8</v>
      </c>
      <c r="B203" t="s">
        <v>38</v>
      </c>
      <c r="C203" t="s">
        <v>27</v>
      </c>
      <c r="D203" s="4">
        <v>2268</v>
      </c>
      <c r="E203" s="5">
        <v>63</v>
      </c>
    </row>
    <row r="204" spans="1:5" x14ac:dyDescent="0.3">
      <c r="A204" t="s">
        <v>7</v>
      </c>
      <c r="B204" t="s">
        <v>34</v>
      </c>
      <c r="C204" t="s">
        <v>33</v>
      </c>
      <c r="D204" s="4">
        <v>2226</v>
      </c>
      <c r="E204" s="5">
        <v>48</v>
      </c>
    </row>
    <row r="205" spans="1:5" x14ac:dyDescent="0.3">
      <c r="A205" t="s">
        <v>6</v>
      </c>
      <c r="B205" t="s">
        <v>34</v>
      </c>
      <c r="C205" t="s">
        <v>16</v>
      </c>
      <c r="D205" s="4">
        <v>2219</v>
      </c>
      <c r="E205" s="5">
        <v>75</v>
      </c>
    </row>
    <row r="206" spans="1:5" x14ac:dyDescent="0.3">
      <c r="A206" t="s">
        <v>3</v>
      </c>
      <c r="B206" t="s">
        <v>34</v>
      </c>
      <c r="C206" t="s">
        <v>23</v>
      </c>
      <c r="D206" s="4">
        <v>2212</v>
      </c>
      <c r="E206" s="5">
        <v>117</v>
      </c>
    </row>
    <row r="207" spans="1:5" x14ac:dyDescent="0.3">
      <c r="A207" t="s">
        <v>10</v>
      </c>
      <c r="B207" t="s">
        <v>38</v>
      </c>
      <c r="C207" t="s">
        <v>22</v>
      </c>
      <c r="D207" s="4">
        <v>2205</v>
      </c>
      <c r="E207" s="5">
        <v>141</v>
      </c>
    </row>
    <row r="208" spans="1:5" x14ac:dyDescent="0.3">
      <c r="A208" t="s">
        <v>7</v>
      </c>
      <c r="B208" t="s">
        <v>34</v>
      </c>
      <c r="C208" t="s">
        <v>20</v>
      </c>
      <c r="D208" s="4">
        <v>2205</v>
      </c>
      <c r="E208" s="5">
        <v>138</v>
      </c>
    </row>
    <row r="209" spans="1:5" x14ac:dyDescent="0.3">
      <c r="A209" t="s">
        <v>7</v>
      </c>
      <c r="B209" t="s">
        <v>36</v>
      </c>
      <c r="C209" t="s">
        <v>31</v>
      </c>
      <c r="D209" s="4">
        <v>2149</v>
      </c>
      <c r="E209" s="5">
        <v>117</v>
      </c>
    </row>
    <row r="210" spans="1:5" x14ac:dyDescent="0.3">
      <c r="A210" t="s">
        <v>9</v>
      </c>
      <c r="B210" t="s">
        <v>36</v>
      </c>
      <c r="C210" t="s">
        <v>25</v>
      </c>
      <c r="D210" s="4">
        <v>2142</v>
      </c>
      <c r="E210" s="5">
        <v>114</v>
      </c>
    </row>
    <row r="211" spans="1:5" x14ac:dyDescent="0.3">
      <c r="A211" t="s">
        <v>7</v>
      </c>
      <c r="B211" t="s">
        <v>35</v>
      </c>
      <c r="C211" t="s">
        <v>16</v>
      </c>
      <c r="D211" s="4">
        <v>2135</v>
      </c>
      <c r="E211" s="5">
        <v>27</v>
      </c>
    </row>
    <row r="212" spans="1:5" x14ac:dyDescent="0.3">
      <c r="A212" t="s">
        <v>41</v>
      </c>
      <c r="B212" t="s">
        <v>35</v>
      </c>
      <c r="C212" t="s">
        <v>15</v>
      </c>
      <c r="D212" s="4">
        <v>2114</v>
      </c>
      <c r="E212" s="5">
        <v>186</v>
      </c>
    </row>
    <row r="213" spans="1:5" x14ac:dyDescent="0.3">
      <c r="A213" t="s">
        <v>3</v>
      </c>
      <c r="B213" t="s">
        <v>35</v>
      </c>
      <c r="C213" t="s">
        <v>29</v>
      </c>
      <c r="D213" s="4">
        <v>2114</v>
      </c>
      <c r="E213" s="5">
        <v>66</v>
      </c>
    </row>
    <row r="214" spans="1:5" x14ac:dyDescent="0.3">
      <c r="A214" t="s">
        <v>6</v>
      </c>
      <c r="B214" t="s">
        <v>39</v>
      </c>
      <c r="C214" t="s">
        <v>25</v>
      </c>
      <c r="D214" s="4">
        <v>2100</v>
      </c>
      <c r="E214" s="5">
        <v>414</v>
      </c>
    </row>
    <row r="215" spans="1:5" x14ac:dyDescent="0.3">
      <c r="A215" t="s">
        <v>8</v>
      </c>
      <c r="B215" t="s">
        <v>35</v>
      </c>
      <c r="C215" t="s">
        <v>29</v>
      </c>
      <c r="D215" s="4">
        <v>2023</v>
      </c>
      <c r="E215" s="5">
        <v>168</v>
      </c>
    </row>
    <row r="216" spans="1:5" x14ac:dyDescent="0.3">
      <c r="A216" t="s">
        <v>3</v>
      </c>
      <c r="B216" t="s">
        <v>35</v>
      </c>
      <c r="C216" t="s">
        <v>23</v>
      </c>
      <c r="D216" s="4">
        <v>2023</v>
      </c>
      <c r="E216" s="5">
        <v>78</v>
      </c>
    </row>
    <row r="217" spans="1:5" x14ac:dyDescent="0.3">
      <c r="A217" t="s">
        <v>2</v>
      </c>
      <c r="B217" t="s">
        <v>39</v>
      </c>
      <c r="C217" t="s">
        <v>16</v>
      </c>
      <c r="D217" s="4">
        <v>2016</v>
      </c>
      <c r="E217" s="5">
        <v>117</v>
      </c>
    </row>
    <row r="218" spans="1:5" x14ac:dyDescent="0.3">
      <c r="A218" t="s">
        <v>8</v>
      </c>
      <c r="B218" t="s">
        <v>34</v>
      </c>
      <c r="C218" t="s">
        <v>16</v>
      </c>
      <c r="D218" s="4">
        <v>2009</v>
      </c>
      <c r="E218" s="5">
        <v>219</v>
      </c>
    </row>
    <row r="219" spans="1:5" x14ac:dyDescent="0.3">
      <c r="A219" t="s">
        <v>40</v>
      </c>
      <c r="B219" t="s">
        <v>38</v>
      </c>
      <c r="C219" t="s">
        <v>31</v>
      </c>
      <c r="D219" s="4">
        <v>1988</v>
      </c>
      <c r="E219" s="5">
        <v>39</v>
      </c>
    </row>
    <row r="220" spans="1:5" x14ac:dyDescent="0.3">
      <c r="A220" t="s">
        <v>10</v>
      </c>
      <c r="B220" t="s">
        <v>35</v>
      </c>
      <c r="C220" t="s">
        <v>20</v>
      </c>
      <c r="D220" s="4">
        <v>1974</v>
      </c>
      <c r="E220" s="5">
        <v>195</v>
      </c>
    </row>
    <row r="221" spans="1:5" x14ac:dyDescent="0.3">
      <c r="A221" t="s">
        <v>7</v>
      </c>
      <c r="B221" t="s">
        <v>34</v>
      </c>
      <c r="C221" t="s">
        <v>14</v>
      </c>
      <c r="D221" s="4">
        <v>1932</v>
      </c>
      <c r="E221" s="5">
        <v>369</v>
      </c>
    </row>
    <row r="222" spans="1:5" x14ac:dyDescent="0.3">
      <c r="A222" t="s">
        <v>41</v>
      </c>
      <c r="B222" t="s">
        <v>36</v>
      </c>
      <c r="C222" t="s">
        <v>19</v>
      </c>
      <c r="D222" s="4">
        <v>1925</v>
      </c>
      <c r="E222" s="5">
        <v>192</v>
      </c>
    </row>
    <row r="223" spans="1:5" x14ac:dyDescent="0.3">
      <c r="A223" t="s">
        <v>6</v>
      </c>
      <c r="B223" t="s">
        <v>37</v>
      </c>
      <c r="C223" t="s">
        <v>16</v>
      </c>
      <c r="D223" s="4">
        <v>1904</v>
      </c>
      <c r="E223" s="5">
        <v>405</v>
      </c>
    </row>
    <row r="224" spans="1:5" x14ac:dyDescent="0.3">
      <c r="A224" t="s">
        <v>8</v>
      </c>
      <c r="B224" t="s">
        <v>37</v>
      </c>
      <c r="C224" t="s">
        <v>22</v>
      </c>
      <c r="D224" s="4">
        <v>1890</v>
      </c>
      <c r="E224" s="5">
        <v>195</v>
      </c>
    </row>
    <row r="225" spans="1:5" x14ac:dyDescent="0.3">
      <c r="A225" t="s">
        <v>2</v>
      </c>
      <c r="B225" t="s">
        <v>39</v>
      </c>
      <c r="C225" t="s">
        <v>25</v>
      </c>
      <c r="D225" s="4">
        <v>1785</v>
      </c>
      <c r="E225" s="5">
        <v>462</v>
      </c>
    </row>
    <row r="226" spans="1:5" x14ac:dyDescent="0.3">
      <c r="A226" t="s">
        <v>7</v>
      </c>
      <c r="B226" t="s">
        <v>38</v>
      </c>
      <c r="C226" t="s">
        <v>18</v>
      </c>
      <c r="D226" s="4">
        <v>1778</v>
      </c>
      <c r="E226" s="5">
        <v>270</v>
      </c>
    </row>
    <row r="227" spans="1:5" x14ac:dyDescent="0.3">
      <c r="A227" t="s">
        <v>8</v>
      </c>
      <c r="B227" t="s">
        <v>37</v>
      </c>
      <c r="C227" t="s">
        <v>19</v>
      </c>
      <c r="D227" s="4">
        <v>1771</v>
      </c>
      <c r="E227" s="5">
        <v>204</v>
      </c>
    </row>
    <row r="228" spans="1:5" x14ac:dyDescent="0.3">
      <c r="A228" t="s">
        <v>8</v>
      </c>
      <c r="B228" t="s">
        <v>38</v>
      </c>
      <c r="C228" t="s">
        <v>23</v>
      </c>
      <c r="D228" s="4">
        <v>1701</v>
      </c>
      <c r="E228" s="5">
        <v>234</v>
      </c>
    </row>
    <row r="229" spans="1:5" x14ac:dyDescent="0.3">
      <c r="A229" t="s">
        <v>3</v>
      </c>
      <c r="B229" t="s">
        <v>39</v>
      </c>
      <c r="C229" t="s">
        <v>28</v>
      </c>
      <c r="D229" s="4">
        <v>1652</v>
      </c>
      <c r="E229" s="5">
        <v>102</v>
      </c>
    </row>
    <row r="230" spans="1:5" x14ac:dyDescent="0.3">
      <c r="A230" t="s">
        <v>5</v>
      </c>
      <c r="B230" t="s">
        <v>34</v>
      </c>
      <c r="C230" t="s">
        <v>33</v>
      </c>
      <c r="D230" s="4">
        <v>1652</v>
      </c>
      <c r="E230" s="5">
        <v>93</v>
      </c>
    </row>
    <row r="231" spans="1:5" x14ac:dyDescent="0.3">
      <c r="A231" t="s">
        <v>6</v>
      </c>
      <c r="B231" t="s">
        <v>39</v>
      </c>
      <c r="C231" t="s">
        <v>30</v>
      </c>
      <c r="D231" s="4">
        <v>1638</v>
      </c>
      <c r="E231" s="5">
        <v>63</v>
      </c>
    </row>
    <row r="232" spans="1:5" x14ac:dyDescent="0.3">
      <c r="A232" t="s">
        <v>40</v>
      </c>
      <c r="B232" t="s">
        <v>35</v>
      </c>
      <c r="C232" t="s">
        <v>24</v>
      </c>
      <c r="D232" s="4">
        <v>1638</v>
      </c>
      <c r="E232" s="5">
        <v>48</v>
      </c>
    </row>
    <row r="233" spans="1:5" x14ac:dyDescent="0.3">
      <c r="A233" t="s">
        <v>40</v>
      </c>
      <c r="B233" t="s">
        <v>37</v>
      </c>
      <c r="C233" t="s">
        <v>30</v>
      </c>
      <c r="D233" s="4">
        <v>1624</v>
      </c>
      <c r="E233" s="5">
        <v>114</v>
      </c>
    </row>
    <row r="234" spans="1:5" x14ac:dyDescent="0.3">
      <c r="A234" t="s">
        <v>40</v>
      </c>
      <c r="B234" t="s">
        <v>35</v>
      </c>
      <c r="C234" t="s">
        <v>29</v>
      </c>
      <c r="D234" s="4">
        <v>1617</v>
      </c>
      <c r="E234" s="5">
        <v>126</v>
      </c>
    </row>
    <row r="235" spans="1:5" x14ac:dyDescent="0.3">
      <c r="A235" t="s">
        <v>2</v>
      </c>
      <c r="B235" t="s">
        <v>35</v>
      </c>
      <c r="C235" t="s">
        <v>17</v>
      </c>
      <c r="D235" s="4">
        <v>1589</v>
      </c>
      <c r="E235" s="5">
        <v>303</v>
      </c>
    </row>
    <row r="236" spans="1:5" x14ac:dyDescent="0.3">
      <c r="A236" t="s">
        <v>2</v>
      </c>
      <c r="B236" t="s">
        <v>39</v>
      </c>
      <c r="C236" t="s">
        <v>22</v>
      </c>
      <c r="D236" s="4">
        <v>1568</v>
      </c>
      <c r="E236" s="5">
        <v>141</v>
      </c>
    </row>
    <row r="237" spans="1:5" x14ac:dyDescent="0.3">
      <c r="A237" t="s">
        <v>7</v>
      </c>
      <c r="B237" t="s">
        <v>34</v>
      </c>
      <c r="C237" t="s">
        <v>25</v>
      </c>
      <c r="D237" s="4">
        <v>1568</v>
      </c>
      <c r="E237" s="5">
        <v>96</v>
      </c>
    </row>
    <row r="238" spans="1:5" x14ac:dyDescent="0.3">
      <c r="A238" t="s">
        <v>8</v>
      </c>
      <c r="B238" t="s">
        <v>39</v>
      </c>
      <c r="C238" t="s">
        <v>26</v>
      </c>
      <c r="D238" s="4">
        <v>1561</v>
      </c>
      <c r="E238" s="5">
        <v>27</v>
      </c>
    </row>
    <row r="239" spans="1:5" x14ac:dyDescent="0.3">
      <c r="A239" t="s">
        <v>41</v>
      </c>
      <c r="B239" t="s">
        <v>37</v>
      </c>
      <c r="C239" t="s">
        <v>30</v>
      </c>
      <c r="D239" s="4">
        <v>1526</v>
      </c>
      <c r="E239" s="5">
        <v>240</v>
      </c>
    </row>
    <row r="240" spans="1:5" x14ac:dyDescent="0.3">
      <c r="A240" t="s">
        <v>5</v>
      </c>
      <c r="B240" t="s">
        <v>36</v>
      </c>
      <c r="C240" t="s">
        <v>30</v>
      </c>
      <c r="D240" s="4">
        <v>1526</v>
      </c>
      <c r="E240" s="5">
        <v>105</v>
      </c>
    </row>
    <row r="241" spans="1:5" x14ac:dyDescent="0.3">
      <c r="A241" t="s">
        <v>6</v>
      </c>
      <c r="B241" t="s">
        <v>37</v>
      </c>
      <c r="C241" t="s">
        <v>18</v>
      </c>
      <c r="D241" s="4">
        <v>1505</v>
      </c>
      <c r="E241" s="5">
        <v>102</v>
      </c>
    </row>
    <row r="242" spans="1:5" x14ac:dyDescent="0.3">
      <c r="A242" t="s">
        <v>41</v>
      </c>
      <c r="B242" t="s">
        <v>34</v>
      </c>
      <c r="C242" t="s">
        <v>17</v>
      </c>
      <c r="D242" s="4">
        <v>1463</v>
      </c>
      <c r="E242" s="5">
        <v>39</v>
      </c>
    </row>
    <row r="243" spans="1:5" x14ac:dyDescent="0.3">
      <c r="A243" t="s">
        <v>6</v>
      </c>
      <c r="B243" t="s">
        <v>34</v>
      </c>
      <c r="C243" t="s">
        <v>15</v>
      </c>
      <c r="D243" s="4">
        <v>1442</v>
      </c>
      <c r="E243" s="5">
        <v>15</v>
      </c>
    </row>
    <row r="244" spans="1:5" x14ac:dyDescent="0.3">
      <c r="A244" t="s">
        <v>10</v>
      </c>
      <c r="B244" t="s">
        <v>34</v>
      </c>
      <c r="C244" t="s">
        <v>25</v>
      </c>
      <c r="D244" s="4">
        <v>1428</v>
      </c>
      <c r="E244" s="5">
        <v>93</v>
      </c>
    </row>
    <row r="245" spans="1:5" x14ac:dyDescent="0.3">
      <c r="A245" t="s">
        <v>10</v>
      </c>
      <c r="B245" t="s">
        <v>36</v>
      </c>
      <c r="C245" t="s">
        <v>27</v>
      </c>
      <c r="D245" s="4">
        <v>1407</v>
      </c>
      <c r="E245" s="5">
        <v>72</v>
      </c>
    </row>
    <row r="246" spans="1:5" x14ac:dyDescent="0.3">
      <c r="A246" t="s">
        <v>6</v>
      </c>
      <c r="B246" t="s">
        <v>36</v>
      </c>
      <c r="C246" t="s">
        <v>29</v>
      </c>
      <c r="D246" s="4">
        <v>1400</v>
      </c>
      <c r="E246" s="5">
        <v>135</v>
      </c>
    </row>
    <row r="247" spans="1:5" x14ac:dyDescent="0.3">
      <c r="A247" t="s">
        <v>6</v>
      </c>
      <c r="B247" t="s">
        <v>35</v>
      </c>
      <c r="C247" t="s">
        <v>4</v>
      </c>
      <c r="D247" s="4">
        <v>1302</v>
      </c>
      <c r="E247" s="5">
        <v>402</v>
      </c>
    </row>
    <row r="248" spans="1:5" x14ac:dyDescent="0.3">
      <c r="A248" t="s">
        <v>7</v>
      </c>
      <c r="B248" t="s">
        <v>38</v>
      </c>
      <c r="C248" t="s">
        <v>14</v>
      </c>
      <c r="D248" s="4">
        <v>1281</v>
      </c>
      <c r="E248" s="5">
        <v>75</v>
      </c>
    </row>
    <row r="249" spans="1:5" x14ac:dyDescent="0.3">
      <c r="A249" t="s">
        <v>3</v>
      </c>
      <c r="B249" t="s">
        <v>36</v>
      </c>
      <c r="C249" t="s">
        <v>19</v>
      </c>
      <c r="D249" s="4">
        <v>1281</v>
      </c>
      <c r="E249" s="5">
        <v>18</v>
      </c>
    </row>
    <row r="250" spans="1:5" x14ac:dyDescent="0.3">
      <c r="A250" t="s">
        <v>41</v>
      </c>
      <c r="B250" t="s">
        <v>34</v>
      </c>
      <c r="C250" t="s">
        <v>16</v>
      </c>
      <c r="D250" s="4">
        <v>1274</v>
      </c>
      <c r="E250" s="5">
        <v>225</v>
      </c>
    </row>
    <row r="251" spans="1:5" x14ac:dyDescent="0.3">
      <c r="A251" t="s">
        <v>6</v>
      </c>
      <c r="B251" t="s">
        <v>38</v>
      </c>
      <c r="C251" t="s">
        <v>27</v>
      </c>
      <c r="D251" s="4">
        <v>1134</v>
      </c>
      <c r="E251" s="5">
        <v>282</v>
      </c>
    </row>
    <row r="252" spans="1:5" x14ac:dyDescent="0.3">
      <c r="A252" t="s">
        <v>9</v>
      </c>
      <c r="B252" t="s">
        <v>37</v>
      </c>
      <c r="C252" t="s">
        <v>29</v>
      </c>
      <c r="D252" s="4">
        <v>1085</v>
      </c>
      <c r="E252" s="5">
        <v>273</v>
      </c>
    </row>
    <row r="253" spans="1:5" x14ac:dyDescent="0.3">
      <c r="A253" t="s">
        <v>6</v>
      </c>
      <c r="B253" t="s">
        <v>35</v>
      </c>
      <c r="C253" t="s">
        <v>20</v>
      </c>
      <c r="D253" s="4">
        <v>1071</v>
      </c>
      <c r="E253" s="5">
        <v>270</v>
      </c>
    </row>
    <row r="254" spans="1:5" x14ac:dyDescent="0.3">
      <c r="A254" t="s">
        <v>2</v>
      </c>
      <c r="B254" t="s">
        <v>37</v>
      </c>
      <c r="C254" t="s">
        <v>14</v>
      </c>
      <c r="D254" s="4">
        <v>1057</v>
      </c>
      <c r="E254" s="5">
        <v>54</v>
      </c>
    </row>
    <row r="255" spans="1:5" x14ac:dyDescent="0.3">
      <c r="A255" t="s">
        <v>3</v>
      </c>
      <c r="B255" t="s">
        <v>36</v>
      </c>
      <c r="C255" t="s">
        <v>28</v>
      </c>
      <c r="D255" s="4">
        <v>973</v>
      </c>
      <c r="E255" s="5">
        <v>162</v>
      </c>
    </row>
    <row r="256" spans="1:5" x14ac:dyDescent="0.3">
      <c r="A256" t="s">
        <v>7</v>
      </c>
      <c r="B256" t="s">
        <v>39</v>
      </c>
      <c r="C256" t="s">
        <v>27</v>
      </c>
      <c r="D256" s="4">
        <v>966</v>
      </c>
      <c r="E256" s="5">
        <v>198</v>
      </c>
    </row>
    <row r="257" spans="1:5" x14ac:dyDescent="0.3">
      <c r="A257" t="s">
        <v>9</v>
      </c>
      <c r="B257" t="s">
        <v>35</v>
      </c>
      <c r="C257" t="s">
        <v>4</v>
      </c>
      <c r="D257" s="4">
        <v>959</v>
      </c>
      <c r="E257" s="5">
        <v>147</v>
      </c>
    </row>
    <row r="258" spans="1:5" x14ac:dyDescent="0.3">
      <c r="A258" t="s">
        <v>6</v>
      </c>
      <c r="B258" t="s">
        <v>38</v>
      </c>
      <c r="C258" t="s">
        <v>33</v>
      </c>
      <c r="D258" s="4">
        <v>959</v>
      </c>
      <c r="E258" s="5">
        <v>135</v>
      </c>
    </row>
    <row r="259" spans="1:5" x14ac:dyDescent="0.3">
      <c r="A259" t="s">
        <v>10</v>
      </c>
      <c r="B259" t="s">
        <v>36</v>
      </c>
      <c r="C259" t="s">
        <v>13</v>
      </c>
      <c r="D259" s="4">
        <v>945</v>
      </c>
      <c r="E259" s="5">
        <v>75</v>
      </c>
    </row>
    <row r="260" spans="1:5" x14ac:dyDescent="0.3">
      <c r="A260" t="s">
        <v>3</v>
      </c>
      <c r="B260" t="s">
        <v>37</v>
      </c>
      <c r="C260" t="s">
        <v>4</v>
      </c>
      <c r="D260" s="4">
        <v>938</v>
      </c>
      <c r="E260" s="5">
        <v>366</v>
      </c>
    </row>
    <row r="261" spans="1:5" x14ac:dyDescent="0.3">
      <c r="A261" t="s">
        <v>9</v>
      </c>
      <c r="B261" t="s">
        <v>34</v>
      </c>
      <c r="C261" t="s">
        <v>16</v>
      </c>
      <c r="D261" s="4">
        <v>938</v>
      </c>
      <c r="E261" s="5">
        <v>189</v>
      </c>
    </row>
    <row r="262" spans="1:5" x14ac:dyDescent="0.3">
      <c r="A262" t="s">
        <v>6</v>
      </c>
      <c r="B262" t="s">
        <v>38</v>
      </c>
      <c r="C262" t="s">
        <v>16</v>
      </c>
      <c r="D262" s="4">
        <v>938</v>
      </c>
      <c r="E262" s="5">
        <v>6</v>
      </c>
    </row>
    <row r="263" spans="1:5" x14ac:dyDescent="0.3">
      <c r="A263" t="s">
        <v>5</v>
      </c>
      <c r="B263" t="s">
        <v>34</v>
      </c>
      <c r="C263" t="s">
        <v>19</v>
      </c>
      <c r="D263" s="4">
        <v>861</v>
      </c>
      <c r="E263" s="5">
        <v>195</v>
      </c>
    </row>
    <row r="264" spans="1:5" x14ac:dyDescent="0.3">
      <c r="A264" t="s">
        <v>41</v>
      </c>
      <c r="B264" t="s">
        <v>36</v>
      </c>
      <c r="C264" t="s">
        <v>28</v>
      </c>
      <c r="D264" s="4">
        <v>854</v>
      </c>
      <c r="E264" s="5">
        <v>309</v>
      </c>
    </row>
    <row r="265" spans="1:5" x14ac:dyDescent="0.3">
      <c r="A265" t="s">
        <v>41</v>
      </c>
      <c r="B265" t="s">
        <v>35</v>
      </c>
      <c r="C265" t="s">
        <v>27</v>
      </c>
      <c r="D265" s="4">
        <v>847</v>
      </c>
      <c r="E265" s="5">
        <v>129</v>
      </c>
    </row>
    <row r="266" spans="1:5" x14ac:dyDescent="0.3">
      <c r="A266" t="s">
        <v>8</v>
      </c>
      <c r="B266" t="s">
        <v>38</v>
      </c>
      <c r="C266" t="s">
        <v>13</v>
      </c>
      <c r="D266" s="4">
        <v>819</v>
      </c>
      <c r="E266" s="5">
        <v>510</v>
      </c>
    </row>
    <row r="267" spans="1:5" x14ac:dyDescent="0.3">
      <c r="A267" t="s">
        <v>3</v>
      </c>
      <c r="B267" t="s">
        <v>35</v>
      </c>
      <c r="C267" t="s">
        <v>33</v>
      </c>
      <c r="D267" s="4">
        <v>819</v>
      </c>
      <c r="E267" s="5">
        <v>306</v>
      </c>
    </row>
    <row r="268" spans="1:5" x14ac:dyDescent="0.3">
      <c r="A268" t="s">
        <v>2</v>
      </c>
      <c r="B268" t="s">
        <v>36</v>
      </c>
      <c r="C268" t="s">
        <v>27</v>
      </c>
      <c r="D268" s="4">
        <v>798</v>
      </c>
      <c r="E268" s="5">
        <v>519</v>
      </c>
    </row>
    <row r="269" spans="1:5" x14ac:dyDescent="0.3">
      <c r="A269" t="s">
        <v>41</v>
      </c>
      <c r="B269" t="s">
        <v>37</v>
      </c>
      <c r="C269" t="s">
        <v>15</v>
      </c>
      <c r="D269" s="4">
        <v>714</v>
      </c>
      <c r="E269" s="5">
        <v>231</v>
      </c>
    </row>
    <row r="270" spans="1:5" x14ac:dyDescent="0.3">
      <c r="A270" t="s">
        <v>9</v>
      </c>
      <c r="B270" t="s">
        <v>34</v>
      </c>
      <c r="C270" t="s">
        <v>17</v>
      </c>
      <c r="D270" s="4">
        <v>707</v>
      </c>
      <c r="E270" s="5">
        <v>174</v>
      </c>
    </row>
    <row r="271" spans="1:5" x14ac:dyDescent="0.3">
      <c r="A271" t="s">
        <v>10</v>
      </c>
      <c r="B271" t="s">
        <v>34</v>
      </c>
      <c r="C271" t="s">
        <v>17</v>
      </c>
      <c r="D271" s="4">
        <v>700</v>
      </c>
      <c r="E271" s="5">
        <v>87</v>
      </c>
    </row>
    <row r="272" spans="1:5" x14ac:dyDescent="0.3">
      <c r="A272" t="s">
        <v>2</v>
      </c>
      <c r="B272" t="s">
        <v>39</v>
      </c>
      <c r="C272" t="s">
        <v>23</v>
      </c>
      <c r="D272" s="4">
        <v>630</v>
      </c>
      <c r="E272" s="5">
        <v>36</v>
      </c>
    </row>
    <row r="273" spans="1:5" x14ac:dyDescent="0.3">
      <c r="A273" t="s">
        <v>40</v>
      </c>
      <c r="B273" t="s">
        <v>38</v>
      </c>
      <c r="C273" t="s">
        <v>24</v>
      </c>
      <c r="D273" s="4">
        <v>623</v>
      </c>
      <c r="E273" s="5">
        <v>51</v>
      </c>
    </row>
    <row r="274" spans="1:5" x14ac:dyDescent="0.3">
      <c r="A274" t="s">
        <v>41</v>
      </c>
      <c r="B274" t="s">
        <v>35</v>
      </c>
      <c r="C274" t="s">
        <v>19</v>
      </c>
      <c r="D274" s="4">
        <v>609</v>
      </c>
      <c r="E274" s="5">
        <v>99</v>
      </c>
    </row>
    <row r="275" spans="1:5" x14ac:dyDescent="0.3">
      <c r="A275" t="s">
        <v>40</v>
      </c>
      <c r="B275" t="s">
        <v>38</v>
      </c>
      <c r="C275" t="s">
        <v>26</v>
      </c>
      <c r="D275" s="4">
        <v>609</v>
      </c>
      <c r="E275" s="5">
        <v>87</v>
      </c>
    </row>
    <row r="276" spans="1:5" x14ac:dyDescent="0.3">
      <c r="A276" t="s">
        <v>10</v>
      </c>
      <c r="B276" t="s">
        <v>35</v>
      </c>
      <c r="C276" t="s">
        <v>21</v>
      </c>
      <c r="D276" s="4">
        <v>567</v>
      </c>
      <c r="E276" s="5">
        <v>228</v>
      </c>
    </row>
    <row r="277" spans="1:5" x14ac:dyDescent="0.3">
      <c r="A277" t="s">
        <v>6</v>
      </c>
      <c r="B277" t="s">
        <v>37</v>
      </c>
      <c r="C277" t="s">
        <v>30</v>
      </c>
      <c r="D277" s="4">
        <v>560</v>
      </c>
      <c r="E277" s="5">
        <v>81</v>
      </c>
    </row>
    <row r="278" spans="1:5" x14ac:dyDescent="0.3">
      <c r="A278" t="s">
        <v>2</v>
      </c>
      <c r="B278" t="s">
        <v>35</v>
      </c>
      <c r="C278" t="s">
        <v>19</v>
      </c>
      <c r="D278" s="4">
        <v>553</v>
      </c>
      <c r="E278" s="5">
        <v>15</v>
      </c>
    </row>
    <row r="279" spans="1:5" x14ac:dyDescent="0.3">
      <c r="A279" t="s">
        <v>6</v>
      </c>
      <c r="B279" t="s">
        <v>34</v>
      </c>
      <c r="C279" t="s">
        <v>4</v>
      </c>
      <c r="D279" s="4">
        <v>525</v>
      </c>
      <c r="E279" s="5">
        <v>48</v>
      </c>
    </row>
    <row r="280" spans="1:5" x14ac:dyDescent="0.3">
      <c r="A280" t="s">
        <v>5</v>
      </c>
      <c r="B280" t="s">
        <v>37</v>
      </c>
      <c r="C280" t="s">
        <v>22</v>
      </c>
      <c r="D280" s="4">
        <v>518</v>
      </c>
      <c r="E280" s="5">
        <v>75</v>
      </c>
    </row>
    <row r="281" spans="1:5" x14ac:dyDescent="0.3">
      <c r="A281" t="s">
        <v>6</v>
      </c>
      <c r="B281" t="s">
        <v>36</v>
      </c>
      <c r="C281" t="s">
        <v>21</v>
      </c>
      <c r="D281" s="4">
        <v>497</v>
      </c>
      <c r="E281" s="5">
        <v>63</v>
      </c>
    </row>
    <row r="282" spans="1:5" x14ac:dyDescent="0.3">
      <c r="A282" t="s">
        <v>5</v>
      </c>
      <c r="B282" t="s">
        <v>35</v>
      </c>
      <c r="C282" t="s">
        <v>22</v>
      </c>
      <c r="D282" s="4">
        <v>490</v>
      </c>
      <c r="E282" s="5">
        <v>84</v>
      </c>
    </row>
    <row r="283" spans="1:5" x14ac:dyDescent="0.3">
      <c r="A283" t="s">
        <v>6</v>
      </c>
      <c r="B283" t="s">
        <v>38</v>
      </c>
      <c r="C283" t="s">
        <v>25</v>
      </c>
      <c r="D283" s="4">
        <v>469</v>
      </c>
      <c r="E283" s="5">
        <v>75</v>
      </c>
    </row>
    <row r="284" spans="1:5" x14ac:dyDescent="0.3">
      <c r="A284" t="s">
        <v>8</v>
      </c>
      <c r="B284" t="s">
        <v>37</v>
      </c>
      <c r="C284" t="s">
        <v>21</v>
      </c>
      <c r="D284" s="4">
        <v>434</v>
      </c>
      <c r="E284" s="5">
        <v>87</v>
      </c>
    </row>
    <row r="285" spans="1:5" x14ac:dyDescent="0.3">
      <c r="A285" t="s">
        <v>5</v>
      </c>
      <c r="B285" t="s">
        <v>39</v>
      </c>
      <c r="C285" t="s">
        <v>18</v>
      </c>
      <c r="D285" s="4">
        <v>385</v>
      </c>
      <c r="E285" s="5">
        <v>249</v>
      </c>
    </row>
    <row r="286" spans="1:5" x14ac:dyDescent="0.3">
      <c r="A286" t="s">
        <v>8</v>
      </c>
      <c r="B286" t="s">
        <v>35</v>
      </c>
      <c r="C286" t="s">
        <v>33</v>
      </c>
      <c r="D286" s="4">
        <v>357</v>
      </c>
      <c r="E286" s="5">
        <v>126</v>
      </c>
    </row>
    <row r="287" spans="1:5" x14ac:dyDescent="0.3">
      <c r="A287" t="s">
        <v>41</v>
      </c>
      <c r="B287" t="s">
        <v>34</v>
      </c>
      <c r="C287" t="s">
        <v>22</v>
      </c>
      <c r="D287" s="4">
        <v>336</v>
      </c>
      <c r="E287" s="5">
        <v>144</v>
      </c>
    </row>
    <row r="288" spans="1:5" x14ac:dyDescent="0.3">
      <c r="A288" t="s">
        <v>7</v>
      </c>
      <c r="B288" t="s">
        <v>36</v>
      </c>
      <c r="C288" t="s">
        <v>32</v>
      </c>
      <c r="D288" s="4">
        <v>280</v>
      </c>
      <c r="E288" s="5">
        <v>87</v>
      </c>
    </row>
    <row r="289" spans="1:5" x14ac:dyDescent="0.3">
      <c r="A289" t="s">
        <v>9</v>
      </c>
      <c r="B289" t="s">
        <v>37</v>
      </c>
      <c r="C289" t="s">
        <v>4</v>
      </c>
      <c r="D289" s="4">
        <v>259</v>
      </c>
      <c r="E289" s="5">
        <v>207</v>
      </c>
    </row>
    <row r="290" spans="1:5" x14ac:dyDescent="0.3">
      <c r="A290" t="s">
        <v>2</v>
      </c>
      <c r="B290" t="s">
        <v>34</v>
      </c>
      <c r="C290" t="s">
        <v>13</v>
      </c>
      <c r="D290" s="4">
        <v>252</v>
      </c>
      <c r="E290" s="5">
        <v>54</v>
      </c>
    </row>
    <row r="291" spans="1:5" x14ac:dyDescent="0.3">
      <c r="A291" t="s">
        <v>10</v>
      </c>
      <c r="B291" t="s">
        <v>37</v>
      </c>
      <c r="C291" t="s">
        <v>21</v>
      </c>
      <c r="D291" s="4">
        <v>245</v>
      </c>
      <c r="E291" s="5">
        <v>288</v>
      </c>
    </row>
    <row r="292" spans="1:5" x14ac:dyDescent="0.3">
      <c r="A292" t="s">
        <v>2</v>
      </c>
      <c r="B292" t="s">
        <v>37</v>
      </c>
      <c r="C292" t="s">
        <v>19</v>
      </c>
      <c r="D292" s="4">
        <v>238</v>
      </c>
      <c r="E292" s="5">
        <v>18</v>
      </c>
    </row>
    <row r="293" spans="1:5" x14ac:dyDescent="0.3">
      <c r="A293" t="s">
        <v>40</v>
      </c>
      <c r="B293" t="s">
        <v>36</v>
      </c>
      <c r="C293" t="s">
        <v>4</v>
      </c>
      <c r="D293" s="4">
        <v>217</v>
      </c>
      <c r="E293" s="5">
        <v>36</v>
      </c>
    </row>
    <row r="294" spans="1:5" x14ac:dyDescent="0.3">
      <c r="A294" t="s">
        <v>2</v>
      </c>
      <c r="B294" t="s">
        <v>36</v>
      </c>
      <c r="C294" t="s">
        <v>17</v>
      </c>
      <c r="D294" s="4">
        <v>189</v>
      </c>
      <c r="E294" s="5">
        <v>48</v>
      </c>
    </row>
    <row r="295" spans="1:5" x14ac:dyDescent="0.3">
      <c r="A295" t="s">
        <v>5</v>
      </c>
      <c r="B295" t="s">
        <v>37</v>
      </c>
      <c r="C295" t="s">
        <v>31</v>
      </c>
      <c r="D295" s="4">
        <v>182</v>
      </c>
      <c r="E295" s="5">
        <v>48</v>
      </c>
    </row>
    <row r="296" spans="1:5" x14ac:dyDescent="0.3">
      <c r="A296" t="s">
        <v>8</v>
      </c>
      <c r="B296" t="s">
        <v>38</v>
      </c>
      <c r="C296" t="s">
        <v>22</v>
      </c>
      <c r="D296" s="4">
        <v>168</v>
      </c>
      <c r="E296" s="5">
        <v>84</v>
      </c>
    </row>
    <row r="297" spans="1:5" x14ac:dyDescent="0.3">
      <c r="A297" t="s">
        <v>41</v>
      </c>
      <c r="B297" t="s">
        <v>38</v>
      </c>
      <c r="C297" t="s">
        <v>25</v>
      </c>
      <c r="D297" s="4">
        <v>154</v>
      </c>
      <c r="E297" s="5">
        <v>21</v>
      </c>
    </row>
    <row r="298" spans="1:5" x14ac:dyDescent="0.3">
      <c r="A298" t="s">
        <v>41</v>
      </c>
      <c r="B298" t="s">
        <v>36</v>
      </c>
      <c r="C298" t="s">
        <v>26</v>
      </c>
      <c r="D298" s="4">
        <v>98</v>
      </c>
      <c r="E298" s="5">
        <v>204</v>
      </c>
    </row>
    <row r="299" spans="1:5" x14ac:dyDescent="0.3">
      <c r="A299" t="s">
        <v>9</v>
      </c>
      <c r="B299" t="s">
        <v>35</v>
      </c>
      <c r="C299" t="s">
        <v>26</v>
      </c>
      <c r="D299" s="4">
        <v>98</v>
      </c>
      <c r="E299" s="5">
        <v>159</v>
      </c>
    </row>
    <row r="300" spans="1:5" x14ac:dyDescent="0.3">
      <c r="A300" t="s">
        <v>10</v>
      </c>
      <c r="B300" t="s">
        <v>38</v>
      </c>
      <c r="C300" t="s">
        <v>13</v>
      </c>
      <c r="D300" s="4">
        <v>63</v>
      </c>
      <c r="E300" s="5">
        <v>123</v>
      </c>
    </row>
    <row r="301" spans="1:5" x14ac:dyDescent="0.3">
      <c r="A301" t="s">
        <v>2</v>
      </c>
      <c r="B301" t="s">
        <v>38</v>
      </c>
      <c r="C301" t="s">
        <v>13</v>
      </c>
      <c r="D301" s="4">
        <v>56</v>
      </c>
      <c r="E301" s="5">
        <v>51</v>
      </c>
    </row>
    <row r="302" spans="1:5" x14ac:dyDescent="0.3">
      <c r="A302" t="s">
        <v>8</v>
      </c>
      <c r="B302" t="s">
        <v>37</v>
      </c>
      <c r="C302" t="s">
        <v>30</v>
      </c>
      <c r="D302" s="4">
        <v>42</v>
      </c>
      <c r="E302" s="5">
        <v>150</v>
      </c>
    </row>
    <row r="303" spans="1:5" x14ac:dyDescent="0.3">
      <c r="A303" t="s">
        <v>3</v>
      </c>
      <c r="B303" t="s">
        <v>39</v>
      </c>
      <c r="C303" t="s">
        <v>16</v>
      </c>
      <c r="D303" s="4">
        <v>21</v>
      </c>
      <c r="E303" s="5">
        <v>168</v>
      </c>
    </row>
    <row r="304" spans="1:5" x14ac:dyDescent="0.3">
      <c r="A304" t="s">
        <v>40</v>
      </c>
      <c r="B304" t="s">
        <v>39</v>
      </c>
      <c r="C304" t="s">
        <v>29</v>
      </c>
      <c r="D304" s="4">
        <v>0</v>
      </c>
      <c r="E304" s="5">
        <v>135</v>
      </c>
    </row>
  </sheetData>
  <conditionalFormatting sqref="D1:D3 D305:D1048576">
    <cfRule type="colorScale" priority="5">
      <colorScale>
        <cfvo type="min"/>
        <cfvo type="percentile" val="50"/>
        <cfvo type="max"/>
        <color rgb="FFF8696B"/>
        <color rgb="FFFFEB84"/>
        <color rgb="FF63BE7B"/>
      </colorScale>
    </cfRule>
  </conditionalFormatting>
  <conditionalFormatting sqref="D1:D1048576">
    <cfRule type="top10" dxfId="0"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06F3-E28D-400E-930A-66B352FA78E1}">
  <dimension ref="A1:I10"/>
  <sheetViews>
    <sheetView showGridLines="0" workbookViewId="0">
      <selection activeCell="G20" sqref="G20"/>
    </sheetView>
  </sheetViews>
  <sheetFormatPr defaultRowHeight="14.4" x14ac:dyDescent="0.3"/>
  <cols>
    <col min="2" max="2" width="11.5546875" bestFit="1" customWidth="1"/>
    <col min="3" max="3" width="14" bestFit="1" customWidth="1"/>
    <col min="4" max="4" width="9.33203125" bestFit="1" customWidth="1"/>
    <col min="8" max="8" width="9.33203125" bestFit="1" customWidth="1"/>
  </cols>
  <sheetData>
    <row r="1" spans="1:9" x14ac:dyDescent="0.3">
      <c r="A1" t="s">
        <v>68</v>
      </c>
    </row>
    <row r="4" spans="1:9" x14ac:dyDescent="0.3">
      <c r="B4" s="17" t="s">
        <v>71</v>
      </c>
      <c r="C4" s="17" t="s">
        <v>1</v>
      </c>
      <c r="D4" s="17"/>
      <c r="E4" s="17" t="s">
        <v>50</v>
      </c>
      <c r="G4" t="s">
        <v>69</v>
      </c>
      <c r="H4" t="s">
        <v>70</v>
      </c>
      <c r="I4" t="s">
        <v>58</v>
      </c>
    </row>
    <row r="5" spans="1:9" x14ac:dyDescent="0.3">
      <c r="B5" s="15" t="str" cm="1">
        <f t="array" ref="B5:B10">_xlfn.UNIQUE(data_[Geography])</f>
        <v>UK</v>
      </c>
      <c r="C5" s="16">
        <f>SUMIFS(data_[Amount],data_[Geography],B5)</f>
        <v>173530</v>
      </c>
      <c r="D5" s="20">
        <f>C5</f>
        <v>173530</v>
      </c>
      <c r="E5" s="21">
        <f>SUMIFS(data_[Units], data_[Geography],B5)</f>
        <v>5745</v>
      </c>
      <c r="G5" t="str" cm="1">
        <f t="array" ref="G5:G10">_xlfn.UNIQUE(data_[Geography])</f>
        <v>UK</v>
      </c>
      <c r="H5" s="14">
        <f>SUMIFS(data_[Amount],data_[Geography],G5)</f>
        <v>173530</v>
      </c>
      <c r="I5" s="5">
        <f>SUMIFS(data_[Units], data_[Geography],G5)</f>
        <v>5745</v>
      </c>
    </row>
    <row r="6" spans="1:9" x14ac:dyDescent="0.3">
      <c r="B6" s="15" t="str">
        <v>India</v>
      </c>
      <c r="C6" s="16">
        <f>SUMIFS(data_[Amount],data_[Geography],B6)</f>
        <v>252469</v>
      </c>
      <c r="D6" s="20">
        <f t="shared" ref="D6:D10" si="0">C6</f>
        <v>252469</v>
      </c>
      <c r="E6" s="21">
        <f>SUMIFS(data_[Units], data_[Geography],B6)</f>
        <v>8760</v>
      </c>
      <c r="G6" t="str">
        <v>India</v>
      </c>
      <c r="H6" s="14">
        <f>SUMIFS(data_[Amount],data_[Geography],G6)</f>
        <v>252469</v>
      </c>
      <c r="I6" s="5">
        <f>SUMIFS(data_[Units], data_[Geography],G6)</f>
        <v>8760</v>
      </c>
    </row>
    <row r="7" spans="1:9" x14ac:dyDescent="0.3">
      <c r="B7" s="15" t="str">
        <v>USA</v>
      </c>
      <c r="C7" s="16">
        <f>SUMIFS(data_[Amount],data_[Geography],B7)</f>
        <v>189434</v>
      </c>
      <c r="D7" s="20">
        <f t="shared" si="0"/>
        <v>189434</v>
      </c>
      <c r="E7" s="21">
        <f>SUMIFS(data_[Units], data_[Geography],B7)</f>
        <v>10158</v>
      </c>
      <c r="G7" t="str">
        <v>USA</v>
      </c>
      <c r="H7" s="14">
        <f>SUMIFS(data_[Amount],data_[Geography],G7)</f>
        <v>189434</v>
      </c>
      <c r="I7" s="5">
        <f>SUMIFS(data_[Units], data_[Geography],G7)</f>
        <v>10158</v>
      </c>
    </row>
    <row r="8" spans="1:9" x14ac:dyDescent="0.3">
      <c r="B8" s="15" t="str">
        <v>Australia</v>
      </c>
      <c r="C8" s="16">
        <f>SUMIFS(data_[Amount],data_[Geography],B8)</f>
        <v>168679</v>
      </c>
      <c r="D8" s="20">
        <f t="shared" si="0"/>
        <v>168679</v>
      </c>
      <c r="E8" s="21">
        <f>SUMIFS(data_[Units], data_[Geography],B8)</f>
        <v>6264</v>
      </c>
      <c r="G8" t="str">
        <v>Australia</v>
      </c>
      <c r="H8" s="14">
        <f>SUMIFS(data_[Amount],data_[Geography],G8)</f>
        <v>168679</v>
      </c>
      <c r="I8" s="5">
        <f>SUMIFS(data_[Units], data_[Geography],G8)</f>
        <v>6264</v>
      </c>
    </row>
    <row r="9" spans="1:9" x14ac:dyDescent="0.3">
      <c r="B9" s="15" t="str">
        <v>New Zealand</v>
      </c>
      <c r="C9" s="16">
        <f>SUMIFS(data_[Amount],data_[Geography],B9)</f>
        <v>218813</v>
      </c>
      <c r="D9" s="20">
        <f t="shared" si="0"/>
        <v>218813</v>
      </c>
      <c r="E9" s="21">
        <f>SUMIFS(data_[Units], data_[Geography],B9)</f>
        <v>7431</v>
      </c>
      <c r="G9" t="str">
        <v>New Zealand</v>
      </c>
      <c r="H9" s="14">
        <f>SUMIFS(data_[Amount],data_[Geography],G9)</f>
        <v>218813</v>
      </c>
      <c r="I9" s="5">
        <f>SUMIFS(data_[Units], data_[Geography],G9)</f>
        <v>7431</v>
      </c>
    </row>
    <row r="10" spans="1:9" x14ac:dyDescent="0.3">
      <c r="B10" s="18" t="str">
        <v>Canada</v>
      </c>
      <c r="C10" s="19">
        <f>SUMIFS(data_[Amount],data_[Geography],B10)</f>
        <v>237944</v>
      </c>
      <c r="D10" s="20">
        <f t="shared" si="0"/>
        <v>237944</v>
      </c>
      <c r="E10" s="22">
        <f>SUMIFS(data_[Units], data_[Geography],B10)</f>
        <v>7302</v>
      </c>
      <c r="G10" t="str">
        <v>Canada</v>
      </c>
      <c r="H10" s="14">
        <f>SUMIFS(data_[Amount],data_[Geography],G10)</f>
        <v>237944</v>
      </c>
      <c r="I10" s="5">
        <f>SUMIFS(data_[Units], data_[Geography],G10)</f>
        <v>7302</v>
      </c>
    </row>
  </sheetData>
  <conditionalFormatting sqref="C1:C4 C11:C1048576">
    <cfRule type="dataBar" priority="4">
      <dataBar>
        <cfvo type="min"/>
        <cfvo type="max"/>
        <color rgb="FF63C384"/>
      </dataBar>
      <extLst>
        <ext xmlns:x14="http://schemas.microsoft.com/office/spreadsheetml/2009/9/main" uri="{B025F937-C7B1-47D3-B67F-A62EFF666E3E}">
          <x14:id>{A2811B1E-EE46-4A91-BA9A-D2E0977A29B5}</x14:id>
        </ext>
      </extLst>
    </cfRule>
  </conditionalFormatting>
  <conditionalFormatting sqref="D5:D10">
    <cfRule type="dataBar" priority="2">
      <dataBar showValue="0">
        <cfvo type="min"/>
        <cfvo type="max"/>
        <color theme="4" tint="0.39997558519241921"/>
      </dataBar>
      <extLst>
        <ext xmlns:x14="http://schemas.microsoft.com/office/spreadsheetml/2009/9/main" uri="{B025F937-C7B1-47D3-B67F-A62EFF666E3E}">
          <x14:id>{F68CF945-B0CF-49FD-8750-B967E34E1159}</x14:id>
        </ext>
      </extLst>
    </cfRule>
  </conditionalFormatting>
  <conditionalFormatting sqref="D4">
    <cfRule type="dataBar" priority="1">
      <dataBar>
        <cfvo type="min"/>
        <cfvo type="max"/>
        <color rgb="FF63C384"/>
      </dataBar>
      <extLst>
        <ext xmlns:x14="http://schemas.microsoft.com/office/spreadsheetml/2009/9/main" uri="{B025F937-C7B1-47D3-B67F-A62EFF666E3E}">
          <x14:id>{37CE3FBB-41B2-4EA3-9058-007B31218B5B}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2811B1E-EE46-4A91-BA9A-D2E0977A29B5}">
            <x14:dataBar minLength="0" maxLength="100" gradient="0">
              <x14:cfvo type="autoMin"/>
              <x14:cfvo type="autoMax"/>
              <x14:negativeFillColor rgb="FFFF0000"/>
              <x14:axisColor rgb="FF000000"/>
            </x14:dataBar>
          </x14:cfRule>
          <xm:sqref>C1:C4 C11:C1048576</xm:sqref>
        </x14:conditionalFormatting>
        <x14:conditionalFormatting xmlns:xm="http://schemas.microsoft.com/office/excel/2006/main">
          <x14:cfRule type="dataBar" id="{F68CF945-B0CF-49FD-8750-B967E34E1159}">
            <x14:dataBar minLength="0" maxLength="100" gradient="0">
              <x14:cfvo type="autoMin"/>
              <x14:cfvo type="autoMax"/>
              <x14:negativeFillColor rgb="FFFF0000"/>
              <x14:axisColor rgb="FF000000"/>
            </x14:dataBar>
          </x14:cfRule>
          <xm:sqref>D5:D10</xm:sqref>
        </x14:conditionalFormatting>
        <x14:conditionalFormatting xmlns:xm="http://schemas.microsoft.com/office/excel/2006/main">
          <x14:cfRule type="dataBar" id="{37CE3FBB-41B2-4EA3-9058-007B31218B5B}">
            <x14:dataBar minLength="0" maxLength="100" gradient="0">
              <x14:cfvo type="autoMin"/>
              <x14:cfvo type="autoMax"/>
              <x14:negativeFillColor rgb="FFFF0000"/>
              <x14:axisColor rgb="FF000000"/>
            </x14:dataBar>
          </x14:cfRule>
          <xm:sqref>D4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9E48C-4DAC-485A-B418-D647996AFF70}">
  <dimension ref="C4:F10"/>
  <sheetViews>
    <sheetView workbookViewId="0">
      <selection activeCell="G29" sqref="G29"/>
    </sheetView>
  </sheetViews>
  <sheetFormatPr defaultRowHeight="14.4" x14ac:dyDescent="0.3"/>
  <cols>
    <col min="3" max="3" width="12.5546875" bestFit="1" customWidth="1"/>
    <col min="4" max="4" width="14.44140625" bestFit="1" customWidth="1"/>
    <col min="5" max="5" width="3.6640625" bestFit="1" customWidth="1"/>
    <col min="6" max="6" width="11.77734375" bestFit="1" customWidth="1"/>
  </cols>
  <sheetData>
    <row r="4" spans="3:6" x14ac:dyDescent="0.3">
      <c r="C4" s="23" t="s">
        <v>72</v>
      </c>
      <c r="D4" t="s">
        <v>74</v>
      </c>
      <c r="E4" t="s">
        <v>76</v>
      </c>
      <c r="F4" t="s">
        <v>75</v>
      </c>
    </row>
    <row r="5" spans="3:6" x14ac:dyDescent="0.3">
      <c r="C5" s="24" t="s">
        <v>34</v>
      </c>
      <c r="D5" s="26">
        <v>203147</v>
      </c>
      <c r="E5" s="25">
        <v>203147</v>
      </c>
      <c r="F5" s="25">
        <v>7398</v>
      </c>
    </row>
    <row r="6" spans="3:6" x14ac:dyDescent="0.3">
      <c r="C6" s="24" t="s">
        <v>37</v>
      </c>
      <c r="D6" s="26">
        <v>178654</v>
      </c>
      <c r="E6" s="25">
        <v>178654</v>
      </c>
      <c r="F6" s="25">
        <v>6822</v>
      </c>
    </row>
    <row r="7" spans="3:6" x14ac:dyDescent="0.3">
      <c r="C7" s="24" t="s">
        <v>36</v>
      </c>
      <c r="D7" s="26">
        <v>174615</v>
      </c>
      <c r="E7" s="25">
        <v>174615</v>
      </c>
      <c r="F7" s="25">
        <v>5820</v>
      </c>
    </row>
    <row r="8" spans="3:6" x14ac:dyDescent="0.3">
      <c r="C8" s="24" t="s">
        <v>35</v>
      </c>
      <c r="D8" s="26">
        <v>159019</v>
      </c>
      <c r="E8" s="25">
        <v>159019</v>
      </c>
      <c r="F8" s="25">
        <v>8928</v>
      </c>
    </row>
    <row r="9" spans="3:6" x14ac:dyDescent="0.3">
      <c r="C9" s="24" t="s">
        <v>38</v>
      </c>
      <c r="D9" s="26">
        <v>124530</v>
      </c>
      <c r="E9" s="25">
        <v>124530</v>
      </c>
      <c r="F9" s="25">
        <v>5238</v>
      </c>
    </row>
    <row r="10" spans="3:6" x14ac:dyDescent="0.3">
      <c r="C10" s="24" t="s">
        <v>39</v>
      </c>
      <c r="D10" s="26">
        <v>111230</v>
      </c>
      <c r="E10" s="25">
        <v>111230</v>
      </c>
      <c r="F10" s="25">
        <v>3675</v>
      </c>
    </row>
  </sheetData>
  <conditionalFormatting pivot="1" sqref="D5:D10">
    <cfRule type="dataBar" priority="2">
      <dataBar>
        <cfvo type="min"/>
        <cfvo type="max"/>
        <color rgb="FFD6007B"/>
      </dataBar>
      <extLst>
        <ext xmlns:x14="http://schemas.microsoft.com/office/spreadsheetml/2009/9/main" uri="{B025F937-C7B1-47D3-B67F-A62EFF666E3E}">
          <x14:id>{FEB7D2DB-16EE-466B-A3E9-3465AEB6DE46}</x14:id>
        </ext>
      </extLst>
    </cfRule>
  </conditionalFormatting>
  <conditionalFormatting pivot="1" sqref="E5:E10">
    <cfRule type="dataBar" priority="1">
      <dataBar showValue="0">
        <cfvo type="min"/>
        <cfvo type="max"/>
        <color rgb="FFD6007B"/>
      </dataBar>
      <extLst>
        <ext xmlns:x14="http://schemas.microsoft.com/office/spreadsheetml/2009/9/main" uri="{B025F937-C7B1-47D3-B67F-A62EFF666E3E}">
          <x14:id>{5B13565A-37B2-4CE6-A528-86EE4D431DA4}</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FEB7D2DB-16EE-466B-A3E9-3465AEB6DE46}">
            <x14:dataBar minLength="0" maxLength="100" border="1" negativeBarBorderColorSameAsPositive="0">
              <x14:cfvo type="autoMin"/>
              <x14:cfvo type="autoMax"/>
              <x14:borderColor rgb="FFD6007B"/>
              <x14:negativeFillColor rgb="FFFF0000"/>
              <x14:negativeBorderColor rgb="FFFF0000"/>
              <x14:axisColor rgb="FF000000"/>
            </x14:dataBar>
          </x14:cfRule>
          <xm:sqref>D5:D10</xm:sqref>
        </x14:conditionalFormatting>
        <x14:conditionalFormatting xmlns:xm="http://schemas.microsoft.com/office/excel/2006/main" pivot="1">
          <x14:cfRule type="dataBar" id="{5B13565A-37B2-4CE6-A528-86EE4D431DA4}">
            <x14:dataBar minLength="0" maxLength="100" border="1" negativeBarBorderColorSameAsPositive="0">
              <x14:cfvo type="autoMin"/>
              <x14:cfvo type="autoMax"/>
              <x14:borderColor rgb="FFD6007B"/>
              <x14:negativeFillColor rgb="FFFF0000"/>
              <x14:negativeBorderColor rgb="FFFF0000"/>
              <x14:axisColor rgb="FF000000"/>
            </x14:dataBar>
          </x14:cfRule>
          <xm:sqref>E5:E10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A46-35A9-4D7A-9845-95D810120142}">
  <dimension ref="A1:C10"/>
  <sheetViews>
    <sheetView workbookViewId="0">
      <selection activeCell="G17" sqref="G17"/>
    </sheetView>
  </sheetViews>
  <sheetFormatPr defaultRowHeight="14.4" x14ac:dyDescent="0.3"/>
  <cols>
    <col min="2" max="2" width="17.77734375" bestFit="1" customWidth="1"/>
    <col min="3" max="5" width="12.21875" bestFit="1" customWidth="1"/>
  </cols>
  <sheetData>
    <row r="1" spans="1:3" x14ac:dyDescent="0.3">
      <c r="A1" t="s">
        <v>77</v>
      </c>
    </row>
    <row r="4" spans="1:3" x14ac:dyDescent="0.3">
      <c r="B4" s="23" t="s">
        <v>72</v>
      </c>
      <c r="C4" t="s">
        <v>78</v>
      </c>
    </row>
    <row r="5" spans="1:3" x14ac:dyDescent="0.3">
      <c r="B5" s="24" t="s">
        <v>24</v>
      </c>
      <c r="C5" s="26">
        <v>33.88697318007663</v>
      </c>
    </row>
    <row r="6" spans="1:3" x14ac:dyDescent="0.3">
      <c r="B6" s="24" t="s">
        <v>22</v>
      </c>
      <c r="C6" s="26">
        <v>32.301656920077974</v>
      </c>
    </row>
    <row r="7" spans="1:3" x14ac:dyDescent="0.3">
      <c r="B7" s="24" t="s">
        <v>26</v>
      </c>
      <c r="C7" s="26">
        <v>32.807189542483663</v>
      </c>
    </row>
    <row r="8" spans="1:3" x14ac:dyDescent="0.3">
      <c r="B8" s="24" t="s">
        <v>33</v>
      </c>
      <c r="C8" s="26">
        <v>37.303128371089535</v>
      </c>
    </row>
    <row r="9" spans="1:3" x14ac:dyDescent="0.3">
      <c r="B9" s="24" t="s">
        <v>15</v>
      </c>
      <c r="C9" s="26">
        <v>44.990867579908674</v>
      </c>
    </row>
    <row r="10" spans="1:3" x14ac:dyDescent="0.3">
      <c r="B10" s="24" t="s">
        <v>73</v>
      </c>
      <c r="C10" s="26">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FF9A-E482-423F-8286-2C81792244CF}">
  <dimension ref="R2:U302"/>
  <sheetViews>
    <sheetView topLeftCell="G2" workbookViewId="0">
      <selection activeCell="R2" sqref="R1:S1048576"/>
    </sheetView>
  </sheetViews>
  <sheetFormatPr defaultRowHeight="14.4" x14ac:dyDescent="0.3"/>
  <cols>
    <col min="18" max="18" width="12.109375" customWidth="1"/>
    <col min="19" max="19" width="9.77734375" customWidth="1"/>
    <col min="21" max="21" width="7.21875" customWidth="1"/>
  </cols>
  <sheetData>
    <row r="2" spans="18:21" x14ac:dyDescent="0.3">
      <c r="R2" s="31" t="s">
        <v>12</v>
      </c>
      <c r="S2" s="32" t="s">
        <v>1</v>
      </c>
      <c r="T2" t="s">
        <v>79</v>
      </c>
      <c r="U2" s="32" t="s">
        <v>50</v>
      </c>
    </row>
    <row r="3" spans="18:21" x14ac:dyDescent="0.3">
      <c r="R3" s="12" t="s">
        <v>37</v>
      </c>
      <c r="S3" s="27">
        <v>1624</v>
      </c>
      <c r="U3" s="29">
        <v>114</v>
      </c>
    </row>
    <row r="4" spans="18:21" x14ac:dyDescent="0.3">
      <c r="R4" s="13" t="s">
        <v>35</v>
      </c>
      <c r="S4" s="28">
        <v>6706</v>
      </c>
      <c r="U4" s="30">
        <v>459</v>
      </c>
    </row>
    <row r="5" spans="18:21" x14ac:dyDescent="0.3">
      <c r="R5" s="12" t="s">
        <v>35</v>
      </c>
      <c r="S5" s="27">
        <v>959</v>
      </c>
      <c r="U5" s="29">
        <v>147</v>
      </c>
    </row>
    <row r="6" spans="18:21" x14ac:dyDescent="0.3">
      <c r="R6" s="13" t="s">
        <v>36</v>
      </c>
      <c r="S6" s="28">
        <v>9632</v>
      </c>
      <c r="U6" s="30">
        <v>288</v>
      </c>
    </row>
    <row r="7" spans="18:21" x14ac:dyDescent="0.3">
      <c r="R7" s="12" t="s">
        <v>39</v>
      </c>
      <c r="S7" s="27">
        <v>2100</v>
      </c>
      <c r="U7" s="29">
        <v>414</v>
      </c>
    </row>
    <row r="8" spans="18:21" x14ac:dyDescent="0.3">
      <c r="R8" s="13" t="s">
        <v>35</v>
      </c>
      <c r="S8" s="28">
        <v>8869</v>
      </c>
      <c r="U8" s="30">
        <v>432</v>
      </c>
    </row>
    <row r="9" spans="18:21" x14ac:dyDescent="0.3">
      <c r="R9" s="12" t="s">
        <v>38</v>
      </c>
      <c r="S9" s="27">
        <v>2681</v>
      </c>
      <c r="U9" s="29">
        <v>54</v>
      </c>
    </row>
    <row r="10" spans="18:21" x14ac:dyDescent="0.3">
      <c r="R10" s="13" t="s">
        <v>35</v>
      </c>
      <c r="S10" s="28">
        <v>5012</v>
      </c>
      <c r="U10" s="30">
        <v>210</v>
      </c>
    </row>
    <row r="11" spans="18:21" x14ac:dyDescent="0.3">
      <c r="R11" s="12" t="s">
        <v>38</v>
      </c>
      <c r="S11" s="27">
        <v>1281</v>
      </c>
      <c r="U11" s="29">
        <v>75</v>
      </c>
    </row>
    <row r="12" spans="18:21" x14ac:dyDescent="0.3">
      <c r="R12" s="13" t="s">
        <v>37</v>
      </c>
      <c r="S12" s="28">
        <v>4991</v>
      </c>
      <c r="U12" s="30">
        <v>12</v>
      </c>
    </row>
    <row r="13" spans="18:21" x14ac:dyDescent="0.3">
      <c r="R13" s="12" t="s">
        <v>39</v>
      </c>
      <c r="S13" s="27">
        <v>1785</v>
      </c>
      <c r="U13" s="29">
        <v>462</v>
      </c>
    </row>
    <row r="14" spans="18:21" x14ac:dyDescent="0.3">
      <c r="R14" s="13" t="s">
        <v>37</v>
      </c>
      <c r="S14" s="28">
        <v>3983</v>
      </c>
      <c r="U14" s="30">
        <v>144</v>
      </c>
    </row>
    <row r="15" spans="18:21" x14ac:dyDescent="0.3">
      <c r="R15" s="12" t="s">
        <v>38</v>
      </c>
      <c r="S15" s="27">
        <v>2646</v>
      </c>
      <c r="U15" s="29">
        <v>120</v>
      </c>
    </row>
    <row r="16" spans="18:21" x14ac:dyDescent="0.3">
      <c r="R16" s="13" t="s">
        <v>34</v>
      </c>
      <c r="S16" s="28">
        <v>252</v>
      </c>
      <c r="U16" s="30">
        <v>54</v>
      </c>
    </row>
    <row r="17" spans="18:21" x14ac:dyDescent="0.3">
      <c r="R17" s="12" t="s">
        <v>35</v>
      </c>
      <c r="S17" s="27">
        <v>2464</v>
      </c>
      <c r="U17" s="29">
        <v>234</v>
      </c>
    </row>
    <row r="18" spans="18:21" x14ac:dyDescent="0.3">
      <c r="R18" s="13" t="s">
        <v>35</v>
      </c>
      <c r="S18" s="28">
        <v>2114</v>
      </c>
      <c r="U18" s="30">
        <v>66</v>
      </c>
    </row>
    <row r="19" spans="18:21" x14ac:dyDescent="0.3">
      <c r="R19" s="12" t="s">
        <v>37</v>
      </c>
      <c r="S19" s="27">
        <v>7693</v>
      </c>
      <c r="U19" s="29">
        <v>87</v>
      </c>
    </row>
    <row r="20" spans="18:21" x14ac:dyDescent="0.3">
      <c r="R20" s="13" t="s">
        <v>34</v>
      </c>
      <c r="S20" s="28">
        <v>15610</v>
      </c>
      <c r="U20" s="30">
        <v>339</v>
      </c>
    </row>
    <row r="21" spans="18:21" x14ac:dyDescent="0.3">
      <c r="R21" s="12" t="s">
        <v>34</v>
      </c>
      <c r="S21" s="27">
        <v>336</v>
      </c>
      <c r="U21" s="29">
        <v>144</v>
      </c>
    </row>
    <row r="22" spans="18:21" x14ac:dyDescent="0.3">
      <c r="R22" s="13" t="s">
        <v>39</v>
      </c>
      <c r="S22" s="28">
        <v>9443</v>
      </c>
      <c r="U22" s="30">
        <v>162</v>
      </c>
    </row>
    <row r="23" spans="18:21" x14ac:dyDescent="0.3">
      <c r="R23" s="12" t="s">
        <v>34</v>
      </c>
      <c r="S23" s="27">
        <v>8155</v>
      </c>
      <c r="U23" s="29">
        <v>90</v>
      </c>
    </row>
    <row r="24" spans="18:21" x14ac:dyDescent="0.3">
      <c r="R24" s="13" t="s">
        <v>38</v>
      </c>
      <c r="S24" s="28">
        <v>1701</v>
      </c>
      <c r="U24" s="30">
        <v>234</v>
      </c>
    </row>
    <row r="25" spans="18:21" x14ac:dyDescent="0.3">
      <c r="R25" s="12" t="s">
        <v>38</v>
      </c>
      <c r="S25" s="27">
        <v>2205</v>
      </c>
      <c r="U25" s="29">
        <v>141</v>
      </c>
    </row>
    <row r="26" spans="18:21" x14ac:dyDescent="0.3">
      <c r="R26" s="13" t="s">
        <v>37</v>
      </c>
      <c r="S26" s="28">
        <v>1771</v>
      </c>
      <c r="U26" s="30">
        <v>204</v>
      </c>
    </row>
    <row r="27" spans="18:21" x14ac:dyDescent="0.3">
      <c r="R27" s="12" t="s">
        <v>35</v>
      </c>
      <c r="S27" s="27">
        <v>2114</v>
      </c>
      <c r="U27" s="29">
        <v>186</v>
      </c>
    </row>
    <row r="28" spans="18:21" x14ac:dyDescent="0.3">
      <c r="R28" s="13" t="s">
        <v>36</v>
      </c>
      <c r="S28" s="28">
        <v>10311</v>
      </c>
      <c r="U28" s="30">
        <v>231</v>
      </c>
    </row>
    <row r="29" spans="18:21" x14ac:dyDescent="0.3">
      <c r="R29" s="12" t="s">
        <v>39</v>
      </c>
      <c r="S29" s="27">
        <v>21</v>
      </c>
      <c r="U29" s="29">
        <v>168</v>
      </c>
    </row>
    <row r="30" spans="18:21" x14ac:dyDescent="0.3">
      <c r="R30" s="13" t="s">
        <v>35</v>
      </c>
      <c r="S30" s="28">
        <v>1974</v>
      </c>
      <c r="U30" s="30">
        <v>195</v>
      </c>
    </row>
    <row r="31" spans="18:21" x14ac:dyDescent="0.3">
      <c r="R31" s="12" t="s">
        <v>36</v>
      </c>
      <c r="S31" s="27">
        <v>6314</v>
      </c>
      <c r="U31" s="29">
        <v>15</v>
      </c>
    </row>
    <row r="32" spans="18:21" x14ac:dyDescent="0.3">
      <c r="R32" s="13" t="s">
        <v>37</v>
      </c>
      <c r="S32" s="28">
        <v>4683</v>
      </c>
      <c r="U32" s="30">
        <v>30</v>
      </c>
    </row>
    <row r="33" spans="18:21" x14ac:dyDescent="0.3">
      <c r="R33" s="12" t="s">
        <v>37</v>
      </c>
      <c r="S33" s="27">
        <v>6398</v>
      </c>
      <c r="U33" s="29">
        <v>102</v>
      </c>
    </row>
    <row r="34" spans="18:21" x14ac:dyDescent="0.3">
      <c r="R34" s="13" t="s">
        <v>35</v>
      </c>
      <c r="S34" s="28">
        <v>553</v>
      </c>
      <c r="U34" s="30">
        <v>15</v>
      </c>
    </row>
    <row r="35" spans="18:21" x14ac:dyDescent="0.3">
      <c r="R35" s="12" t="s">
        <v>39</v>
      </c>
      <c r="S35" s="27">
        <v>7021</v>
      </c>
      <c r="U35" s="29">
        <v>183</v>
      </c>
    </row>
    <row r="36" spans="18:21" x14ac:dyDescent="0.3">
      <c r="R36" s="13" t="s">
        <v>39</v>
      </c>
      <c r="S36" s="28">
        <v>5817</v>
      </c>
      <c r="U36" s="30">
        <v>12</v>
      </c>
    </row>
    <row r="37" spans="18:21" x14ac:dyDescent="0.3">
      <c r="R37" s="12" t="s">
        <v>39</v>
      </c>
      <c r="S37" s="27">
        <v>3976</v>
      </c>
      <c r="U37" s="29">
        <v>72</v>
      </c>
    </row>
    <row r="38" spans="18:21" x14ac:dyDescent="0.3">
      <c r="R38" s="13" t="s">
        <v>38</v>
      </c>
      <c r="S38" s="28">
        <v>1134</v>
      </c>
      <c r="U38" s="30">
        <v>282</v>
      </c>
    </row>
    <row r="39" spans="18:21" x14ac:dyDescent="0.3">
      <c r="R39" s="12" t="s">
        <v>39</v>
      </c>
      <c r="S39" s="27">
        <v>6027</v>
      </c>
      <c r="U39" s="29">
        <v>144</v>
      </c>
    </row>
    <row r="40" spans="18:21" x14ac:dyDescent="0.3">
      <c r="R40" s="13" t="s">
        <v>37</v>
      </c>
      <c r="S40" s="28">
        <v>1904</v>
      </c>
      <c r="U40" s="30">
        <v>405</v>
      </c>
    </row>
    <row r="41" spans="18:21" x14ac:dyDescent="0.3">
      <c r="R41" s="12" t="s">
        <v>34</v>
      </c>
      <c r="S41" s="27">
        <v>3262</v>
      </c>
      <c r="U41" s="29">
        <v>75</v>
      </c>
    </row>
    <row r="42" spans="18:21" x14ac:dyDescent="0.3">
      <c r="R42" s="13" t="s">
        <v>34</v>
      </c>
      <c r="S42" s="28">
        <v>2289</v>
      </c>
      <c r="U42" s="30">
        <v>135</v>
      </c>
    </row>
    <row r="43" spans="18:21" x14ac:dyDescent="0.3">
      <c r="R43" s="12" t="s">
        <v>34</v>
      </c>
      <c r="S43" s="27">
        <v>6986</v>
      </c>
      <c r="U43" s="29">
        <v>21</v>
      </c>
    </row>
    <row r="44" spans="18:21" x14ac:dyDescent="0.3">
      <c r="R44" s="13" t="s">
        <v>38</v>
      </c>
      <c r="S44" s="28">
        <v>4417</v>
      </c>
      <c r="U44" s="30">
        <v>153</v>
      </c>
    </row>
    <row r="45" spans="18:21" x14ac:dyDescent="0.3">
      <c r="R45" s="12" t="s">
        <v>34</v>
      </c>
      <c r="S45" s="27">
        <v>1442</v>
      </c>
      <c r="U45" s="29">
        <v>15</v>
      </c>
    </row>
    <row r="46" spans="18:21" x14ac:dyDescent="0.3">
      <c r="R46" s="13" t="s">
        <v>35</v>
      </c>
      <c r="S46" s="28">
        <v>2415</v>
      </c>
      <c r="U46" s="30">
        <v>255</v>
      </c>
    </row>
    <row r="47" spans="18:21" x14ac:dyDescent="0.3">
      <c r="R47" s="12" t="s">
        <v>37</v>
      </c>
      <c r="S47" s="27">
        <v>238</v>
      </c>
      <c r="U47" s="29">
        <v>18</v>
      </c>
    </row>
    <row r="48" spans="18:21" x14ac:dyDescent="0.3">
      <c r="R48" s="13" t="s">
        <v>37</v>
      </c>
      <c r="S48" s="28">
        <v>4949</v>
      </c>
      <c r="U48" s="30">
        <v>189</v>
      </c>
    </row>
    <row r="49" spans="18:21" x14ac:dyDescent="0.3">
      <c r="R49" s="12" t="s">
        <v>38</v>
      </c>
      <c r="S49" s="27">
        <v>5075</v>
      </c>
      <c r="U49" s="29">
        <v>21</v>
      </c>
    </row>
    <row r="50" spans="18:21" x14ac:dyDescent="0.3">
      <c r="R50" s="13" t="s">
        <v>36</v>
      </c>
      <c r="S50" s="28">
        <v>9198</v>
      </c>
      <c r="U50" s="30">
        <v>36</v>
      </c>
    </row>
    <row r="51" spans="18:21" x14ac:dyDescent="0.3">
      <c r="R51" s="12" t="s">
        <v>34</v>
      </c>
      <c r="S51" s="27">
        <v>3339</v>
      </c>
      <c r="U51" s="29">
        <v>75</v>
      </c>
    </row>
    <row r="52" spans="18:21" x14ac:dyDescent="0.3">
      <c r="R52" s="13" t="s">
        <v>34</v>
      </c>
      <c r="S52" s="28">
        <v>5019</v>
      </c>
      <c r="U52" s="30">
        <v>156</v>
      </c>
    </row>
    <row r="53" spans="18:21" x14ac:dyDescent="0.3">
      <c r="R53" s="12" t="s">
        <v>36</v>
      </c>
      <c r="S53" s="27">
        <v>16184</v>
      </c>
      <c r="U53" s="29">
        <v>39</v>
      </c>
    </row>
    <row r="54" spans="18:21" x14ac:dyDescent="0.3">
      <c r="R54" s="13" t="s">
        <v>36</v>
      </c>
      <c r="S54" s="28">
        <v>497</v>
      </c>
      <c r="U54" s="30">
        <v>63</v>
      </c>
    </row>
    <row r="55" spans="18:21" x14ac:dyDescent="0.3">
      <c r="R55" s="12" t="s">
        <v>36</v>
      </c>
      <c r="S55" s="27">
        <v>8211</v>
      </c>
      <c r="U55" s="29">
        <v>75</v>
      </c>
    </row>
    <row r="56" spans="18:21" x14ac:dyDescent="0.3">
      <c r="R56" s="13" t="s">
        <v>38</v>
      </c>
      <c r="S56" s="28">
        <v>6580</v>
      </c>
      <c r="U56" s="30">
        <v>183</v>
      </c>
    </row>
    <row r="57" spans="18:21" x14ac:dyDescent="0.3">
      <c r="R57" s="12" t="s">
        <v>35</v>
      </c>
      <c r="S57" s="27">
        <v>4760</v>
      </c>
      <c r="U57" s="29">
        <v>69</v>
      </c>
    </row>
    <row r="58" spans="18:21" x14ac:dyDescent="0.3">
      <c r="R58" s="13" t="s">
        <v>36</v>
      </c>
      <c r="S58" s="28">
        <v>5439</v>
      </c>
      <c r="U58" s="30">
        <v>30</v>
      </c>
    </row>
    <row r="59" spans="18:21" x14ac:dyDescent="0.3">
      <c r="R59" s="12" t="s">
        <v>34</v>
      </c>
      <c r="S59" s="27">
        <v>1463</v>
      </c>
      <c r="U59" s="29">
        <v>39</v>
      </c>
    </row>
    <row r="60" spans="18:21" x14ac:dyDescent="0.3">
      <c r="R60" s="13" t="s">
        <v>34</v>
      </c>
      <c r="S60" s="28">
        <v>7777</v>
      </c>
      <c r="U60" s="30">
        <v>504</v>
      </c>
    </row>
    <row r="61" spans="18:21" x14ac:dyDescent="0.3">
      <c r="R61" s="12" t="s">
        <v>37</v>
      </c>
      <c r="S61" s="27">
        <v>1085</v>
      </c>
      <c r="U61" s="29">
        <v>273</v>
      </c>
    </row>
    <row r="62" spans="18:21" x14ac:dyDescent="0.3">
      <c r="R62" s="13" t="s">
        <v>37</v>
      </c>
      <c r="S62" s="28">
        <v>182</v>
      </c>
      <c r="U62" s="30">
        <v>48</v>
      </c>
    </row>
    <row r="63" spans="18:21" x14ac:dyDescent="0.3">
      <c r="R63" s="12" t="s">
        <v>34</v>
      </c>
      <c r="S63" s="27">
        <v>4242</v>
      </c>
      <c r="U63" s="29">
        <v>207</v>
      </c>
    </row>
    <row r="64" spans="18:21" x14ac:dyDescent="0.3">
      <c r="R64" s="13" t="s">
        <v>36</v>
      </c>
      <c r="S64" s="28">
        <v>6118</v>
      </c>
      <c r="U64" s="30">
        <v>9</v>
      </c>
    </row>
    <row r="65" spans="18:21" x14ac:dyDescent="0.3">
      <c r="R65" s="12" t="s">
        <v>36</v>
      </c>
      <c r="S65" s="27">
        <v>2317</v>
      </c>
      <c r="U65" s="29">
        <v>261</v>
      </c>
    </row>
    <row r="66" spans="18:21" x14ac:dyDescent="0.3">
      <c r="R66" s="13" t="s">
        <v>38</v>
      </c>
      <c r="S66" s="28">
        <v>938</v>
      </c>
      <c r="U66" s="30">
        <v>6</v>
      </c>
    </row>
    <row r="67" spans="18:21" x14ac:dyDescent="0.3">
      <c r="R67" s="12" t="s">
        <v>37</v>
      </c>
      <c r="S67" s="27">
        <v>9709</v>
      </c>
      <c r="U67" s="29">
        <v>30</v>
      </c>
    </row>
    <row r="68" spans="18:21" x14ac:dyDescent="0.3">
      <c r="R68" s="13" t="s">
        <v>34</v>
      </c>
      <c r="S68" s="28">
        <v>2205</v>
      </c>
      <c r="U68" s="30">
        <v>138</v>
      </c>
    </row>
    <row r="69" spans="18:21" x14ac:dyDescent="0.3">
      <c r="R69" s="12" t="s">
        <v>37</v>
      </c>
      <c r="S69" s="27">
        <v>4487</v>
      </c>
      <c r="U69" s="29">
        <v>111</v>
      </c>
    </row>
    <row r="70" spans="18:21" x14ac:dyDescent="0.3">
      <c r="R70" s="13" t="s">
        <v>35</v>
      </c>
      <c r="S70" s="28">
        <v>2415</v>
      </c>
      <c r="U70" s="30">
        <v>15</v>
      </c>
    </row>
    <row r="71" spans="18:21" x14ac:dyDescent="0.3">
      <c r="R71" s="12" t="s">
        <v>34</v>
      </c>
      <c r="S71" s="27">
        <v>4018</v>
      </c>
      <c r="U71" s="29">
        <v>162</v>
      </c>
    </row>
    <row r="72" spans="18:21" x14ac:dyDescent="0.3">
      <c r="R72" s="13" t="s">
        <v>34</v>
      </c>
      <c r="S72" s="28">
        <v>861</v>
      </c>
      <c r="U72" s="30">
        <v>195</v>
      </c>
    </row>
    <row r="73" spans="18:21" x14ac:dyDescent="0.3">
      <c r="R73" s="12" t="s">
        <v>38</v>
      </c>
      <c r="S73" s="27">
        <v>5586</v>
      </c>
      <c r="U73" s="29">
        <v>525</v>
      </c>
    </row>
    <row r="74" spans="18:21" x14ac:dyDescent="0.3">
      <c r="R74" s="13" t="s">
        <v>34</v>
      </c>
      <c r="S74" s="28">
        <v>2226</v>
      </c>
      <c r="U74" s="30">
        <v>48</v>
      </c>
    </row>
    <row r="75" spans="18:21" x14ac:dyDescent="0.3">
      <c r="R75" s="12" t="s">
        <v>34</v>
      </c>
      <c r="S75" s="27">
        <v>14329</v>
      </c>
      <c r="U75" s="29">
        <v>150</v>
      </c>
    </row>
    <row r="76" spans="18:21" x14ac:dyDescent="0.3">
      <c r="R76" s="13" t="s">
        <v>34</v>
      </c>
      <c r="S76" s="28">
        <v>8463</v>
      </c>
      <c r="U76" s="30">
        <v>492</v>
      </c>
    </row>
    <row r="77" spans="18:21" x14ac:dyDescent="0.3">
      <c r="R77" s="12" t="s">
        <v>34</v>
      </c>
      <c r="S77" s="27">
        <v>2891</v>
      </c>
      <c r="U77" s="29">
        <v>102</v>
      </c>
    </row>
    <row r="78" spans="18:21" x14ac:dyDescent="0.3">
      <c r="R78" s="13" t="s">
        <v>36</v>
      </c>
      <c r="S78" s="28">
        <v>3773</v>
      </c>
      <c r="U78" s="30">
        <v>165</v>
      </c>
    </row>
    <row r="79" spans="18:21" x14ac:dyDescent="0.3">
      <c r="R79" s="12" t="s">
        <v>36</v>
      </c>
      <c r="S79" s="27">
        <v>854</v>
      </c>
      <c r="U79" s="29">
        <v>309</v>
      </c>
    </row>
    <row r="80" spans="18:21" x14ac:dyDescent="0.3">
      <c r="R80" s="13" t="s">
        <v>36</v>
      </c>
      <c r="S80" s="28">
        <v>4970</v>
      </c>
      <c r="U80" s="30">
        <v>156</v>
      </c>
    </row>
    <row r="81" spans="18:21" x14ac:dyDescent="0.3">
      <c r="R81" s="12" t="s">
        <v>35</v>
      </c>
      <c r="S81" s="27">
        <v>98</v>
      </c>
      <c r="U81" s="29">
        <v>159</v>
      </c>
    </row>
    <row r="82" spans="18:21" x14ac:dyDescent="0.3">
      <c r="R82" s="13" t="s">
        <v>35</v>
      </c>
      <c r="S82" s="28">
        <v>13391</v>
      </c>
      <c r="U82" s="30">
        <v>201</v>
      </c>
    </row>
    <row r="83" spans="18:21" x14ac:dyDescent="0.3">
      <c r="R83" s="12" t="s">
        <v>39</v>
      </c>
      <c r="S83" s="27">
        <v>8890</v>
      </c>
      <c r="U83" s="29">
        <v>210</v>
      </c>
    </row>
    <row r="84" spans="18:21" x14ac:dyDescent="0.3">
      <c r="R84" s="13" t="s">
        <v>38</v>
      </c>
      <c r="S84" s="28">
        <v>56</v>
      </c>
      <c r="U84" s="30">
        <v>51</v>
      </c>
    </row>
    <row r="85" spans="18:21" x14ac:dyDescent="0.3">
      <c r="R85" s="12" t="s">
        <v>36</v>
      </c>
      <c r="S85" s="27">
        <v>3339</v>
      </c>
      <c r="U85" s="29">
        <v>39</v>
      </c>
    </row>
    <row r="86" spans="18:21" x14ac:dyDescent="0.3">
      <c r="R86" s="13" t="s">
        <v>35</v>
      </c>
      <c r="S86" s="28">
        <v>3808</v>
      </c>
      <c r="U86" s="30">
        <v>279</v>
      </c>
    </row>
    <row r="87" spans="18:21" x14ac:dyDescent="0.3">
      <c r="R87" s="12" t="s">
        <v>38</v>
      </c>
      <c r="S87" s="27">
        <v>63</v>
      </c>
      <c r="U87" s="29">
        <v>123</v>
      </c>
    </row>
    <row r="88" spans="18:21" x14ac:dyDescent="0.3">
      <c r="R88" s="13" t="s">
        <v>39</v>
      </c>
      <c r="S88" s="28">
        <v>7812</v>
      </c>
      <c r="U88" s="30">
        <v>81</v>
      </c>
    </row>
    <row r="89" spans="18:21" x14ac:dyDescent="0.3">
      <c r="R89" s="12" t="s">
        <v>37</v>
      </c>
      <c r="S89" s="27">
        <v>7693</v>
      </c>
      <c r="U89" s="29">
        <v>21</v>
      </c>
    </row>
    <row r="90" spans="18:21" x14ac:dyDescent="0.3">
      <c r="R90" s="13" t="s">
        <v>36</v>
      </c>
      <c r="S90" s="28">
        <v>973</v>
      </c>
      <c r="U90" s="30">
        <v>162</v>
      </c>
    </row>
    <row r="91" spans="18:21" x14ac:dyDescent="0.3">
      <c r="R91" s="12" t="s">
        <v>35</v>
      </c>
      <c r="S91" s="27">
        <v>567</v>
      </c>
      <c r="U91" s="29">
        <v>228</v>
      </c>
    </row>
    <row r="92" spans="18:21" x14ac:dyDescent="0.3">
      <c r="R92" s="13" t="s">
        <v>36</v>
      </c>
      <c r="S92" s="28">
        <v>2471</v>
      </c>
      <c r="U92" s="30">
        <v>342</v>
      </c>
    </row>
    <row r="93" spans="18:21" x14ac:dyDescent="0.3">
      <c r="R93" s="12" t="s">
        <v>38</v>
      </c>
      <c r="S93" s="27">
        <v>7189</v>
      </c>
      <c r="U93" s="29">
        <v>54</v>
      </c>
    </row>
    <row r="94" spans="18:21" x14ac:dyDescent="0.3">
      <c r="R94" s="13" t="s">
        <v>35</v>
      </c>
      <c r="S94" s="28">
        <v>7455</v>
      </c>
      <c r="U94" s="30">
        <v>216</v>
      </c>
    </row>
    <row r="95" spans="18:21" x14ac:dyDescent="0.3">
      <c r="R95" s="12" t="s">
        <v>34</v>
      </c>
      <c r="S95" s="27">
        <v>3108</v>
      </c>
      <c r="U95" s="29">
        <v>54</v>
      </c>
    </row>
    <row r="96" spans="18:21" x14ac:dyDescent="0.3">
      <c r="R96" s="13" t="s">
        <v>38</v>
      </c>
      <c r="S96" s="28">
        <v>469</v>
      </c>
      <c r="U96" s="30">
        <v>75</v>
      </c>
    </row>
    <row r="97" spans="18:21" x14ac:dyDescent="0.3">
      <c r="R97" s="12" t="s">
        <v>37</v>
      </c>
      <c r="S97" s="27">
        <v>2737</v>
      </c>
      <c r="U97" s="29">
        <v>93</v>
      </c>
    </row>
    <row r="98" spans="18:21" x14ac:dyDescent="0.3">
      <c r="R98" s="13" t="s">
        <v>37</v>
      </c>
      <c r="S98" s="28">
        <v>4305</v>
      </c>
      <c r="U98" s="30">
        <v>156</v>
      </c>
    </row>
    <row r="99" spans="18:21" x14ac:dyDescent="0.3">
      <c r="R99" s="12" t="s">
        <v>38</v>
      </c>
      <c r="S99" s="27">
        <v>2408</v>
      </c>
      <c r="U99" s="29">
        <v>9</v>
      </c>
    </row>
    <row r="100" spans="18:21" x14ac:dyDescent="0.3">
      <c r="R100" s="13" t="s">
        <v>36</v>
      </c>
      <c r="S100" s="28">
        <v>1281</v>
      </c>
      <c r="U100" s="30">
        <v>18</v>
      </c>
    </row>
    <row r="101" spans="18:21" x14ac:dyDescent="0.3">
      <c r="R101" s="12" t="s">
        <v>35</v>
      </c>
      <c r="S101" s="27">
        <v>12348</v>
      </c>
      <c r="U101" s="29">
        <v>234</v>
      </c>
    </row>
    <row r="102" spans="18:21" x14ac:dyDescent="0.3">
      <c r="R102" s="13" t="s">
        <v>34</v>
      </c>
      <c r="S102" s="28">
        <v>3689</v>
      </c>
      <c r="U102" s="30">
        <v>312</v>
      </c>
    </row>
    <row r="103" spans="18:21" x14ac:dyDescent="0.3">
      <c r="R103" s="12" t="s">
        <v>36</v>
      </c>
      <c r="S103" s="27">
        <v>2870</v>
      </c>
      <c r="U103" s="29">
        <v>300</v>
      </c>
    </row>
    <row r="104" spans="18:21" x14ac:dyDescent="0.3">
      <c r="R104" s="13" t="s">
        <v>36</v>
      </c>
      <c r="S104" s="28">
        <v>798</v>
      </c>
      <c r="U104" s="30">
        <v>519</v>
      </c>
    </row>
    <row r="105" spans="18:21" x14ac:dyDescent="0.3">
      <c r="R105" s="12" t="s">
        <v>37</v>
      </c>
      <c r="S105" s="27">
        <v>2933</v>
      </c>
      <c r="U105" s="29">
        <v>9</v>
      </c>
    </row>
    <row r="106" spans="18:21" x14ac:dyDescent="0.3">
      <c r="R106" s="13" t="s">
        <v>35</v>
      </c>
      <c r="S106" s="28">
        <v>2744</v>
      </c>
      <c r="U106" s="30">
        <v>9</v>
      </c>
    </row>
    <row r="107" spans="18:21" x14ac:dyDescent="0.3">
      <c r="R107" s="12" t="s">
        <v>36</v>
      </c>
      <c r="S107" s="27">
        <v>9772</v>
      </c>
      <c r="U107" s="29">
        <v>90</v>
      </c>
    </row>
    <row r="108" spans="18:21" x14ac:dyDescent="0.3">
      <c r="R108" s="13" t="s">
        <v>34</v>
      </c>
      <c r="S108" s="28">
        <v>1568</v>
      </c>
      <c r="U108" s="30">
        <v>96</v>
      </c>
    </row>
    <row r="109" spans="18:21" x14ac:dyDescent="0.3">
      <c r="R109" s="12" t="s">
        <v>36</v>
      </c>
      <c r="S109" s="27">
        <v>11417</v>
      </c>
      <c r="U109" s="29">
        <v>21</v>
      </c>
    </row>
    <row r="110" spans="18:21" x14ac:dyDescent="0.3">
      <c r="R110" s="13" t="s">
        <v>34</v>
      </c>
      <c r="S110" s="28">
        <v>6748</v>
      </c>
      <c r="U110" s="30">
        <v>48</v>
      </c>
    </row>
    <row r="111" spans="18:21" x14ac:dyDescent="0.3">
      <c r="R111" s="12" t="s">
        <v>36</v>
      </c>
      <c r="S111" s="27">
        <v>1407</v>
      </c>
      <c r="U111" s="29">
        <v>72</v>
      </c>
    </row>
    <row r="112" spans="18:21" x14ac:dyDescent="0.3">
      <c r="R112" s="13" t="s">
        <v>35</v>
      </c>
      <c r="S112" s="28">
        <v>2023</v>
      </c>
      <c r="U112" s="30">
        <v>168</v>
      </c>
    </row>
    <row r="113" spans="18:21" x14ac:dyDescent="0.3">
      <c r="R113" s="12" t="s">
        <v>39</v>
      </c>
      <c r="S113" s="27">
        <v>5236</v>
      </c>
      <c r="U113" s="29">
        <v>51</v>
      </c>
    </row>
    <row r="114" spans="18:21" x14ac:dyDescent="0.3">
      <c r="R114" s="13" t="s">
        <v>36</v>
      </c>
      <c r="S114" s="28">
        <v>1925</v>
      </c>
      <c r="U114" s="30">
        <v>192</v>
      </c>
    </row>
    <row r="115" spans="18:21" x14ac:dyDescent="0.3">
      <c r="R115" s="12" t="s">
        <v>37</v>
      </c>
      <c r="S115" s="27">
        <v>6608</v>
      </c>
      <c r="U115" s="29">
        <v>225</v>
      </c>
    </row>
    <row r="116" spans="18:21" x14ac:dyDescent="0.3">
      <c r="R116" s="13" t="s">
        <v>34</v>
      </c>
      <c r="S116" s="28">
        <v>8008</v>
      </c>
      <c r="U116" s="30">
        <v>456</v>
      </c>
    </row>
    <row r="117" spans="18:21" x14ac:dyDescent="0.3">
      <c r="R117" s="12" t="s">
        <v>34</v>
      </c>
      <c r="S117" s="27">
        <v>1428</v>
      </c>
      <c r="U117" s="29">
        <v>93</v>
      </c>
    </row>
    <row r="118" spans="18:21" x14ac:dyDescent="0.3">
      <c r="R118" s="13" t="s">
        <v>34</v>
      </c>
      <c r="S118" s="28">
        <v>525</v>
      </c>
      <c r="U118" s="30">
        <v>48</v>
      </c>
    </row>
    <row r="119" spans="18:21" x14ac:dyDescent="0.3">
      <c r="R119" s="12" t="s">
        <v>37</v>
      </c>
      <c r="S119" s="27">
        <v>1505</v>
      </c>
      <c r="U119" s="29">
        <v>102</v>
      </c>
    </row>
    <row r="120" spans="18:21" x14ac:dyDescent="0.3">
      <c r="R120" s="13" t="s">
        <v>35</v>
      </c>
      <c r="S120" s="28">
        <v>6755</v>
      </c>
      <c r="U120" s="30">
        <v>252</v>
      </c>
    </row>
    <row r="121" spans="18:21" x14ac:dyDescent="0.3">
      <c r="R121" s="12" t="s">
        <v>37</v>
      </c>
      <c r="S121" s="27">
        <v>11571</v>
      </c>
      <c r="U121" s="29">
        <v>138</v>
      </c>
    </row>
    <row r="122" spans="18:21" x14ac:dyDescent="0.3">
      <c r="R122" s="13" t="s">
        <v>38</v>
      </c>
      <c r="S122" s="28">
        <v>2541</v>
      </c>
      <c r="U122" s="30">
        <v>90</v>
      </c>
    </row>
    <row r="123" spans="18:21" x14ac:dyDescent="0.3">
      <c r="R123" s="12" t="s">
        <v>37</v>
      </c>
      <c r="S123" s="27">
        <v>1526</v>
      </c>
      <c r="U123" s="29">
        <v>240</v>
      </c>
    </row>
    <row r="124" spans="18:21" x14ac:dyDescent="0.3">
      <c r="R124" s="13" t="s">
        <v>38</v>
      </c>
      <c r="S124" s="28">
        <v>6125</v>
      </c>
      <c r="U124" s="30">
        <v>102</v>
      </c>
    </row>
    <row r="125" spans="18:21" x14ac:dyDescent="0.3">
      <c r="R125" s="12" t="s">
        <v>35</v>
      </c>
      <c r="S125" s="27">
        <v>847</v>
      </c>
      <c r="U125" s="29">
        <v>129</v>
      </c>
    </row>
    <row r="126" spans="18:21" x14ac:dyDescent="0.3">
      <c r="R126" s="13" t="s">
        <v>35</v>
      </c>
      <c r="S126" s="28">
        <v>4753</v>
      </c>
      <c r="U126" s="30">
        <v>300</v>
      </c>
    </row>
    <row r="127" spans="18:21" x14ac:dyDescent="0.3">
      <c r="R127" s="12" t="s">
        <v>38</v>
      </c>
      <c r="S127" s="27">
        <v>959</v>
      </c>
      <c r="U127" s="29">
        <v>135</v>
      </c>
    </row>
    <row r="128" spans="18:21" x14ac:dyDescent="0.3">
      <c r="R128" s="13" t="s">
        <v>35</v>
      </c>
      <c r="S128" s="28">
        <v>2793</v>
      </c>
      <c r="U128" s="30">
        <v>114</v>
      </c>
    </row>
    <row r="129" spans="18:21" x14ac:dyDescent="0.3">
      <c r="R129" s="12" t="s">
        <v>35</v>
      </c>
      <c r="S129" s="27">
        <v>4606</v>
      </c>
      <c r="U129" s="29">
        <v>63</v>
      </c>
    </row>
    <row r="130" spans="18:21" x14ac:dyDescent="0.3">
      <c r="R130" s="13" t="s">
        <v>36</v>
      </c>
      <c r="S130" s="28">
        <v>5551</v>
      </c>
      <c r="U130" s="30">
        <v>252</v>
      </c>
    </row>
    <row r="131" spans="18:21" x14ac:dyDescent="0.3">
      <c r="R131" s="12" t="s">
        <v>36</v>
      </c>
      <c r="S131" s="27">
        <v>6657</v>
      </c>
      <c r="U131" s="29">
        <v>303</v>
      </c>
    </row>
    <row r="132" spans="18:21" x14ac:dyDescent="0.3">
      <c r="R132" s="13" t="s">
        <v>39</v>
      </c>
      <c r="S132" s="28">
        <v>4438</v>
      </c>
      <c r="U132" s="30">
        <v>246</v>
      </c>
    </row>
    <row r="133" spans="18:21" x14ac:dyDescent="0.3">
      <c r="R133" s="12" t="s">
        <v>38</v>
      </c>
      <c r="S133" s="27">
        <v>168</v>
      </c>
      <c r="U133" s="29">
        <v>84</v>
      </c>
    </row>
    <row r="134" spans="18:21" x14ac:dyDescent="0.3">
      <c r="R134" s="13" t="s">
        <v>34</v>
      </c>
      <c r="S134" s="28">
        <v>7777</v>
      </c>
      <c r="U134" s="30">
        <v>39</v>
      </c>
    </row>
    <row r="135" spans="18:21" x14ac:dyDescent="0.3">
      <c r="R135" s="12" t="s">
        <v>36</v>
      </c>
      <c r="S135" s="27">
        <v>3339</v>
      </c>
      <c r="U135" s="29">
        <v>348</v>
      </c>
    </row>
    <row r="136" spans="18:21" x14ac:dyDescent="0.3">
      <c r="R136" s="13" t="s">
        <v>37</v>
      </c>
      <c r="S136" s="28">
        <v>6391</v>
      </c>
      <c r="U136" s="30">
        <v>48</v>
      </c>
    </row>
    <row r="137" spans="18:21" x14ac:dyDescent="0.3">
      <c r="R137" s="12" t="s">
        <v>37</v>
      </c>
      <c r="S137" s="27">
        <v>518</v>
      </c>
      <c r="U137" s="29">
        <v>75</v>
      </c>
    </row>
    <row r="138" spans="18:21" x14ac:dyDescent="0.3">
      <c r="R138" s="13" t="s">
        <v>38</v>
      </c>
      <c r="S138" s="28">
        <v>5677</v>
      </c>
      <c r="U138" s="30">
        <v>258</v>
      </c>
    </row>
    <row r="139" spans="18:21" x14ac:dyDescent="0.3">
      <c r="R139" s="12" t="s">
        <v>39</v>
      </c>
      <c r="S139" s="27">
        <v>6048</v>
      </c>
      <c r="U139" s="29">
        <v>27</v>
      </c>
    </row>
    <row r="140" spans="18:21" x14ac:dyDescent="0.3">
      <c r="R140" s="13" t="s">
        <v>38</v>
      </c>
      <c r="S140" s="28">
        <v>3752</v>
      </c>
      <c r="U140" s="30">
        <v>213</v>
      </c>
    </row>
    <row r="141" spans="18:21" x14ac:dyDescent="0.3">
      <c r="R141" s="12" t="s">
        <v>35</v>
      </c>
      <c r="S141" s="27">
        <v>4480</v>
      </c>
      <c r="U141" s="29">
        <v>357</v>
      </c>
    </row>
    <row r="142" spans="18:21" x14ac:dyDescent="0.3">
      <c r="R142" s="13" t="s">
        <v>37</v>
      </c>
      <c r="S142" s="28">
        <v>259</v>
      </c>
      <c r="U142" s="30">
        <v>207</v>
      </c>
    </row>
    <row r="143" spans="18:21" x14ac:dyDescent="0.3">
      <c r="R143" s="12" t="s">
        <v>37</v>
      </c>
      <c r="S143" s="27">
        <v>42</v>
      </c>
      <c r="U143" s="29">
        <v>150</v>
      </c>
    </row>
    <row r="144" spans="18:21" x14ac:dyDescent="0.3">
      <c r="R144" s="13" t="s">
        <v>36</v>
      </c>
      <c r="S144" s="28">
        <v>98</v>
      </c>
      <c r="U144" s="30">
        <v>204</v>
      </c>
    </row>
    <row r="145" spans="18:21" x14ac:dyDescent="0.3">
      <c r="R145" s="12" t="s">
        <v>35</v>
      </c>
      <c r="S145" s="27">
        <v>2478</v>
      </c>
      <c r="U145" s="29">
        <v>21</v>
      </c>
    </row>
    <row r="146" spans="18:21" x14ac:dyDescent="0.3">
      <c r="R146" s="13" t="s">
        <v>34</v>
      </c>
      <c r="S146" s="28">
        <v>7847</v>
      </c>
      <c r="U146" s="30">
        <v>174</v>
      </c>
    </row>
    <row r="147" spans="18:21" x14ac:dyDescent="0.3">
      <c r="R147" s="12" t="s">
        <v>37</v>
      </c>
      <c r="S147" s="27">
        <v>9926</v>
      </c>
      <c r="U147" s="29">
        <v>201</v>
      </c>
    </row>
    <row r="148" spans="18:21" x14ac:dyDescent="0.3">
      <c r="R148" s="13" t="s">
        <v>38</v>
      </c>
      <c r="S148" s="28">
        <v>819</v>
      </c>
      <c r="U148" s="30">
        <v>510</v>
      </c>
    </row>
    <row r="149" spans="18:21" x14ac:dyDescent="0.3">
      <c r="R149" s="12" t="s">
        <v>39</v>
      </c>
      <c r="S149" s="27">
        <v>3052</v>
      </c>
      <c r="U149" s="29">
        <v>378</v>
      </c>
    </row>
    <row r="150" spans="18:21" x14ac:dyDescent="0.3">
      <c r="R150" s="13" t="s">
        <v>34</v>
      </c>
      <c r="S150" s="28">
        <v>6832</v>
      </c>
      <c r="U150" s="30">
        <v>27</v>
      </c>
    </row>
    <row r="151" spans="18:21" x14ac:dyDescent="0.3">
      <c r="R151" s="12" t="s">
        <v>39</v>
      </c>
      <c r="S151" s="27">
        <v>2016</v>
      </c>
      <c r="U151" s="29">
        <v>117</v>
      </c>
    </row>
    <row r="152" spans="18:21" x14ac:dyDescent="0.3">
      <c r="R152" s="13" t="s">
        <v>38</v>
      </c>
      <c r="S152" s="28">
        <v>7322</v>
      </c>
      <c r="U152" s="30">
        <v>36</v>
      </c>
    </row>
    <row r="153" spans="18:21" x14ac:dyDescent="0.3">
      <c r="R153" s="12" t="s">
        <v>35</v>
      </c>
      <c r="S153" s="27">
        <v>357</v>
      </c>
      <c r="U153" s="29">
        <v>126</v>
      </c>
    </row>
    <row r="154" spans="18:21" x14ac:dyDescent="0.3">
      <c r="R154" s="13" t="s">
        <v>39</v>
      </c>
      <c r="S154" s="28">
        <v>3192</v>
      </c>
      <c r="U154" s="30">
        <v>72</v>
      </c>
    </row>
    <row r="155" spans="18:21" x14ac:dyDescent="0.3">
      <c r="R155" s="12" t="s">
        <v>36</v>
      </c>
      <c r="S155" s="27">
        <v>8435</v>
      </c>
      <c r="U155" s="29">
        <v>42</v>
      </c>
    </row>
    <row r="156" spans="18:21" x14ac:dyDescent="0.3">
      <c r="R156" s="13" t="s">
        <v>39</v>
      </c>
      <c r="S156" s="28">
        <v>0</v>
      </c>
      <c r="U156" s="30">
        <v>135</v>
      </c>
    </row>
    <row r="157" spans="18:21" x14ac:dyDescent="0.3">
      <c r="R157" s="12" t="s">
        <v>34</v>
      </c>
      <c r="S157" s="27">
        <v>8862</v>
      </c>
      <c r="U157" s="29">
        <v>189</v>
      </c>
    </row>
    <row r="158" spans="18:21" x14ac:dyDescent="0.3">
      <c r="R158" s="13" t="s">
        <v>37</v>
      </c>
      <c r="S158" s="28">
        <v>3556</v>
      </c>
      <c r="U158" s="30">
        <v>459</v>
      </c>
    </row>
    <row r="159" spans="18:21" x14ac:dyDescent="0.3">
      <c r="R159" s="12" t="s">
        <v>34</v>
      </c>
      <c r="S159" s="27">
        <v>7280</v>
      </c>
      <c r="U159" s="29">
        <v>201</v>
      </c>
    </row>
    <row r="160" spans="18:21" x14ac:dyDescent="0.3">
      <c r="R160" s="13" t="s">
        <v>34</v>
      </c>
      <c r="S160" s="28">
        <v>3402</v>
      </c>
      <c r="U160" s="30">
        <v>366</v>
      </c>
    </row>
    <row r="161" spans="18:21" x14ac:dyDescent="0.3">
      <c r="R161" s="12" t="s">
        <v>37</v>
      </c>
      <c r="S161" s="27">
        <v>4592</v>
      </c>
      <c r="U161" s="29">
        <v>324</v>
      </c>
    </row>
    <row r="162" spans="18:21" x14ac:dyDescent="0.3">
      <c r="R162" s="13" t="s">
        <v>35</v>
      </c>
      <c r="S162" s="28">
        <v>7833</v>
      </c>
      <c r="U162" s="30">
        <v>243</v>
      </c>
    </row>
    <row r="163" spans="18:21" x14ac:dyDescent="0.3">
      <c r="R163" s="12" t="s">
        <v>39</v>
      </c>
      <c r="S163" s="27">
        <v>7651</v>
      </c>
      <c r="U163" s="29">
        <v>213</v>
      </c>
    </row>
    <row r="164" spans="18:21" x14ac:dyDescent="0.3">
      <c r="R164" s="13" t="s">
        <v>35</v>
      </c>
      <c r="S164" s="28">
        <v>2275</v>
      </c>
      <c r="U164" s="30">
        <v>447</v>
      </c>
    </row>
    <row r="165" spans="18:21" x14ac:dyDescent="0.3">
      <c r="R165" s="12" t="s">
        <v>38</v>
      </c>
      <c r="S165" s="27">
        <v>5670</v>
      </c>
      <c r="U165" s="29">
        <v>297</v>
      </c>
    </row>
    <row r="166" spans="18:21" x14ac:dyDescent="0.3">
      <c r="R166" s="13" t="s">
        <v>35</v>
      </c>
      <c r="S166" s="28">
        <v>2135</v>
      </c>
      <c r="U166" s="30">
        <v>27</v>
      </c>
    </row>
    <row r="167" spans="18:21" x14ac:dyDescent="0.3">
      <c r="R167" s="12" t="s">
        <v>34</v>
      </c>
      <c r="S167" s="27">
        <v>2779</v>
      </c>
      <c r="U167" s="29">
        <v>75</v>
      </c>
    </row>
    <row r="168" spans="18:21" x14ac:dyDescent="0.3">
      <c r="R168" s="13" t="s">
        <v>39</v>
      </c>
      <c r="S168" s="28">
        <v>12950</v>
      </c>
      <c r="U168" s="30">
        <v>30</v>
      </c>
    </row>
    <row r="169" spans="18:21" x14ac:dyDescent="0.3">
      <c r="R169" s="12" t="s">
        <v>36</v>
      </c>
      <c r="S169" s="27">
        <v>2646</v>
      </c>
      <c r="U169" s="29">
        <v>177</v>
      </c>
    </row>
    <row r="170" spans="18:21" x14ac:dyDescent="0.3">
      <c r="R170" s="13" t="s">
        <v>34</v>
      </c>
      <c r="S170" s="28">
        <v>3794</v>
      </c>
      <c r="U170" s="30">
        <v>159</v>
      </c>
    </row>
    <row r="171" spans="18:21" x14ac:dyDescent="0.3">
      <c r="R171" s="12" t="s">
        <v>35</v>
      </c>
      <c r="S171" s="27">
        <v>819</v>
      </c>
      <c r="U171" s="29">
        <v>306</v>
      </c>
    </row>
    <row r="172" spans="18:21" x14ac:dyDescent="0.3">
      <c r="R172" s="13" t="s">
        <v>34</v>
      </c>
      <c r="S172" s="28">
        <v>2583</v>
      </c>
      <c r="U172" s="30">
        <v>18</v>
      </c>
    </row>
    <row r="173" spans="18:21" x14ac:dyDescent="0.3">
      <c r="R173" s="12" t="s">
        <v>35</v>
      </c>
      <c r="S173" s="27">
        <v>4585</v>
      </c>
      <c r="U173" s="29">
        <v>240</v>
      </c>
    </row>
    <row r="174" spans="18:21" x14ac:dyDescent="0.3">
      <c r="R174" s="13" t="s">
        <v>34</v>
      </c>
      <c r="S174" s="28">
        <v>1652</v>
      </c>
      <c r="U174" s="30">
        <v>93</v>
      </c>
    </row>
    <row r="175" spans="18:21" x14ac:dyDescent="0.3">
      <c r="R175" s="12" t="s">
        <v>34</v>
      </c>
      <c r="S175" s="27">
        <v>4991</v>
      </c>
      <c r="U175" s="29">
        <v>9</v>
      </c>
    </row>
    <row r="176" spans="18:21" x14ac:dyDescent="0.3">
      <c r="R176" s="13" t="s">
        <v>34</v>
      </c>
      <c r="S176" s="28">
        <v>2009</v>
      </c>
      <c r="U176" s="30">
        <v>219</v>
      </c>
    </row>
    <row r="177" spans="18:21" x14ac:dyDescent="0.3">
      <c r="R177" s="12" t="s">
        <v>39</v>
      </c>
      <c r="S177" s="27">
        <v>1568</v>
      </c>
      <c r="U177" s="29">
        <v>141</v>
      </c>
    </row>
    <row r="178" spans="18:21" x14ac:dyDescent="0.3">
      <c r="R178" s="13" t="s">
        <v>37</v>
      </c>
      <c r="S178" s="28">
        <v>3388</v>
      </c>
      <c r="U178" s="30">
        <v>123</v>
      </c>
    </row>
    <row r="179" spans="18:21" x14ac:dyDescent="0.3">
      <c r="R179" s="12" t="s">
        <v>38</v>
      </c>
      <c r="S179" s="27">
        <v>623</v>
      </c>
      <c r="U179" s="29">
        <v>51</v>
      </c>
    </row>
    <row r="180" spans="18:21" x14ac:dyDescent="0.3">
      <c r="R180" s="13" t="s">
        <v>36</v>
      </c>
      <c r="S180" s="28">
        <v>10073</v>
      </c>
      <c r="U180" s="30">
        <v>120</v>
      </c>
    </row>
    <row r="181" spans="18:21" x14ac:dyDescent="0.3">
      <c r="R181" s="12" t="s">
        <v>39</v>
      </c>
      <c r="S181" s="27">
        <v>1561</v>
      </c>
      <c r="U181" s="29">
        <v>27</v>
      </c>
    </row>
    <row r="182" spans="18:21" x14ac:dyDescent="0.3">
      <c r="R182" s="13" t="s">
        <v>36</v>
      </c>
      <c r="S182" s="28">
        <v>11522</v>
      </c>
      <c r="U182" s="30">
        <v>204</v>
      </c>
    </row>
    <row r="183" spans="18:21" x14ac:dyDescent="0.3">
      <c r="R183" s="12" t="s">
        <v>38</v>
      </c>
      <c r="S183" s="27">
        <v>2317</v>
      </c>
      <c r="U183" s="29">
        <v>123</v>
      </c>
    </row>
    <row r="184" spans="18:21" x14ac:dyDescent="0.3">
      <c r="R184" s="13" t="s">
        <v>37</v>
      </c>
      <c r="S184" s="28">
        <v>3059</v>
      </c>
      <c r="U184" s="30">
        <v>27</v>
      </c>
    </row>
    <row r="185" spans="18:21" x14ac:dyDescent="0.3">
      <c r="R185" s="12" t="s">
        <v>37</v>
      </c>
      <c r="S185" s="27">
        <v>2324</v>
      </c>
      <c r="U185" s="29">
        <v>177</v>
      </c>
    </row>
    <row r="186" spans="18:21" x14ac:dyDescent="0.3">
      <c r="R186" s="13" t="s">
        <v>39</v>
      </c>
      <c r="S186" s="28">
        <v>4956</v>
      </c>
      <c r="U186" s="30">
        <v>171</v>
      </c>
    </row>
    <row r="187" spans="18:21" x14ac:dyDescent="0.3">
      <c r="R187" s="12" t="s">
        <v>34</v>
      </c>
      <c r="S187" s="27">
        <v>5355</v>
      </c>
      <c r="U187" s="29">
        <v>204</v>
      </c>
    </row>
    <row r="188" spans="18:21" x14ac:dyDescent="0.3">
      <c r="R188" s="13" t="s">
        <v>34</v>
      </c>
      <c r="S188" s="28">
        <v>7259</v>
      </c>
      <c r="U188" s="30">
        <v>276</v>
      </c>
    </row>
    <row r="189" spans="18:21" x14ac:dyDescent="0.3">
      <c r="R189" s="12" t="s">
        <v>37</v>
      </c>
      <c r="S189" s="27">
        <v>6279</v>
      </c>
      <c r="U189" s="29">
        <v>45</v>
      </c>
    </row>
    <row r="190" spans="18:21" x14ac:dyDescent="0.3">
      <c r="R190" s="13" t="s">
        <v>38</v>
      </c>
      <c r="S190" s="28">
        <v>2541</v>
      </c>
      <c r="U190" s="30">
        <v>45</v>
      </c>
    </row>
    <row r="191" spans="18:21" x14ac:dyDescent="0.3">
      <c r="R191" s="12" t="s">
        <v>35</v>
      </c>
      <c r="S191" s="27">
        <v>3864</v>
      </c>
      <c r="U191" s="29">
        <v>177</v>
      </c>
    </row>
    <row r="192" spans="18:21" x14ac:dyDescent="0.3">
      <c r="R192" s="13" t="s">
        <v>36</v>
      </c>
      <c r="S192" s="28">
        <v>6146</v>
      </c>
      <c r="U192" s="30">
        <v>63</v>
      </c>
    </row>
    <row r="193" spans="18:21" x14ac:dyDescent="0.3">
      <c r="R193" s="12" t="s">
        <v>39</v>
      </c>
      <c r="S193" s="27">
        <v>2639</v>
      </c>
      <c r="U193" s="29">
        <v>204</v>
      </c>
    </row>
    <row r="194" spans="18:21" x14ac:dyDescent="0.3">
      <c r="R194" s="13" t="s">
        <v>37</v>
      </c>
      <c r="S194" s="28">
        <v>1890</v>
      </c>
      <c r="U194" s="30">
        <v>195</v>
      </c>
    </row>
    <row r="195" spans="18:21" x14ac:dyDescent="0.3">
      <c r="R195" s="12" t="s">
        <v>34</v>
      </c>
      <c r="S195" s="27">
        <v>1932</v>
      </c>
      <c r="U195" s="29">
        <v>369</v>
      </c>
    </row>
    <row r="196" spans="18:21" x14ac:dyDescent="0.3">
      <c r="R196" s="13" t="s">
        <v>34</v>
      </c>
      <c r="S196" s="28">
        <v>6300</v>
      </c>
      <c r="U196" s="30">
        <v>42</v>
      </c>
    </row>
    <row r="197" spans="18:21" x14ac:dyDescent="0.3">
      <c r="R197" s="12" t="s">
        <v>37</v>
      </c>
      <c r="S197" s="27">
        <v>560</v>
      </c>
      <c r="U197" s="29">
        <v>81</v>
      </c>
    </row>
    <row r="198" spans="18:21" x14ac:dyDescent="0.3">
      <c r="R198" s="13" t="s">
        <v>37</v>
      </c>
      <c r="S198" s="28">
        <v>2856</v>
      </c>
      <c r="U198" s="30">
        <v>246</v>
      </c>
    </row>
    <row r="199" spans="18:21" x14ac:dyDescent="0.3">
      <c r="R199" s="12" t="s">
        <v>34</v>
      </c>
      <c r="S199" s="27">
        <v>707</v>
      </c>
      <c r="U199" s="29">
        <v>174</v>
      </c>
    </row>
    <row r="200" spans="18:21" x14ac:dyDescent="0.3">
      <c r="R200" s="13" t="s">
        <v>35</v>
      </c>
      <c r="S200" s="28">
        <v>3598</v>
      </c>
      <c r="U200" s="30">
        <v>81</v>
      </c>
    </row>
    <row r="201" spans="18:21" x14ac:dyDescent="0.3">
      <c r="R201" s="12" t="s">
        <v>35</v>
      </c>
      <c r="S201" s="27">
        <v>6853</v>
      </c>
      <c r="U201" s="29">
        <v>372</v>
      </c>
    </row>
    <row r="202" spans="18:21" x14ac:dyDescent="0.3">
      <c r="R202" s="13" t="s">
        <v>35</v>
      </c>
      <c r="S202" s="28">
        <v>4725</v>
      </c>
      <c r="U202" s="30">
        <v>174</v>
      </c>
    </row>
    <row r="203" spans="18:21" x14ac:dyDescent="0.3">
      <c r="R203" s="12" t="s">
        <v>36</v>
      </c>
      <c r="S203" s="27">
        <v>10304</v>
      </c>
      <c r="U203" s="29">
        <v>84</v>
      </c>
    </row>
    <row r="204" spans="18:21" x14ac:dyDescent="0.3">
      <c r="R204" s="13" t="s">
        <v>34</v>
      </c>
      <c r="S204" s="28">
        <v>1274</v>
      </c>
      <c r="U204" s="30">
        <v>225</v>
      </c>
    </row>
    <row r="205" spans="18:21" x14ac:dyDescent="0.3">
      <c r="R205" s="12" t="s">
        <v>36</v>
      </c>
      <c r="S205" s="27">
        <v>1526</v>
      </c>
      <c r="U205" s="29">
        <v>105</v>
      </c>
    </row>
    <row r="206" spans="18:21" x14ac:dyDescent="0.3">
      <c r="R206" s="13" t="s">
        <v>39</v>
      </c>
      <c r="S206" s="28">
        <v>3101</v>
      </c>
      <c r="U206" s="30">
        <v>225</v>
      </c>
    </row>
    <row r="207" spans="18:21" x14ac:dyDescent="0.3">
      <c r="R207" s="12" t="s">
        <v>37</v>
      </c>
      <c r="S207" s="27">
        <v>1057</v>
      </c>
      <c r="U207" s="29">
        <v>54</v>
      </c>
    </row>
    <row r="208" spans="18:21" x14ac:dyDescent="0.3">
      <c r="R208" s="13" t="s">
        <v>37</v>
      </c>
      <c r="S208" s="28">
        <v>5306</v>
      </c>
      <c r="U208" s="30">
        <v>0</v>
      </c>
    </row>
    <row r="209" spans="18:21" x14ac:dyDescent="0.3">
      <c r="R209" s="12" t="s">
        <v>39</v>
      </c>
      <c r="S209" s="27">
        <v>4018</v>
      </c>
      <c r="U209" s="29">
        <v>171</v>
      </c>
    </row>
    <row r="210" spans="18:21" x14ac:dyDescent="0.3">
      <c r="R210" s="13" t="s">
        <v>34</v>
      </c>
      <c r="S210" s="28">
        <v>938</v>
      </c>
      <c r="U210" s="30">
        <v>189</v>
      </c>
    </row>
    <row r="211" spans="18:21" x14ac:dyDescent="0.3">
      <c r="R211" s="12" t="s">
        <v>38</v>
      </c>
      <c r="S211" s="27">
        <v>1778</v>
      </c>
      <c r="U211" s="29">
        <v>270</v>
      </c>
    </row>
    <row r="212" spans="18:21" x14ac:dyDescent="0.3">
      <c r="R212" s="13" t="s">
        <v>39</v>
      </c>
      <c r="S212" s="28">
        <v>1638</v>
      </c>
      <c r="U212" s="30">
        <v>63</v>
      </c>
    </row>
    <row r="213" spans="18:21" x14ac:dyDescent="0.3">
      <c r="R213" s="12" t="s">
        <v>38</v>
      </c>
      <c r="S213" s="27">
        <v>154</v>
      </c>
      <c r="U213" s="29">
        <v>21</v>
      </c>
    </row>
    <row r="214" spans="18:21" x14ac:dyDescent="0.3">
      <c r="R214" s="13" t="s">
        <v>37</v>
      </c>
      <c r="S214" s="28">
        <v>9835</v>
      </c>
      <c r="U214" s="30">
        <v>207</v>
      </c>
    </row>
    <row r="215" spans="18:21" x14ac:dyDescent="0.3">
      <c r="R215" s="12" t="s">
        <v>37</v>
      </c>
      <c r="S215" s="27">
        <v>7273</v>
      </c>
      <c r="U215" s="29">
        <v>96</v>
      </c>
    </row>
    <row r="216" spans="18:21" x14ac:dyDescent="0.3">
      <c r="R216" s="13" t="s">
        <v>39</v>
      </c>
      <c r="S216" s="28">
        <v>6909</v>
      </c>
      <c r="U216" s="30">
        <v>81</v>
      </c>
    </row>
    <row r="217" spans="18:21" x14ac:dyDescent="0.3">
      <c r="R217" s="12" t="s">
        <v>39</v>
      </c>
      <c r="S217" s="27">
        <v>3920</v>
      </c>
      <c r="U217" s="29">
        <v>306</v>
      </c>
    </row>
    <row r="218" spans="18:21" x14ac:dyDescent="0.3">
      <c r="R218" s="13" t="s">
        <v>39</v>
      </c>
      <c r="S218" s="28">
        <v>4858</v>
      </c>
      <c r="U218" s="30">
        <v>279</v>
      </c>
    </row>
    <row r="219" spans="18:21" x14ac:dyDescent="0.3">
      <c r="R219" s="12" t="s">
        <v>38</v>
      </c>
      <c r="S219" s="27">
        <v>3549</v>
      </c>
      <c r="U219" s="29">
        <v>3</v>
      </c>
    </row>
    <row r="220" spans="18:21" x14ac:dyDescent="0.3">
      <c r="R220" s="13" t="s">
        <v>39</v>
      </c>
      <c r="S220" s="28">
        <v>966</v>
      </c>
      <c r="U220" s="30">
        <v>198</v>
      </c>
    </row>
    <row r="221" spans="18:21" x14ac:dyDescent="0.3">
      <c r="R221" s="12" t="s">
        <v>39</v>
      </c>
      <c r="S221" s="27">
        <v>385</v>
      </c>
      <c r="U221" s="29">
        <v>249</v>
      </c>
    </row>
    <row r="222" spans="18:21" x14ac:dyDescent="0.3">
      <c r="R222" s="13" t="s">
        <v>34</v>
      </c>
      <c r="S222" s="28">
        <v>2219</v>
      </c>
      <c r="U222" s="30">
        <v>75</v>
      </c>
    </row>
    <row r="223" spans="18:21" x14ac:dyDescent="0.3">
      <c r="R223" s="12" t="s">
        <v>36</v>
      </c>
      <c r="S223" s="27">
        <v>2954</v>
      </c>
      <c r="U223" s="29">
        <v>189</v>
      </c>
    </row>
    <row r="224" spans="18:21" x14ac:dyDescent="0.3">
      <c r="R224" s="13" t="s">
        <v>36</v>
      </c>
      <c r="S224" s="28">
        <v>280</v>
      </c>
      <c r="U224" s="30">
        <v>87</v>
      </c>
    </row>
    <row r="225" spans="18:21" x14ac:dyDescent="0.3">
      <c r="R225" s="12" t="s">
        <v>36</v>
      </c>
      <c r="S225" s="27">
        <v>6118</v>
      </c>
      <c r="U225" s="29">
        <v>174</v>
      </c>
    </row>
    <row r="226" spans="18:21" x14ac:dyDescent="0.3">
      <c r="R226" s="13" t="s">
        <v>39</v>
      </c>
      <c r="S226" s="28">
        <v>4802</v>
      </c>
      <c r="U226" s="30">
        <v>36</v>
      </c>
    </row>
    <row r="227" spans="18:21" x14ac:dyDescent="0.3">
      <c r="R227" s="12" t="s">
        <v>38</v>
      </c>
      <c r="S227" s="27">
        <v>4137</v>
      </c>
      <c r="U227" s="29">
        <v>60</v>
      </c>
    </row>
    <row r="228" spans="18:21" x14ac:dyDescent="0.3">
      <c r="R228" s="13" t="s">
        <v>35</v>
      </c>
      <c r="S228" s="28">
        <v>2023</v>
      </c>
      <c r="U228" s="30">
        <v>78</v>
      </c>
    </row>
    <row r="229" spans="18:21" x14ac:dyDescent="0.3">
      <c r="R229" s="12" t="s">
        <v>36</v>
      </c>
      <c r="S229" s="27">
        <v>9051</v>
      </c>
      <c r="U229" s="29">
        <v>57</v>
      </c>
    </row>
    <row r="230" spans="18:21" x14ac:dyDescent="0.3">
      <c r="R230" s="13" t="s">
        <v>37</v>
      </c>
      <c r="S230" s="28">
        <v>2919</v>
      </c>
      <c r="U230" s="30">
        <v>45</v>
      </c>
    </row>
    <row r="231" spans="18:21" x14ac:dyDescent="0.3">
      <c r="R231" s="12" t="s">
        <v>38</v>
      </c>
      <c r="S231" s="27">
        <v>5915</v>
      </c>
      <c r="U231" s="29">
        <v>3</v>
      </c>
    </row>
    <row r="232" spans="18:21" x14ac:dyDescent="0.3">
      <c r="R232" s="13" t="s">
        <v>35</v>
      </c>
      <c r="S232" s="28">
        <v>2562</v>
      </c>
      <c r="U232" s="30">
        <v>6</v>
      </c>
    </row>
    <row r="233" spans="18:21" x14ac:dyDescent="0.3">
      <c r="R233" s="12" t="s">
        <v>37</v>
      </c>
      <c r="S233" s="27">
        <v>8813</v>
      </c>
      <c r="U233" s="29">
        <v>21</v>
      </c>
    </row>
    <row r="234" spans="18:21" x14ac:dyDescent="0.3">
      <c r="R234" s="13" t="s">
        <v>36</v>
      </c>
      <c r="S234" s="28">
        <v>6111</v>
      </c>
      <c r="U234" s="30">
        <v>3</v>
      </c>
    </row>
    <row r="235" spans="18:21" x14ac:dyDescent="0.3">
      <c r="R235" s="12" t="s">
        <v>34</v>
      </c>
      <c r="S235" s="27">
        <v>3507</v>
      </c>
      <c r="U235" s="29">
        <v>288</v>
      </c>
    </row>
    <row r="236" spans="18:21" x14ac:dyDescent="0.3">
      <c r="R236" s="13" t="s">
        <v>36</v>
      </c>
      <c r="S236" s="28">
        <v>4319</v>
      </c>
      <c r="U236" s="30">
        <v>30</v>
      </c>
    </row>
    <row r="237" spans="18:21" x14ac:dyDescent="0.3">
      <c r="R237" s="12" t="s">
        <v>38</v>
      </c>
      <c r="S237" s="27">
        <v>609</v>
      </c>
      <c r="U237" s="29">
        <v>87</v>
      </c>
    </row>
    <row r="238" spans="18:21" x14ac:dyDescent="0.3">
      <c r="R238" s="13" t="s">
        <v>39</v>
      </c>
      <c r="S238" s="28">
        <v>6370</v>
      </c>
      <c r="U238" s="30">
        <v>30</v>
      </c>
    </row>
    <row r="239" spans="18:21" x14ac:dyDescent="0.3">
      <c r="R239" s="12" t="s">
        <v>38</v>
      </c>
      <c r="S239" s="27">
        <v>5474</v>
      </c>
      <c r="U239" s="29">
        <v>168</v>
      </c>
    </row>
    <row r="240" spans="18:21" x14ac:dyDescent="0.3">
      <c r="R240" s="13" t="s">
        <v>36</v>
      </c>
      <c r="S240" s="28">
        <v>3164</v>
      </c>
      <c r="U240" s="30">
        <v>306</v>
      </c>
    </row>
    <row r="241" spans="18:21" x14ac:dyDescent="0.3">
      <c r="R241" s="12" t="s">
        <v>35</v>
      </c>
      <c r="S241" s="27">
        <v>1302</v>
      </c>
      <c r="U241" s="29">
        <v>402</v>
      </c>
    </row>
    <row r="242" spans="18:21" x14ac:dyDescent="0.3">
      <c r="R242" s="13" t="s">
        <v>37</v>
      </c>
      <c r="S242" s="28">
        <v>7308</v>
      </c>
      <c r="U242" s="30">
        <v>327</v>
      </c>
    </row>
    <row r="243" spans="18:21" x14ac:dyDescent="0.3">
      <c r="R243" s="12" t="s">
        <v>37</v>
      </c>
      <c r="S243" s="27">
        <v>6132</v>
      </c>
      <c r="U243" s="29">
        <v>93</v>
      </c>
    </row>
    <row r="244" spans="18:21" x14ac:dyDescent="0.3">
      <c r="R244" s="13" t="s">
        <v>35</v>
      </c>
      <c r="S244" s="28">
        <v>3472</v>
      </c>
      <c r="U244" s="30">
        <v>96</v>
      </c>
    </row>
    <row r="245" spans="18:21" x14ac:dyDescent="0.3">
      <c r="R245" s="12" t="s">
        <v>39</v>
      </c>
      <c r="S245" s="27">
        <v>9660</v>
      </c>
      <c r="U245" s="29">
        <v>27</v>
      </c>
    </row>
    <row r="246" spans="18:21" x14ac:dyDescent="0.3">
      <c r="R246" s="13" t="s">
        <v>38</v>
      </c>
      <c r="S246" s="28">
        <v>2436</v>
      </c>
      <c r="U246" s="30">
        <v>99</v>
      </c>
    </row>
    <row r="247" spans="18:21" x14ac:dyDescent="0.3">
      <c r="R247" s="12" t="s">
        <v>38</v>
      </c>
      <c r="S247" s="27">
        <v>9506</v>
      </c>
      <c r="U247" s="29">
        <v>87</v>
      </c>
    </row>
    <row r="248" spans="18:21" x14ac:dyDescent="0.3">
      <c r="R248" s="13" t="s">
        <v>37</v>
      </c>
      <c r="S248" s="28">
        <v>245</v>
      </c>
      <c r="U248" s="30">
        <v>288</v>
      </c>
    </row>
    <row r="249" spans="18:21" x14ac:dyDescent="0.3">
      <c r="R249" s="12" t="s">
        <v>35</v>
      </c>
      <c r="S249" s="27">
        <v>2702</v>
      </c>
      <c r="U249" s="29">
        <v>363</v>
      </c>
    </row>
    <row r="250" spans="18:21" x14ac:dyDescent="0.3">
      <c r="R250" s="13" t="s">
        <v>34</v>
      </c>
      <c r="S250" s="28">
        <v>700</v>
      </c>
      <c r="U250" s="30">
        <v>87</v>
      </c>
    </row>
    <row r="251" spans="18:21" x14ac:dyDescent="0.3">
      <c r="R251" s="12" t="s">
        <v>34</v>
      </c>
      <c r="S251" s="27">
        <v>3759</v>
      </c>
      <c r="U251" s="29">
        <v>150</v>
      </c>
    </row>
    <row r="252" spans="18:21" x14ac:dyDescent="0.3">
      <c r="R252" s="13" t="s">
        <v>35</v>
      </c>
      <c r="S252" s="28">
        <v>1589</v>
      </c>
      <c r="U252" s="30">
        <v>303</v>
      </c>
    </row>
    <row r="253" spans="18:21" x14ac:dyDescent="0.3">
      <c r="R253" s="12" t="s">
        <v>35</v>
      </c>
      <c r="S253" s="27">
        <v>5194</v>
      </c>
      <c r="U253" s="29">
        <v>288</v>
      </c>
    </row>
    <row r="254" spans="18:21" x14ac:dyDescent="0.3">
      <c r="R254" s="13" t="s">
        <v>36</v>
      </c>
      <c r="S254" s="28">
        <v>945</v>
      </c>
      <c r="U254" s="30">
        <v>75</v>
      </c>
    </row>
    <row r="255" spans="18:21" x14ac:dyDescent="0.3">
      <c r="R255" s="12" t="s">
        <v>38</v>
      </c>
      <c r="S255" s="27">
        <v>1988</v>
      </c>
      <c r="U255" s="29">
        <v>39</v>
      </c>
    </row>
    <row r="256" spans="18:21" x14ac:dyDescent="0.3">
      <c r="R256" s="13" t="s">
        <v>34</v>
      </c>
      <c r="S256" s="28">
        <v>6734</v>
      </c>
      <c r="U256" s="30">
        <v>123</v>
      </c>
    </row>
    <row r="257" spans="18:21" x14ac:dyDescent="0.3">
      <c r="R257" s="12" t="s">
        <v>36</v>
      </c>
      <c r="S257" s="27">
        <v>217</v>
      </c>
      <c r="U257" s="29">
        <v>36</v>
      </c>
    </row>
    <row r="258" spans="18:21" x14ac:dyDescent="0.3">
      <c r="R258" s="13" t="s">
        <v>34</v>
      </c>
      <c r="S258" s="28">
        <v>6279</v>
      </c>
      <c r="U258" s="30">
        <v>237</v>
      </c>
    </row>
    <row r="259" spans="18:21" x14ac:dyDescent="0.3">
      <c r="R259" s="12" t="s">
        <v>36</v>
      </c>
      <c r="S259" s="27">
        <v>4424</v>
      </c>
      <c r="U259" s="29">
        <v>201</v>
      </c>
    </row>
    <row r="260" spans="18:21" x14ac:dyDescent="0.3">
      <c r="R260" s="13" t="s">
        <v>36</v>
      </c>
      <c r="S260" s="28">
        <v>189</v>
      </c>
      <c r="U260" s="30">
        <v>48</v>
      </c>
    </row>
    <row r="261" spans="18:21" x14ac:dyDescent="0.3">
      <c r="R261" s="12" t="s">
        <v>35</v>
      </c>
      <c r="S261" s="27">
        <v>490</v>
      </c>
      <c r="U261" s="29">
        <v>84</v>
      </c>
    </row>
    <row r="262" spans="18:21" x14ac:dyDescent="0.3">
      <c r="R262" s="13" t="s">
        <v>37</v>
      </c>
      <c r="S262" s="28">
        <v>434</v>
      </c>
      <c r="U262" s="30">
        <v>87</v>
      </c>
    </row>
    <row r="263" spans="18:21" x14ac:dyDescent="0.3">
      <c r="R263" s="12" t="s">
        <v>38</v>
      </c>
      <c r="S263" s="27">
        <v>10129</v>
      </c>
      <c r="U263" s="29">
        <v>312</v>
      </c>
    </row>
    <row r="264" spans="18:21" x14ac:dyDescent="0.3">
      <c r="R264" s="13" t="s">
        <v>39</v>
      </c>
      <c r="S264" s="28">
        <v>1652</v>
      </c>
      <c r="U264" s="30">
        <v>102</v>
      </c>
    </row>
    <row r="265" spans="18:21" x14ac:dyDescent="0.3">
      <c r="R265" s="12" t="s">
        <v>38</v>
      </c>
      <c r="S265" s="27">
        <v>6433</v>
      </c>
      <c r="U265" s="29">
        <v>78</v>
      </c>
    </row>
    <row r="266" spans="18:21" x14ac:dyDescent="0.3">
      <c r="R266" s="13" t="s">
        <v>34</v>
      </c>
      <c r="S266" s="28">
        <v>2212</v>
      </c>
      <c r="U266" s="30">
        <v>117</v>
      </c>
    </row>
    <row r="267" spans="18:21" x14ac:dyDescent="0.3">
      <c r="R267" s="12" t="s">
        <v>35</v>
      </c>
      <c r="S267" s="27">
        <v>609</v>
      </c>
      <c r="U267" s="29">
        <v>99</v>
      </c>
    </row>
    <row r="268" spans="18:21" x14ac:dyDescent="0.3">
      <c r="R268" s="13" t="s">
        <v>35</v>
      </c>
      <c r="S268" s="28">
        <v>1638</v>
      </c>
      <c r="U268" s="30">
        <v>48</v>
      </c>
    </row>
    <row r="269" spans="18:21" x14ac:dyDescent="0.3">
      <c r="R269" s="12" t="s">
        <v>34</v>
      </c>
      <c r="S269" s="27">
        <v>3829</v>
      </c>
      <c r="U269" s="29">
        <v>24</v>
      </c>
    </row>
    <row r="270" spans="18:21" x14ac:dyDescent="0.3">
      <c r="R270" s="13" t="s">
        <v>39</v>
      </c>
      <c r="S270" s="28">
        <v>5775</v>
      </c>
      <c r="U270" s="30">
        <v>42</v>
      </c>
    </row>
    <row r="271" spans="18:21" x14ac:dyDescent="0.3">
      <c r="R271" s="12" t="s">
        <v>35</v>
      </c>
      <c r="S271" s="27">
        <v>1071</v>
      </c>
      <c r="U271" s="29">
        <v>270</v>
      </c>
    </row>
    <row r="272" spans="18:21" x14ac:dyDescent="0.3">
      <c r="R272" s="13" t="s">
        <v>36</v>
      </c>
      <c r="S272" s="28">
        <v>5019</v>
      </c>
      <c r="U272" s="30">
        <v>150</v>
      </c>
    </row>
    <row r="273" spans="18:21" x14ac:dyDescent="0.3">
      <c r="R273" s="12" t="s">
        <v>37</v>
      </c>
      <c r="S273" s="27">
        <v>2863</v>
      </c>
      <c r="U273" s="29">
        <v>42</v>
      </c>
    </row>
    <row r="274" spans="18:21" x14ac:dyDescent="0.3">
      <c r="R274" s="13" t="s">
        <v>35</v>
      </c>
      <c r="S274" s="28">
        <v>1617</v>
      </c>
      <c r="U274" s="30">
        <v>126</v>
      </c>
    </row>
    <row r="275" spans="18:21" x14ac:dyDescent="0.3">
      <c r="R275" s="12" t="s">
        <v>37</v>
      </c>
      <c r="S275" s="27">
        <v>6818</v>
      </c>
      <c r="U275" s="29">
        <v>6</v>
      </c>
    </row>
    <row r="276" spans="18:21" x14ac:dyDescent="0.3">
      <c r="R276" s="13" t="s">
        <v>35</v>
      </c>
      <c r="S276" s="28">
        <v>6657</v>
      </c>
      <c r="U276" s="30">
        <v>276</v>
      </c>
    </row>
    <row r="277" spans="18:21" x14ac:dyDescent="0.3">
      <c r="R277" s="12" t="s">
        <v>34</v>
      </c>
      <c r="S277" s="27">
        <v>2919</v>
      </c>
      <c r="U277" s="29">
        <v>93</v>
      </c>
    </row>
    <row r="278" spans="18:21" x14ac:dyDescent="0.3">
      <c r="R278" s="13" t="s">
        <v>36</v>
      </c>
      <c r="S278" s="28">
        <v>3094</v>
      </c>
      <c r="U278" s="30">
        <v>246</v>
      </c>
    </row>
    <row r="279" spans="18:21" x14ac:dyDescent="0.3">
      <c r="R279" s="12" t="s">
        <v>39</v>
      </c>
      <c r="S279" s="27">
        <v>2989</v>
      </c>
      <c r="U279" s="29">
        <v>3</v>
      </c>
    </row>
    <row r="280" spans="18:21" x14ac:dyDescent="0.3">
      <c r="R280" s="13" t="s">
        <v>38</v>
      </c>
      <c r="S280" s="28">
        <v>2268</v>
      </c>
      <c r="U280" s="30">
        <v>63</v>
      </c>
    </row>
    <row r="281" spans="18:21" x14ac:dyDescent="0.3">
      <c r="R281" s="12" t="s">
        <v>35</v>
      </c>
      <c r="S281" s="27">
        <v>4753</v>
      </c>
      <c r="U281" s="29">
        <v>246</v>
      </c>
    </row>
    <row r="282" spans="18:21" x14ac:dyDescent="0.3">
      <c r="R282" s="13" t="s">
        <v>34</v>
      </c>
      <c r="S282" s="28">
        <v>7511</v>
      </c>
      <c r="U282" s="30">
        <v>120</v>
      </c>
    </row>
    <row r="283" spans="18:21" x14ac:dyDescent="0.3">
      <c r="R283" s="12" t="s">
        <v>38</v>
      </c>
      <c r="S283" s="27">
        <v>4326</v>
      </c>
      <c r="U283" s="29">
        <v>348</v>
      </c>
    </row>
    <row r="284" spans="18:21" x14ac:dyDescent="0.3">
      <c r="R284" s="13" t="s">
        <v>34</v>
      </c>
      <c r="S284" s="28">
        <v>4935</v>
      </c>
      <c r="U284" s="30">
        <v>126</v>
      </c>
    </row>
    <row r="285" spans="18:21" x14ac:dyDescent="0.3">
      <c r="R285" s="12" t="s">
        <v>35</v>
      </c>
      <c r="S285" s="27">
        <v>4781</v>
      </c>
      <c r="U285" s="29">
        <v>123</v>
      </c>
    </row>
    <row r="286" spans="18:21" x14ac:dyDescent="0.3">
      <c r="R286" s="13" t="s">
        <v>38</v>
      </c>
      <c r="S286" s="28">
        <v>7483</v>
      </c>
      <c r="U286" s="30">
        <v>45</v>
      </c>
    </row>
    <row r="287" spans="18:21" x14ac:dyDescent="0.3">
      <c r="R287" s="12" t="s">
        <v>38</v>
      </c>
      <c r="S287" s="27">
        <v>6860</v>
      </c>
      <c r="U287" s="29">
        <v>126</v>
      </c>
    </row>
    <row r="288" spans="18:21" x14ac:dyDescent="0.3">
      <c r="R288" s="13" t="s">
        <v>37</v>
      </c>
      <c r="S288" s="28">
        <v>9002</v>
      </c>
      <c r="U288" s="30">
        <v>72</v>
      </c>
    </row>
    <row r="289" spans="18:21" x14ac:dyDescent="0.3">
      <c r="R289" s="12" t="s">
        <v>36</v>
      </c>
      <c r="S289" s="27">
        <v>1400</v>
      </c>
      <c r="U289" s="29">
        <v>135</v>
      </c>
    </row>
    <row r="290" spans="18:21" x14ac:dyDescent="0.3">
      <c r="R290" s="13" t="s">
        <v>34</v>
      </c>
      <c r="S290" s="28">
        <v>4053</v>
      </c>
      <c r="U290" s="30">
        <v>24</v>
      </c>
    </row>
    <row r="291" spans="18:21" x14ac:dyDescent="0.3">
      <c r="R291" s="12" t="s">
        <v>36</v>
      </c>
      <c r="S291" s="27">
        <v>2149</v>
      </c>
      <c r="U291" s="29">
        <v>117</v>
      </c>
    </row>
    <row r="292" spans="18:21" x14ac:dyDescent="0.3">
      <c r="R292" s="13" t="s">
        <v>39</v>
      </c>
      <c r="S292" s="28">
        <v>3640</v>
      </c>
      <c r="U292" s="30">
        <v>51</v>
      </c>
    </row>
    <row r="293" spans="18:21" x14ac:dyDescent="0.3">
      <c r="R293" s="12" t="s">
        <v>39</v>
      </c>
      <c r="S293" s="27">
        <v>630</v>
      </c>
      <c r="U293" s="29">
        <v>36</v>
      </c>
    </row>
    <row r="294" spans="18:21" x14ac:dyDescent="0.3">
      <c r="R294" s="13" t="s">
        <v>35</v>
      </c>
      <c r="S294" s="28">
        <v>2429</v>
      </c>
      <c r="U294" s="30">
        <v>144</v>
      </c>
    </row>
    <row r="295" spans="18:21" x14ac:dyDescent="0.3">
      <c r="R295" s="12" t="s">
        <v>36</v>
      </c>
      <c r="S295" s="27">
        <v>2142</v>
      </c>
      <c r="U295" s="29">
        <v>114</v>
      </c>
    </row>
    <row r="296" spans="18:21" x14ac:dyDescent="0.3">
      <c r="R296" s="13" t="s">
        <v>37</v>
      </c>
      <c r="S296" s="28">
        <v>6454</v>
      </c>
      <c r="U296" s="30">
        <v>54</v>
      </c>
    </row>
    <row r="297" spans="18:21" x14ac:dyDescent="0.3">
      <c r="R297" s="12" t="s">
        <v>37</v>
      </c>
      <c r="S297" s="27">
        <v>4487</v>
      </c>
      <c r="U297" s="29">
        <v>333</v>
      </c>
    </row>
    <row r="298" spans="18:21" x14ac:dyDescent="0.3">
      <c r="R298" s="13" t="s">
        <v>37</v>
      </c>
      <c r="S298" s="28">
        <v>938</v>
      </c>
      <c r="U298" s="30">
        <v>366</v>
      </c>
    </row>
    <row r="299" spans="18:21" x14ac:dyDescent="0.3">
      <c r="R299" s="12" t="s">
        <v>38</v>
      </c>
      <c r="S299" s="27">
        <v>8841</v>
      </c>
      <c r="U299" s="29">
        <v>303</v>
      </c>
    </row>
    <row r="300" spans="18:21" x14ac:dyDescent="0.3">
      <c r="R300" s="13" t="s">
        <v>39</v>
      </c>
      <c r="S300" s="28">
        <v>4018</v>
      </c>
      <c r="U300" s="30">
        <v>126</v>
      </c>
    </row>
    <row r="301" spans="18:21" x14ac:dyDescent="0.3">
      <c r="R301" s="12" t="s">
        <v>37</v>
      </c>
      <c r="S301" s="27">
        <v>714</v>
      </c>
      <c r="U301" s="29">
        <v>231</v>
      </c>
    </row>
    <row r="302" spans="18:21" x14ac:dyDescent="0.3">
      <c r="R302" s="33" t="s">
        <v>38</v>
      </c>
      <c r="S302" s="34">
        <v>3850</v>
      </c>
      <c r="U302" s="3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93B4F-68C9-4286-9CBF-E57BEA2B268A}">
  <dimension ref="B3:G16"/>
  <sheetViews>
    <sheetView topLeftCell="G1" workbookViewId="0">
      <selection activeCell="F5" sqref="F5"/>
    </sheetView>
  </sheetViews>
  <sheetFormatPr defaultRowHeight="14.4" x14ac:dyDescent="0.3"/>
  <cols>
    <col min="2" max="2" width="15.5546875" bestFit="1" customWidth="1"/>
    <col min="3" max="3" width="14.44140625" bestFit="1" customWidth="1"/>
    <col min="6" max="6" width="15.5546875" bestFit="1" customWidth="1"/>
    <col min="7" max="7" width="14.44140625" bestFit="1" customWidth="1"/>
  </cols>
  <sheetData>
    <row r="3" spans="2:7" x14ac:dyDescent="0.3">
      <c r="B3" s="23" t="s">
        <v>72</v>
      </c>
      <c r="C3" t="s">
        <v>74</v>
      </c>
      <c r="F3" s="23" t="s">
        <v>72</v>
      </c>
      <c r="G3" t="s">
        <v>74</v>
      </c>
    </row>
    <row r="4" spans="2:7" x14ac:dyDescent="0.3">
      <c r="B4" s="24" t="s">
        <v>38</v>
      </c>
      <c r="C4" s="25">
        <v>25221</v>
      </c>
      <c r="F4" s="24" t="s">
        <v>35</v>
      </c>
      <c r="G4" s="25">
        <v>2142</v>
      </c>
    </row>
    <row r="5" spans="2:7" x14ac:dyDescent="0.3">
      <c r="B5" s="36" t="s">
        <v>5</v>
      </c>
      <c r="C5" s="25">
        <v>25221</v>
      </c>
      <c r="F5" s="36" t="s">
        <v>2</v>
      </c>
      <c r="G5" s="25">
        <v>2142</v>
      </c>
    </row>
    <row r="6" spans="2:7" x14ac:dyDescent="0.3">
      <c r="B6" s="24" t="s">
        <v>35</v>
      </c>
      <c r="C6" s="25">
        <v>38325</v>
      </c>
      <c r="F6" s="24" t="s">
        <v>39</v>
      </c>
      <c r="G6" s="25">
        <v>3976</v>
      </c>
    </row>
    <row r="7" spans="2:7" x14ac:dyDescent="0.3">
      <c r="B7" s="36" t="s">
        <v>40</v>
      </c>
      <c r="C7" s="25">
        <v>38325</v>
      </c>
      <c r="F7" s="36" t="s">
        <v>41</v>
      </c>
      <c r="G7" s="25">
        <v>3976</v>
      </c>
    </row>
    <row r="8" spans="2:7" x14ac:dyDescent="0.3">
      <c r="B8" s="24" t="s">
        <v>36</v>
      </c>
      <c r="C8" s="25">
        <v>39620</v>
      </c>
      <c r="F8" s="24" t="s">
        <v>36</v>
      </c>
      <c r="G8" s="25">
        <v>5019</v>
      </c>
    </row>
    <row r="9" spans="2:7" x14ac:dyDescent="0.3">
      <c r="B9" s="36" t="s">
        <v>5</v>
      </c>
      <c r="C9" s="25">
        <v>39620</v>
      </c>
      <c r="F9" s="36" t="s">
        <v>8</v>
      </c>
      <c r="G9" s="25">
        <v>5019</v>
      </c>
    </row>
    <row r="10" spans="2:7" x14ac:dyDescent="0.3">
      <c r="B10" s="24" t="s">
        <v>34</v>
      </c>
      <c r="C10" s="25">
        <v>41559</v>
      </c>
      <c r="F10" s="24" t="s">
        <v>34</v>
      </c>
      <c r="G10" s="25">
        <v>5516</v>
      </c>
    </row>
    <row r="11" spans="2:7" x14ac:dyDescent="0.3">
      <c r="B11" s="36" t="s">
        <v>5</v>
      </c>
      <c r="C11" s="25">
        <v>41559</v>
      </c>
      <c r="F11" s="36" t="s">
        <v>8</v>
      </c>
      <c r="G11" s="25">
        <v>5516</v>
      </c>
    </row>
    <row r="12" spans="2:7" x14ac:dyDescent="0.3">
      <c r="B12" s="24" t="s">
        <v>37</v>
      </c>
      <c r="C12" s="25">
        <v>43568</v>
      </c>
      <c r="F12" s="24" t="s">
        <v>38</v>
      </c>
      <c r="G12" s="25">
        <v>6069</v>
      </c>
    </row>
    <row r="13" spans="2:7" x14ac:dyDescent="0.3">
      <c r="B13" s="36" t="s">
        <v>7</v>
      </c>
      <c r="C13" s="25">
        <v>43568</v>
      </c>
      <c r="F13" s="36" t="s">
        <v>41</v>
      </c>
      <c r="G13" s="25">
        <v>6069</v>
      </c>
    </row>
    <row r="14" spans="2:7" x14ac:dyDescent="0.3">
      <c r="B14" s="24" t="s">
        <v>39</v>
      </c>
      <c r="C14" s="25">
        <v>45752</v>
      </c>
      <c r="F14" s="24" t="s">
        <v>37</v>
      </c>
      <c r="G14" s="25">
        <v>7987</v>
      </c>
    </row>
    <row r="15" spans="2:7" x14ac:dyDescent="0.3">
      <c r="B15" s="36" t="s">
        <v>2</v>
      </c>
      <c r="C15" s="25">
        <v>45752</v>
      </c>
      <c r="F15" s="36" t="s">
        <v>10</v>
      </c>
      <c r="G15" s="25">
        <v>7987</v>
      </c>
    </row>
    <row r="16" spans="2:7" x14ac:dyDescent="0.3">
      <c r="B16" s="24" t="s">
        <v>73</v>
      </c>
      <c r="C16" s="25">
        <v>234045</v>
      </c>
      <c r="F16" s="24" t="s">
        <v>73</v>
      </c>
      <c r="G16" s="25">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AA4-CB67-44BE-B23F-584F570B60B7}">
  <dimension ref="B3:C24"/>
  <sheetViews>
    <sheetView workbookViewId="0">
      <selection activeCell="C4" sqref="C4"/>
    </sheetView>
  </sheetViews>
  <sheetFormatPr defaultRowHeight="14.4" x14ac:dyDescent="0.3"/>
  <cols>
    <col min="2" max="2" width="19.109375" bestFit="1" customWidth="1"/>
    <col min="3" max="3" width="10.6640625" bestFit="1" customWidth="1"/>
    <col min="4" max="5" width="10" bestFit="1" customWidth="1"/>
  </cols>
  <sheetData>
    <row r="3" spans="2:3" x14ac:dyDescent="0.3">
      <c r="B3" s="23" t="s">
        <v>72</v>
      </c>
      <c r="C3" t="s">
        <v>81</v>
      </c>
    </row>
    <row r="4" spans="2:3" x14ac:dyDescent="0.3">
      <c r="B4" s="24" t="s">
        <v>14</v>
      </c>
      <c r="C4" s="38">
        <v>9251.2999999999993</v>
      </c>
    </row>
    <row r="5" spans="2:3" x14ac:dyDescent="0.3">
      <c r="B5" s="24" t="s">
        <v>30</v>
      </c>
      <c r="C5" s="38">
        <v>946.88999999999942</v>
      </c>
    </row>
    <row r="6" spans="2:3" x14ac:dyDescent="0.3">
      <c r="B6" s="24" t="s">
        <v>24</v>
      </c>
      <c r="C6" s="38">
        <v>5891.06</v>
      </c>
    </row>
    <row r="7" spans="2:3" x14ac:dyDescent="0.3">
      <c r="B7" s="24" t="s">
        <v>19</v>
      </c>
      <c r="C7" s="38">
        <v>7845.48</v>
      </c>
    </row>
    <row r="8" spans="2:3" x14ac:dyDescent="0.3">
      <c r="B8" s="24" t="s">
        <v>22</v>
      </c>
      <c r="C8" s="38">
        <v>7582.7100000000009</v>
      </c>
    </row>
    <row r="9" spans="2:3" x14ac:dyDescent="0.3">
      <c r="B9" s="24" t="s">
        <v>4</v>
      </c>
      <c r="C9" s="38">
        <v>-5610.24</v>
      </c>
    </row>
    <row r="10" spans="2:3" x14ac:dyDescent="0.3">
      <c r="B10" s="24" t="s">
        <v>26</v>
      </c>
      <c r="C10" s="38">
        <v>20928.599999999999</v>
      </c>
    </row>
    <row r="11" spans="2:3" x14ac:dyDescent="0.3">
      <c r="B11" s="24" t="s">
        <v>28</v>
      </c>
      <c r="C11" s="38">
        <v>7935.9599999999991</v>
      </c>
    </row>
    <row r="12" spans="2:3" x14ac:dyDescent="0.3">
      <c r="B12" s="24" t="s">
        <v>18</v>
      </c>
      <c r="C12" s="38">
        <v>11523.2</v>
      </c>
    </row>
    <row r="13" spans="2:3" x14ac:dyDescent="0.3">
      <c r="B13" s="24" t="s">
        <v>17</v>
      </c>
      <c r="C13" s="38">
        <v>16977.84</v>
      </c>
    </row>
    <row r="14" spans="2:3" x14ac:dyDescent="0.3">
      <c r="B14" s="24" t="s">
        <v>23</v>
      </c>
      <c r="C14" s="38">
        <v>10344.119999999999</v>
      </c>
    </row>
    <row r="15" spans="2:3" x14ac:dyDescent="0.3">
      <c r="B15" s="24" t="s">
        <v>29</v>
      </c>
      <c r="C15" s="38">
        <v>9888.9599999999991</v>
      </c>
    </row>
    <row r="16" spans="2:3" x14ac:dyDescent="0.3">
      <c r="B16" s="24" t="s">
        <v>16</v>
      </c>
      <c r="C16" s="38">
        <v>-96.019999999999527</v>
      </c>
    </row>
    <row r="17" spans="2:3" x14ac:dyDescent="0.3">
      <c r="B17" s="24" t="s">
        <v>20</v>
      </c>
      <c r="C17" s="38">
        <v>8335.2200000000012</v>
      </c>
    </row>
    <row r="18" spans="2:3" x14ac:dyDescent="0.3">
      <c r="B18" s="24" t="s">
        <v>27</v>
      </c>
      <c r="C18" s="38">
        <v>4576.1099999999997</v>
      </c>
    </row>
    <row r="19" spans="2:3" x14ac:dyDescent="0.3">
      <c r="B19" s="24" t="s">
        <v>33</v>
      </c>
      <c r="C19" s="38">
        <v>5797.24</v>
      </c>
    </row>
    <row r="20" spans="2:3" x14ac:dyDescent="0.3">
      <c r="B20" s="24" t="s">
        <v>15</v>
      </c>
      <c r="C20" s="38">
        <v>9731.81</v>
      </c>
    </row>
    <row r="21" spans="2:3" x14ac:dyDescent="0.3">
      <c r="B21" s="24" t="s">
        <v>31</v>
      </c>
      <c r="C21" s="38">
        <v>7093.35</v>
      </c>
    </row>
    <row r="22" spans="2:3" x14ac:dyDescent="0.3">
      <c r="B22" s="24" t="s">
        <v>21</v>
      </c>
      <c r="C22" s="38">
        <v>156</v>
      </c>
    </row>
    <row r="23" spans="2:3" x14ac:dyDescent="0.3">
      <c r="B23" s="24" t="s">
        <v>25</v>
      </c>
      <c r="C23" s="38">
        <v>10790.45</v>
      </c>
    </row>
    <row r="24" spans="2:3" x14ac:dyDescent="0.3">
      <c r="B24" s="24" t="s">
        <v>73</v>
      </c>
      <c r="C24" s="38">
        <v>149890.03999999998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FE36A-F45B-446D-B6BE-06340E5AAA6F}">
  <dimension ref="A1:AB27"/>
  <sheetViews>
    <sheetView workbookViewId="0">
      <selection sqref="A1:I2"/>
    </sheetView>
  </sheetViews>
  <sheetFormatPr defaultRowHeight="14.4" x14ac:dyDescent="0.3"/>
  <cols>
    <col min="2" max="2" width="19.6640625" bestFit="1" customWidth="1"/>
    <col min="3" max="3" width="10.44140625" bestFit="1" customWidth="1"/>
    <col min="4" max="4" width="14" bestFit="1" customWidth="1"/>
    <col min="5" max="5" width="11.44140625" bestFit="1" customWidth="1"/>
  </cols>
  <sheetData>
    <row r="1" spans="1:28" x14ac:dyDescent="0.3">
      <c r="A1" s="46" t="s">
        <v>96</v>
      </c>
      <c r="B1" s="46"/>
      <c r="C1" s="46"/>
      <c r="D1" s="46"/>
      <c r="E1" s="46"/>
      <c r="F1" s="46"/>
      <c r="G1" s="46"/>
      <c r="H1" s="46"/>
      <c r="I1" s="46"/>
    </row>
    <row r="2" spans="1:28" x14ac:dyDescent="0.3">
      <c r="A2" s="46"/>
      <c r="B2" s="46"/>
      <c r="C2" s="46"/>
      <c r="D2" s="46"/>
      <c r="E2" s="46"/>
      <c r="F2" s="46"/>
      <c r="G2" s="46"/>
      <c r="H2" s="46"/>
      <c r="I2" s="46"/>
      <c r="J2" s="39"/>
      <c r="K2" s="39" t="s">
        <v>82</v>
      </c>
      <c r="L2" s="39"/>
      <c r="M2" s="39"/>
      <c r="N2" s="39"/>
      <c r="O2" s="39"/>
      <c r="P2" s="39"/>
      <c r="Q2" s="39"/>
      <c r="R2" s="39"/>
      <c r="S2" s="39"/>
      <c r="T2" s="39"/>
      <c r="U2" s="39"/>
      <c r="V2" s="39"/>
      <c r="W2" s="39"/>
      <c r="X2" s="39"/>
      <c r="Y2" s="39"/>
      <c r="Z2" s="39"/>
      <c r="AA2" s="39"/>
      <c r="AB2" s="39"/>
    </row>
    <row r="3" spans="1:28" x14ac:dyDescent="0.3">
      <c r="A3" s="39"/>
      <c r="B3" s="39" t="s">
        <v>87</v>
      </c>
      <c r="C3" s="39"/>
      <c r="D3" s="42" t="s">
        <v>84</v>
      </c>
      <c r="E3" s="39"/>
      <c r="F3" s="39"/>
      <c r="G3" s="39"/>
      <c r="H3" s="39"/>
      <c r="I3" s="39"/>
      <c r="J3" s="39"/>
      <c r="K3" s="39" t="s">
        <v>34</v>
      </c>
      <c r="L3" s="39"/>
      <c r="M3" s="39"/>
      <c r="N3" s="39"/>
      <c r="O3" s="39"/>
      <c r="P3" s="39"/>
      <c r="Q3" s="39"/>
      <c r="R3" s="39"/>
      <c r="S3" s="39"/>
      <c r="T3" s="39"/>
      <c r="U3" s="39"/>
      <c r="V3" s="39"/>
      <c r="W3" s="39"/>
      <c r="X3" s="39"/>
      <c r="Y3" s="39"/>
      <c r="Z3" s="39"/>
      <c r="AA3" s="39"/>
      <c r="AB3" s="39"/>
    </row>
    <row r="4" spans="1:28" x14ac:dyDescent="0.3">
      <c r="A4" s="39"/>
      <c r="B4" s="39"/>
      <c r="C4" s="39"/>
      <c r="D4" s="39"/>
      <c r="E4" s="39"/>
      <c r="F4" s="39"/>
      <c r="G4" s="39"/>
      <c r="H4" s="39"/>
      <c r="I4" s="39"/>
      <c r="J4" s="39"/>
      <c r="K4" s="39" t="s">
        <v>83</v>
      </c>
      <c r="L4" s="39"/>
      <c r="M4" s="39"/>
      <c r="N4" s="39"/>
      <c r="O4" s="39"/>
      <c r="P4" s="39"/>
      <c r="Q4" s="39"/>
      <c r="R4" s="39"/>
      <c r="S4" s="39"/>
      <c r="T4" s="39"/>
      <c r="U4" s="39"/>
      <c r="V4" s="39"/>
      <c r="W4" s="39"/>
      <c r="X4" s="39"/>
      <c r="Y4" s="39"/>
      <c r="Z4" s="39"/>
      <c r="AA4" s="39"/>
      <c r="AB4" s="39"/>
    </row>
    <row r="5" spans="1:28" x14ac:dyDescent="0.3">
      <c r="A5" s="39"/>
      <c r="B5" s="39"/>
      <c r="C5" s="39"/>
      <c r="D5" s="39"/>
      <c r="E5" s="39"/>
      <c r="F5" s="39"/>
      <c r="G5" s="39"/>
      <c r="H5" s="39"/>
      <c r="I5" s="39"/>
      <c r="J5" s="39"/>
      <c r="K5" s="39" t="s">
        <v>84</v>
      </c>
      <c r="L5" s="39"/>
      <c r="M5" s="39"/>
      <c r="N5" s="39"/>
      <c r="O5" s="39"/>
      <c r="P5" s="39"/>
      <c r="Q5" s="39"/>
      <c r="R5" s="39"/>
      <c r="S5" s="39"/>
      <c r="T5" s="39"/>
      <c r="U5" s="39"/>
      <c r="V5" s="39"/>
      <c r="W5" s="39"/>
      <c r="X5" s="39"/>
      <c r="Y5" s="39"/>
      <c r="Z5" s="39"/>
      <c r="AA5" s="39"/>
      <c r="AB5" s="39"/>
    </row>
    <row r="6" spans="1:28" x14ac:dyDescent="0.3">
      <c r="A6" s="39"/>
      <c r="B6" s="44" t="s">
        <v>93</v>
      </c>
      <c r="C6" s="44"/>
      <c r="D6" s="44"/>
      <c r="E6" s="44"/>
      <c r="F6" s="39"/>
      <c r="G6" s="39"/>
      <c r="H6" s="39"/>
      <c r="I6" s="39"/>
      <c r="J6" s="39"/>
      <c r="K6" s="39" t="s">
        <v>38</v>
      </c>
      <c r="L6" s="39"/>
      <c r="M6" s="39"/>
      <c r="N6" s="39"/>
      <c r="O6" s="39"/>
      <c r="P6" s="39"/>
      <c r="Q6" s="39"/>
      <c r="R6" s="39"/>
      <c r="S6" s="39"/>
      <c r="T6" s="39"/>
      <c r="U6" s="39"/>
      <c r="V6" s="39"/>
      <c r="W6" s="39"/>
      <c r="X6" s="39"/>
      <c r="Y6" s="39"/>
      <c r="Z6" s="39"/>
      <c r="AA6" s="39"/>
      <c r="AB6" s="39"/>
    </row>
    <row r="7" spans="1:28" x14ac:dyDescent="0.3">
      <c r="A7" s="39"/>
      <c r="B7" s="39" t="s">
        <v>88</v>
      </c>
      <c r="C7" s="39"/>
      <c r="D7" s="39"/>
      <c r="E7" s="39">
        <f>COUNTIF(data_[Geography],D3)</f>
        <v>53</v>
      </c>
      <c r="F7" s="39"/>
      <c r="G7" s="39"/>
      <c r="H7" s="39"/>
      <c r="I7" s="39"/>
      <c r="J7" s="39"/>
      <c r="K7" s="39" t="s">
        <v>85</v>
      </c>
      <c r="L7" s="39"/>
      <c r="M7" s="39"/>
      <c r="N7" s="39"/>
      <c r="O7" s="39"/>
      <c r="P7" s="39"/>
      <c r="Q7" s="39"/>
      <c r="R7" s="39"/>
      <c r="S7" s="39"/>
      <c r="T7" s="39"/>
      <c r="U7" s="39"/>
      <c r="V7" s="39"/>
      <c r="W7" s="39"/>
      <c r="X7" s="39"/>
      <c r="Y7" s="39"/>
      <c r="Z7" s="39"/>
      <c r="AA7" s="39"/>
      <c r="AB7" s="39"/>
    </row>
    <row r="8" spans="1:28" x14ac:dyDescent="0.3">
      <c r="A8" s="39"/>
      <c r="B8" s="39"/>
      <c r="C8" s="39"/>
      <c r="D8" s="39"/>
      <c r="E8" s="39"/>
      <c r="F8" s="39"/>
      <c r="G8" s="39"/>
      <c r="H8" s="39"/>
      <c r="I8" s="39"/>
      <c r="J8" s="39"/>
      <c r="K8" s="39" t="s">
        <v>86</v>
      </c>
      <c r="L8" s="39"/>
      <c r="M8" s="39"/>
      <c r="N8" s="39"/>
      <c r="O8" s="39"/>
      <c r="P8" s="39"/>
      <c r="Q8" s="39"/>
      <c r="R8" s="39"/>
      <c r="S8" s="39"/>
      <c r="T8" s="39"/>
      <c r="U8" s="39"/>
      <c r="V8" s="39"/>
      <c r="W8" s="39"/>
      <c r="X8" s="39"/>
      <c r="Y8" s="39"/>
      <c r="Z8" s="39"/>
      <c r="AA8" s="39"/>
      <c r="AB8" s="39"/>
    </row>
    <row r="9" spans="1:28" x14ac:dyDescent="0.3">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row>
    <row r="10" spans="1:28" x14ac:dyDescent="0.3">
      <c r="A10" s="39"/>
      <c r="B10" s="45"/>
      <c r="C10" s="45"/>
      <c r="D10" s="45" t="s">
        <v>89</v>
      </c>
      <c r="E10" s="45" t="s">
        <v>90</v>
      </c>
      <c r="F10" s="39"/>
      <c r="G10" s="39"/>
      <c r="H10" s="39"/>
      <c r="I10" s="39"/>
      <c r="J10" s="39"/>
      <c r="K10" s="39"/>
      <c r="L10" s="39"/>
      <c r="M10" s="39"/>
      <c r="N10" s="39"/>
      <c r="O10" s="39"/>
      <c r="P10" s="39"/>
      <c r="Q10" s="39"/>
      <c r="R10" s="39"/>
      <c r="S10" s="39"/>
      <c r="T10" s="39"/>
      <c r="U10" s="39"/>
      <c r="V10" s="39"/>
      <c r="W10" s="39"/>
      <c r="X10" s="39"/>
      <c r="Y10" s="39"/>
      <c r="Z10" s="39"/>
      <c r="AA10" s="39"/>
      <c r="AB10" s="39"/>
    </row>
    <row r="11" spans="1:28" x14ac:dyDescent="0.3">
      <c r="A11" s="39"/>
      <c r="B11" s="39" t="s">
        <v>91</v>
      </c>
      <c r="C11" s="39"/>
      <c r="D11" s="40">
        <f>SUMIFS(data_[Amount],data_[Geography],D3)</f>
        <v>189434</v>
      </c>
      <c r="E11" s="40">
        <f>AVERAGEIFS(data_[Amount],data_[Geography],D3)</f>
        <v>3574.2264150943397</v>
      </c>
      <c r="F11" s="39"/>
      <c r="G11" s="39"/>
      <c r="H11" s="39"/>
      <c r="I11" s="39"/>
      <c r="J11" s="39"/>
      <c r="K11" s="39"/>
      <c r="L11" s="39"/>
      <c r="M11" s="39"/>
      <c r="N11" s="39"/>
      <c r="O11" s="39"/>
      <c r="P11" s="39"/>
      <c r="Q11" s="39"/>
      <c r="R11" s="39"/>
      <c r="S11" s="39"/>
      <c r="T11" s="39"/>
      <c r="U11" s="39"/>
      <c r="V11" s="39"/>
      <c r="W11" s="39"/>
      <c r="X11" s="39"/>
      <c r="Y11" s="39"/>
      <c r="Z11" s="39"/>
      <c r="AA11" s="39"/>
      <c r="AB11" s="39"/>
    </row>
    <row r="12" spans="1:28" x14ac:dyDescent="0.3">
      <c r="A12" s="39"/>
      <c r="B12" s="39" t="s">
        <v>80</v>
      </c>
      <c r="C12" s="39"/>
      <c r="D12" s="40">
        <f>SUMIFS(data_[Cost],data_[Geography],D3)</f>
        <v>107216.28</v>
      </c>
      <c r="E12" s="40">
        <f>AVERAGEIFS(data_[Cost],data_[Geography],D3)</f>
        <v>2022.9486792452831</v>
      </c>
      <c r="F12" s="39"/>
      <c r="G12" s="39"/>
      <c r="H12" s="39"/>
      <c r="I12" s="39"/>
      <c r="J12" s="39"/>
      <c r="K12" s="39"/>
      <c r="L12" s="39"/>
      <c r="M12" s="39"/>
      <c r="N12" s="39"/>
      <c r="O12" s="39"/>
      <c r="P12" s="39"/>
      <c r="Q12" s="39"/>
      <c r="R12" s="39"/>
      <c r="S12" s="39"/>
      <c r="T12" s="39"/>
      <c r="U12" s="39"/>
      <c r="V12" s="39"/>
      <c r="W12" s="39"/>
      <c r="X12" s="39"/>
      <c r="Y12" s="39"/>
      <c r="Z12" s="39"/>
      <c r="AA12" s="39"/>
      <c r="AB12" s="39"/>
    </row>
    <row r="13" spans="1:28" x14ac:dyDescent="0.3">
      <c r="A13" s="39"/>
      <c r="B13" s="39" t="s">
        <v>92</v>
      </c>
      <c r="C13" s="39"/>
      <c r="D13" s="39">
        <f>SUMIFS(data_[Units],data_[Geography],D3)</f>
        <v>10158</v>
      </c>
      <c r="E13" s="39">
        <f>AVERAGEIFS(data_[Units], data_[Geography],D3)</f>
        <v>191.66037735849056</v>
      </c>
      <c r="F13" s="39"/>
      <c r="G13" s="39"/>
      <c r="H13" s="39"/>
      <c r="I13" s="39"/>
      <c r="J13" s="39"/>
      <c r="K13" s="39"/>
      <c r="L13" s="39"/>
      <c r="M13" s="39"/>
      <c r="N13" s="39"/>
      <c r="O13" s="39"/>
      <c r="P13" s="39"/>
      <c r="Q13" s="39"/>
      <c r="R13" s="39"/>
      <c r="S13" s="39"/>
      <c r="T13" s="39"/>
      <c r="U13" s="39"/>
      <c r="V13" s="39"/>
      <c r="W13" s="39"/>
      <c r="X13" s="39"/>
      <c r="Y13" s="39"/>
      <c r="Z13" s="39"/>
      <c r="AA13" s="39"/>
      <c r="AB13" s="39"/>
    </row>
    <row r="14" spans="1:28" x14ac:dyDescent="0.3">
      <c r="A14" s="39"/>
      <c r="B14" s="39" t="s">
        <v>81</v>
      </c>
      <c r="C14" s="39"/>
      <c r="D14" s="40">
        <f>SUMIFS(data_[Profit], data_[Geography],D3)</f>
        <v>82217.719999999972</v>
      </c>
      <c r="E14" s="40">
        <f>AVERAGEIFS(data_[Profit],data_[Geography],D3)</f>
        <v>1551.2777358490562</v>
      </c>
      <c r="F14" s="39"/>
      <c r="G14" s="39"/>
      <c r="H14" s="39"/>
      <c r="I14" s="39"/>
      <c r="J14" s="39"/>
      <c r="K14" s="39"/>
      <c r="L14" s="39"/>
      <c r="M14" s="39"/>
      <c r="N14" s="39"/>
      <c r="O14" s="39"/>
      <c r="P14" s="39"/>
      <c r="Q14" s="39"/>
      <c r="R14" s="39"/>
      <c r="S14" s="39"/>
      <c r="T14" s="39"/>
      <c r="U14" s="39"/>
      <c r="V14" s="39"/>
      <c r="W14" s="39"/>
      <c r="X14" s="39"/>
      <c r="Y14" s="39"/>
      <c r="Z14" s="39"/>
      <c r="AA14" s="39"/>
      <c r="AB14" s="39"/>
    </row>
    <row r="15" spans="1:28" x14ac:dyDescent="0.3">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row>
    <row r="16" spans="1:28" x14ac:dyDescent="0.3">
      <c r="A16" s="39"/>
      <c r="B16" s="44" t="s">
        <v>94</v>
      </c>
      <c r="C16" s="44"/>
      <c r="D16" s="44"/>
      <c r="E16" s="44"/>
      <c r="F16" s="39"/>
      <c r="G16" s="39"/>
      <c r="H16" s="39"/>
      <c r="I16" s="39"/>
      <c r="J16" s="39"/>
      <c r="K16" s="39"/>
      <c r="L16" s="39"/>
      <c r="M16" s="39"/>
      <c r="N16" s="39"/>
      <c r="O16" s="39"/>
      <c r="P16" s="39"/>
      <c r="Q16" s="39"/>
      <c r="R16" s="39"/>
      <c r="S16" s="39"/>
      <c r="T16" s="39"/>
      <c r="U16" s="39"/>
      <c r="V16" s="39"/>
      <c r="W16" s="39"/>
      <c r="X16" s="39"/>
      <c r="Y16" s="39"/>
      <c r="Z16" s="39"/>
      <c r="AA16" s="39"/>
      <c r="AB16" s="39"/>
    </row>
    <row r="17" spans="1:28" x14ac:dyDescent="0.3">
      <c r="A17" s="39"/>
      <c r="B17" s="39" t="s">
        <v>79</v>
      </c>
      <c r="C17" s="39" t="s">
        <v>1</v>
      </c>
      <c r="D17" s="39" t="s">
        <v>50</v>
      </c>
      <c r="E17" s="39" t="s">
        <v>95</v>
      </c>
      <c r="F17" s="39"/>
      <c r="G17" s="39"/>
      <c r="H17" s="39"/>
      <c r="I17" s="39"/>
      <c r="J17" s="39"/>
      <c r="K17" s="39"/>
      <c r="L17" s="39"/>
      <c r="M17" s="39"/>
      <c r="N17" s="39"/>
      <c r="O17" s="39"/>
      <c r="P17" s="39"/>
      <c r="Q17" s="39"/>
      <c r="R17" s="39"/>
      <c r="S17" s="39"/>
      <c r="T17" s="39"/>
      <c r="U17" s="39"/>
      <c r="V17" s="39"/>
      <c r="W17" s="39"/>
      <c r="X17" s="39"/>
      <c r="Y17" s="39"/>
      <c r="Z17" s="39"/>
      <c r="AA17" s="39"/>
      <c r="AB17" s="39"/>
    </row>
    <row r="18" spans="1:28" x14ac:dyDescent="0.3">
      <c r="A18" s="39"/>
      <c r="B18" s="39" t="s">
        <v>2</v>
      </c>
      <c r="C18" s="41">
        <f>SUMIFS(data_[Amount],data_[Sales Person],$B18,data_[Geography],$D$3)</f>
        <v>2142</v>
      </c>
      <c r="D18" s="39">
        <f>SUMIFS(data_[Units], data_[Sales Person],$B18, data_[Geography],$D$3)</f>
        <v>318</v>
      </c>
      <c r="E18" s="39">
        <f>IF($C18&gt;12000, 1,-1)</f>
        <v>-1</v>
      </c>
      <c r="F18" s="39"/>
      <c r="G18" s="39"/>
      <c r="H18" s="39"/>
      <c r="I18" s="39"/>
      <c r="J18" s="39"/>
      <c r="K18" s="39"/>
      <c r="L18" s="39"/>
      <c r="M18" s="39"/>
      <c r="N18" s="39"/>
      <c r="O18" s="39"/>
      <c r="P18" s="39"/>
      <c r="Q18" s="39"/>
      <c r="R18" s="39"/>
      <c r="S18" s="39"/>
      <c r="T18" s="39"/>
      <c r="U18" s="39"/>
      <c r="V18" s="39"/>
      <c r="W18" s="39"/>
      <c r="X18" s="39"/>
      <c r="Y18" s="39"/>
      <c r="Z18" s="39"/>
      <c r="AA18" s="39"/>
      <c r="AB18" s="39"/>
    </row>
    <row r="19" spans="1:28" x14ac:dyDescent="0.3">
      <c r="A19" s="39"/>
      <c r="B19" s="39" t="s">
        <v>8</v>
      </c>
      <c r="C19" s="41">
        <f>SUMIFS(data_[Amount],data_[Sales Person],$B19,data_[Geography],$D$3)</f>
        <v>25151</v>
      </c>
      <c r="D19" s="39">
        <f>SUMIFS(data_[Units], data_[Sales Person],$B19, data_[Geography],$D$3)</f>
        <v>1707</v>
      </c>
      <c r="E19" s="39">
        <f t="shared" ref="E19:E27" si="0">IF($C19&gt;12000, 1,-1)</f>
        <v>1</v>
      </c>
      <c r="F19" s="39"/>
      <c r="G19" s="39"/>
      <c r="H19" s="39"/>
      <c r="I19" s="39"/>
      <c r="J19" s="39"/>
      <c r="K19" s="39"/>
      <c r="L19" s="39"/>
      <c r="M19" s="39"/>
      <c r="N19" s="39"/>
      <c r="O19" s="39"/>
      <c r="P19" s="39"/>
      <c r="Q19" s="39"/>
      <c r="R19" s="39"/>
      <c r="S19" s="39"/>
      <c r="T19" s="39"/>
      <c r="U19" s="39"/>
      <c r="V19" s="39"/>
      <c r="W19" s="39"/>
      <c r="X19" s="39"/>
      <c r="Y19" s="39"/>
      <c r="Z19" s="39"/>
      <c r="AA19" s="39"/>
      <c r="AB19" s="39"/>
    </row>
    <row r="20" spans="1:28" x14ac:dyDescent="0.3">
      <c r="A20" s="39"/>
      <c r="B20" s="39" t="s">
        <v>41</v>
      </c>
      <c r="C20" s="41">
        <f>SUMIFS(data_[Amount],data_[Sales Person],$B20,data_[Geography],$D$3)</f>
        <v>15785</v>
      </c>
      <c r="D20" s="39">
        <f>SUMIFS(data_[Units], data_[Sales Person],$B20, data_[Geography],$D$3)</f>
        <v>699</v>
      </c>
      <c r="E20" s="39">
        <f t="shared" si="0"/>
        <v>1</v>
      </c>
      <c r="F20" s="39"/>
      <c r="G20" s="39"/>
      <c r="H20" s="39"/>
      <c r="I20" s="39"/>
      <c r="J20" s="39"/>
      <c r="K20" s="39"/>
      <c r="L20" s="39"/>
      <c r="M20" s="39"/>
      <c r="N20" s="39"/>
      <c r="O20" s="39"/>
      <c r="P20" s="39"/>
      <c r="Q20" s="39"/>
      <c r="R20" s="39"/>
      <c r="S20" s="39"/>
      <c r="T20" s="39"/>
      <c r="U20" s="39"/>
      <c r="V20" s="39"/>
      <c r="W20" s="39"/>
      <c r="X20" s="39"/>
      <c r="Y20" s="39"/>
      <c r="Z20" s="39"/>
      <c r="AA20" s="39"/>
      <c r="AB20" s="39"/>
    </row>
    <row r="21" spans="1:28" x14ac:dyDescent="0.3">
      <c r="A21" s="39"/>
      <c r="B21" s="39" t="s">
        <v>7</v>
      </c>
      <c r="C21" s="41">
        <f>SUMIFS(data_[Amount],data_[Sales Person],$B21,data_[Geography],$D$3)</f>
        <v>28546</v>
      </c>
      <c r="D21" s="39">
        <f>SUMIFS(data_[Units], data_[Sales Person],$B21, data_[Geography],$D$3)</f>
        <v>1005</v>
      </c>
      <c r="E21" s="39">
        <f t="shared" si="0"/>
        <v>1</v>
      </c>
      <c r="F21" s="39"/>
      <c r="G21" s="39"/>
      <c r="H21" s="39"/>
      <c r="I21" s="39"/>
      <c r="J21" s="39"/>
      <c r="K21" s="39"/>
      <c r="L21" s="39"/>
      <c r="M21" s="39"/>
      <c r="N21" s="39"/>
      <c r="O21" s="39"/>
      <c r="P21" s="39"/>
      <c r="Q21" s="39"/>
      <c r="R21" s="39"/>
      <c r="S21" s="39"/>
      <c r="T21" s="39"/>
      <c r="U21" s="39"/>
      <c r="V21" s="39"/>
      <c r="W21" s="39"/>
      <c r="X21" s="39"/>
      <c r="Y21" s="39"/>
      <c r="Z21" s="39"/>
      <c r="AA21" s="39"/>
      <c r="AB21" s="39"/>
    </row>
    <row r="22" spans="1:28" x14ac:dyDescent="0.3">
      <c r="A22" s="39"/>
      <c r="B22" s="39" t="s">
        <v>6</v>
      </c>
      <c r="C22" s="41">
        <f>SUMIFS(data_[Amount],data_[Sales Person],$B22,data_[Geography],$D$3)</f>
        <v>11018</v>
      </c>
      <c r="D22" s="39">
        <f>SUMIFS(data_[Units], data_[Sales Person],$B22, data_[Geography],$D$3)</f>
        <v>972</v>
      </c>
      <c r="E22" s="39">
        <f t="shared" si="0"/>
        <v>-1</v>
      </c>
      <c r="F22" s="39"/>
      <c r="G22" s="39"/>
      <c r="H22" s="39"/>
      <c r="I22" s="39"/>
      <c r="J22" s="39"/>
      <c r="K22" s="39"/>
      <c r="L22" s="39"/>
      <c r="M22" s="39"/>
      <c r="N22" s="39"/>
      <c r="O22" s="39"/>
      <c r="P22" s="39"/>
      <c r="Q22" s="39"/>
      <c r="R22" s="39"/>
      <c r="S22" s="39"/>
      <c r="T22" s="39"/>
      <c r="U22" s="39"/>
      <c r="V22" s="39"/>
      <c r="W22" s="39"/>
      <c r="X22" s="39"/>
      <c r="Y22" s="39"/>
      <c r="Z22" s="39"/>
      <c r="AA22" s="39"/>
      <c r="AB22" s="39"/>
    </row>
    <row r="23" spans="1:28" x14ac:dyDescent="0.3">
      <c r="A23" s="39"/>
      <c r="B23" s="39" t="s">
        <v>5</v>
      </c>
      <c r="C23" s="41">
        <f>SUMIFS(data_[Amount],data_[Sales Person],$B23,data_[Geography],$D$3)</f>
        <v>28273</v>
      </c>
      <c r="D23" s="39">
        <f>SUMIFS(data_[Units], data_[Sales Person],$B23, data_[Geography],$D$3)</f>
        <v>912</v>
      </c>
      <c r="E23" s="39">
        <f t="shared" si="0"/>
        <v>1</v>
      </c>
      <c r="F23" s="39"/>
      <c r="G23" s="39"/>
      <c r="H23" s="39"/>
      <c r="I23" s="39"/>
      <c r="J23" s="39"/>
      <c r="K23" s="39"/>
      <c r="L23" s="39"/>
      <c r="M23" s="39"/>
      <c r="N23" s="39"/>
      <c r="O23" s="39"/>
      <c r="P23" s="39"/>
      <c r="Q23" s="39"/>
      <c r="R23" s="39"/>
      <c r="S23" s="39"/>
      <c r="T23" s="39"/>
      <c r="U23" s="39"/>
      <c r="V23" s="39"/>
      <c r="W23" s="39"/>
      <c r="X23" s="39"/>
      <c r="Y23" s="39"/>
      <c r="Z23" s="39"/>
      <c r="AA23" s="39"/>
      <c r="AB23" s="39"/>
    </row>
    <row r="24" spans="1:28" x14ac:dyDescent="0.3">
      <c r="A24" s="39"/>
      <c r="B24" s="39" t="s">
        <v>3</v>
      </c>
      <c r="C24" s="41">
        <f>SUMIFS(data_[Amount],data_[Sales Person],$B24,data_[Geography],$D$3)</f>
        <v>16492</v>
      </c>
      <c r="D24" s="39">
        <f>SUMIFS(data_[Units], data_[Sales Person],$B24, data_[Geography],$D$3)</f>
        <v>1215</v>
      </c>
      <c r="E24" s="39">
        <f t="shared" si="0"/>
        <v>1</v>
      </c>
      <c r="F24" s="39"/>
      <c r="G24" s="39"/>
      <c r="H24" s="39"/>
      <c r="I24" s="39"/>
      <c r="J24" s="39"/>
      <c r="K24" s="39"/>
      <c r="L24" s="39"/>
      <c r="M24" s="39"/>
      <c r="N24" s="39"/>
      <c r="O24" s="39"/>
      <c r="P24" s="39"/>
      <c r="Q24" s="39"/>
      <c r="R24" s="39"/>
      <c r="S24" s="39"/>
      <c r="T24" s="39"/>
      <c r="U24" s="39"/>
      <c r="V24" s="39"/>
      <c r="W24" s="39"/>
      <c r="X24" s="39"/>
      <c r="Y24" s="39"/>
      <c r="Z24" s="39"/>
      <c r="AA24" s="39"/>
      <c r="AB24" s="39"/>
    </row>
    <row r="25" spans="1:28" x14ac:dyDescent="0.3">
      <c r="A25" s="39"/>
      <c r="B25" s="39" t="s">
        <v>9</v>
      </c>
      <c r="C25" s="41">
        <f>SUMIFS(data_[Amount],data_[Sales Person],$B25,data_[Geography],$D$3)</f>
        <v>11319</v>
      </c>
      <c r="D25" s="39">
        <f>SUMIFS(data_[Units], data_[Sales Person],$B25, data_[Geography],$D$3)</f>
        <v>693</v>
      </c>
      <c r="E25" s="39">
        <f t="shared" si="0"/>
        <v>-1</v>
      </c>
      <c r="F25" s="39"/>
      <c r="G25" s="39"/>
      <c r="H25" s="39"/>
      <c r="I25" s="39"/>
      <c r="J25" s="39"/>
      <c r="K25" s="39"/>
      <c r="L25" s="39"/>
      <c r="M25" s="39"/>
      <c r="N25" s="39"/>
      <c r="O25" s="39"/>
      <c r="P25" s="39"/>
      <c r="Q25" s="39"/>
      <c r="R25" s="39"/>
      <c r="S25" s="39"/>
      <c r="T25" s="39"/>
      <c r="U25" s="39"/>
      <c r="V25" s="39"/>
      <c r="W25" s="39"/>
      <c r="X25" s="39"/>
      <c r="Y25" s="39"/>
      <c r="Z25" s="39"/>
      <c r="AA25" s="39"/>
      <c r="AB25" s="39"/>
    </row>
    <row r="26" spans="1:28" x14ac:dyDescent="0.3">
      <c r="A26" s="39"/>
      <c r="B26" s="39" t="s">
        <v>10</v>
      </c>
      <c r="C26" s="41">
        <f>SUMIFS(data_[Amount],data_[Sales Person],$B26,data_[Geography],$D$3)</f>
        <v>12383</v>
      </c>
      <c r="D26" s="39">
        <f>SUMIFS(data_[Units], data_[Sales Person],$B26, data_[Geography],$D$3)</f>
        <v>804</v>
      </c>
      <c r="E26" s="39">
        <f t="shared" si="0"/>
        <v>1</v>
      </c>
      <c r="F26" s="39"/>
      <c r="G26" s="39"/>
      <c r="H26" s="39"/>
      <c r="I26" s="39"/>
      <c r="J26" s="39"/>
      <c r="K26" s="39"/>
      <c r="L26" s="39"/>
      <c r="M26" s="39"/>
      <c r="N26" s="39"/>
      <c r="O26" s="39"/>
      <c r="P26" s="39"/>
      <c r="Q26" s="39"/>
      <c r="R26" s="39"/>
      <c r="S26" s="39"/>
      <c r="T26" s="39"/>
      <c r="U26" s="39"/>
      <c r="V26" s="39"/>
      <c r="W26" s="39"/>
      <c r="X26" s="39"/>
      <c r="Y26" s="39"/>
      <c r="Z26" s="39"/>
      <c r="AA26" s="39"/>
      <c r="AB26" s="39"/>
    </row>
    <row r="27" spans="1:28" x14ac:dyDescent="0.3">
      <c r="A27" s="39"/>
      <c r="B27" s="39" t="s">
        <v>40</v>
      </c>
      <c r="C27" s="41">
        <f>SUMIFS(data_[Amount],data_[Sales Person],$B27,data_[Geography],$D$3)</f>
        <v>38325</v>
      </c>
      <c r="D27" s="39">
        <f>SUMIFS(data_[Units], data_[Sales Person],$B27, data_[Geography],$D$3)</f>
        <v>1833</v>
      </c>
      <c r="E27" s="39">
        <f t="shared" si="0"/>
        <v>1</v>
      </c>
      <c r="F27" s="39"/>
      <c r="G27" s="39"/>
      <c r="H27" s="39"/>
      <c r="I27" s="39"/>
      <c r="J27" s="39"/>
      <c r="K27" s="39"/>
      <c r="L27" s="39"/>
      <c r="M27" s="39"/>
      <c r="N27" s="39"/>
      <c r="O27" s="39"/>
      <c r="P27" s="39"/>
      <c r="Q27" s="39"/>
      <c r="R27" s="39"/>
      <c r="S27" s="39"/>
      <c r="T27" s="39"/>
      <c r="U27" s="39"/>
      <c r="V27" s="39"/>
      <c r="W27" s="39"/>
      <c r="X27" s="39"/>
      <c r="Y27" s="39"/>
      <c r="Z27" s="39"/>
      <c r="AA27" s="39"/>
      <c r="AB27" s="39"/>
    </row>
  </sheetData>
  <mergeCells count="3">
    <mergeCell ref="B6:E6"/>
    <mergeCell ref="B16:E16"/>
    <mergeCell ref="A1:I2"/>
  </mergeCells>
  <conditionalFormatting sqref="C18:C27">
    <cfRule type="dataBar" priority="2">
      <dataBar>
        <cfvo type="min"/>
        <cfvo type="max"/>
        <color rgb="FF008AEF"/>
      </dataBar>
      <extLst>
        <ext xmlns:x14="http://schemas.microsoft.com/office/spreadsheetml/2009/9/main" uri="{B025F937-C7B1-47D3-B67F-A62EFF666E3E}">
          <x14:id>{D799C95E-BC8C-44C9-8005-6206744A7792}</x14:id>
        </ext>
      </extLst>
    </cfRule>
  </conditionalFormatting>
  <dataValidations count="1">
    <dataValidation type="list" allowBlank="1" showInputMessage="1" showErrorMessage="1" sqref="D3" xr:uid="{DDF5BDC0-90BC-4FD1-B3A5-F8E4B7A41EF9}">
      <formula1>$K$3:$K$8</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799C95E-BC8C-44C9-8005-6206744A7792}">
            <x14:dataBar minLength="0" maxLength="100" border="1" negativeBarBorderColorSameAsPositive="0">
              <x14:cfvo type="autoMin"/>
              <x14:cfvo type="autoMax"/>
              <x14:borderColor rgb="FF008AEF"/>
              <x14:negativeFillColor rgb="FFFF0000"/>
              <x14:negativeBorderColor rgb="FFFF0000"/>
              <x14:axisColor rgb="FF000000"/>
            </x14:dataBar>
          </x14:cfRule>
          <xm:sqref>C18:C27</xm:sqref>
        </x14:conditionalFormatting>
        <x14:conditionalFormatting xmlns:xm="http://schemas.microsoft.com/office/excel/2006/main">
          <x14:cfRule type="iconSet" priority="1" id="{383ECB34-0763-43B4-8A6F-EAC28140A379}">
            <x14:iconSet iconSet="3Symbols2" showValue="0" custom="1">
              <x14:cfvo type="percent">
                <xm:f>0</xm:f>
              </x14:cfvo>
              <x14:cfvo type="num">
                <xm:f>0</xm:f>
              </x14:cfvo>
              <x14:cfvo type="num">
                <xm:f>0</xm:f>
              </x14:cfvo>
              <x14:cfIcon iconSet="3Symbols2" iconId="0"/>
              <x14:cfIcon iconSet="NoIcons" iconId="0"/>
              <x14:cfIcon iconSet="3Symbols2" iconId="2"/>
            </x14:iconSet>
          </x14:cfRule>
          <xm:sqref>E18:E27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C683-D79D-42C1-8D27-0A36F284A147}">
  <dimension ref="A1:E25"/>
  <sheetViews>
    <sheetView tabSelected="1" workbookViewId="0">
      <selection activeCell="J8" sqref="J8"/>
    </sheetView>
  </sheetViews>
  <sheetFormatPr defaultRowHeight="14.4" x14ac:dyDescent="0.3"/>
  <cols>
    <col min="1" max="1" width="20.21875" bestFit="1" customWidth="1"/>
    <col min="2" max="2" width="14.44140625" bestFit="1" customWidth="1"/>
    <col min="3" max="3" width="11.77734375" bestFit="1" customWidth="1"/>
    <col min="4" max="4" width="10" bestFit="1" customWidth="1"/>
    <col min="5" max="5" width="15.6640625" bestFit="1" customWidth="1"/>
  </cols>
  <sheetData>
    <row r="1" spans="1:5" ht="47.4" customHeight="1" x14ac:dyDescent="0.3">
      <c r="A1" s="49" t="s">
        <v>99</v>
      </c>
      <c r="B1" s="49"/>
      <c r="C1" s="49"/>
      <c r="D1" s="49"/>
      <c r="E1" s="49"/>
    </row>
    <row r="2" spans="1:5" x14ac:dyDescent="0.3">
      <c r="A2" s="23" t="s">
        <v>72</v>
      </c>
      <c r="B2" t="s">
        <v>74</v>
      </c>
      <c r="C2" t="s">
        <v>75</v>
      </c>
      <c r="D2" t="s">
        <v>81</v>
      </c>
      <c r="E2" t="s">
        <v>98</v>
      </c>
    </row>
    <row r="3" spans="1:5" x14ac:dyDescent="0.3">
      <c r="A3" s="24" t="s">
        <v>27</v>
      </c>
      <c r="B3" s="25">
        <v>69461</v>
      </c>
      <c r="C3" s="25">
        <v>2982</v>
      </c>
      <c r="D3" s="25">
        <v>19572.14</v>
      </c>
      <c r="E3" s="48">
        <v>0.28177164164063284</v>
      </c>
    </row>
    <row r="4" spans="1:5" x14ac:dyDescent="0.3">
      <c r="A4" s="24" t="s">
        <v>30</v>
      </c>
      <c r="B4" s="25">
        <v>66500</v>
      </c>
      <c r="C4" s="25">
        <v>2802</v>
      </c>
      <c r="D4" s="25">
        <v>25899.020000000011</v>
      </c>
      <c r="E4" s="48">
        <v>0.38945894736842124</v>
      </c>
    </row>
    <row r="5" spans="1:5" x14ac:dyDescent="0.3">
      <c r="A5" s="24" t="s">
        <v>4</v>
      </c>
      <c r="B5" s="25">
        <v>33551</v>
      </c>
      <c r="C5" s="25">
        <v>1566</v>
      </c>
      <c r="D5" s="25">
        <v>14946.919999999998</v>
      </c>
      <c r="E5" s="48">
        <v>0.44549849482876808</v>
      </c>
    </row>
    <row r="6" spans="1:5" x14ac:dyDescent="0.3">
      <c r="A6" s="24" t="s">
        <v>14</v>
      </c>
      <c r="B6" s="25">
        <v>43183</v>
      </c>
      <c r="C6" s="25">
        <v>2022</v>
      </c>
      <c r="D6" s="25">
        <v>19525.600000000002</v>
      </c>
      <c r="E6" s="48">
        <v>0.45215941458444298</v>
      </c>
    </row>
    <row r="7" spans="1:5" x14ac:dyDescent="0.3">
      <c r="A7" s="24" t="s">
        <v>25</v>
      </c>
      <c r="B7" s="25">
        <v>57372</v>
      </c>
      <c r="C7" s="25">
        <v>2106</v>
      </c>
      <c r="D7" s="25">
        <v>29678.099999999995</v>
      </c>
      <c r="E7" s="48">
        <v>0.51729240744614091</v>
      </c>
    </row>
    <row r="8" spans="1:5" x14ac:dyDescent="0.3">
      <c r="A8" s="24" t="s">
        <v>28</v>
      </c>
      <c r="B8" s="25">
        <v>72373</v>
      </c>
      <c r="C8" s="25">
        <v>3207</v>
      </c>
      <c r="D8" s="25">
        <v>39084.340000000004</v>
      </c>
      <c r="E8" s="48">
        <v>0.54004034653807365</v>
      </c>
    </row>
    <row r="9" spans="1:5" x14ac:dyDescent="0.3">
      <c r="A9" s="24" t="s">
        <v>20</v>
      </c>
      <c r="B9" s="25">
        <v>54712</v>
      </c>
      <c r="C9" s="25">
        <v>2196</v>
      </c>
      <c r="D9" s="25">
        <v>31390.480000000003</v>
      </c>
      <c r="E9" s="48">
        <v>0.57374031291124439</v>
      </c>
    </row>
    <row r="10" spans="1:5" x14ac:dyDescent="0.3">
      <c r="A10" s="24" t="s">
        <v>13</v>
      </c>
      <c r="B10" s="25">
        <v>47271</v>
      </c>
      <c r="C10" s="25">
        <v>1881</v>
      </c>
      <c r="D10" s="25">
        <v>29721.27</v>
      </c>
      <c r="E10" s="48">
        <v>0.62874214634765502</v>
      </c>
    </row>
    <row r="11" spans="1:5" x14ac:dyDescent="0.3">
      <c r="A11" s="24" t="s">
        <v>29</v>
      </c>
      <c r="B11" s="25">
        <v>58009</v>
      </c>
      <c r="C11" s="25">
        <v>2976</v>
      </c>
      <c r="D11" s="25">
        <v>36700.840000000004</v>
      </c>
      <c r="E11" s="48">
        <v>0.6326749297522799</v>
      </c>
    </row>
    <row r="12" spans="1:5" x14ac:dyDescent="0.3">
      <c r="A12" s="24" t="s">
        <v>19</v>
      </c>
      <c r="B12" s="25">
        <v>44744</v>
      </c>
      <c r="C12" s="25">
        <v>1956</v>
      </c>
      <c r="D12" s="25">
        <v>29800.160000000003</v>
      </c>
      <c r="E12" s="48">
        <v>0.66601466118362251</v>
      </c>
    </row>
    <row r="13" spans="1:5" x14ac:dyDescent="0.3">
      <c r="A13" s="24" t="s">
        <v>33</v>
      </c>
      <c r="B13" s="25">
        <v>69160</v>
      </c>
      <c r="C13" s="25">
        <v>1854</v>
      </c>
      <c r="D13" s="25">
        <v>46226.020000000004</v>
      </c>
      <c r="E13" s="48">
        <v>0.6683924233661076</v>
      </c>
    </row>
    <row r="14" spans="1:5" x14ac:dyDescent="0.3">
      <c r="A14" s="24" t="s">
        <v>21</v>
      </c>
      <c r="B14" s="25">
        <v>37772</v>
      </c>
      <c r="C14" s="25">
        <v>1308</v>
      </c>
      <c r="D14" s="25">
        <v>26000</v>
      </c>
      <c r="E14" s="48">
        <v>0.68834056973419466</v>
      </c>
    </row>
    <row r="15" spans="1:5" x14ac:dyDescent="0.3">
      <c r="A15" s="24" t="s">
        <v>16</v>
      </c>
      <c r="B15" s="25">
        <v>62111</v>
      </c>
      <c r="C15" s="25">
        <v>2154</v>
      </c>
      <c r="D15" s="25">
        <v>43177.340000000004</v>
      </c>
      <c r="E15" s="48">
        <v>0.6951641416174269</v>
      </c>
    </row>
    <row r="16" spans="1:5" x14ac:dyDescent="0.3">
      <c r="A16" s="24" t="s">
        <v>22</v>
      </c>
      <c r="B16" s="25">
        <v>66283</v>
      </c>
      <c r="C16" s="25">
        <v>2052</v>
      </c>
      <c r="D16" s="25">
        <v>46234.960000000006</v>
      </c>
      <c r="E16" s="48">
        <v>0.69753873542235578</v>
      </c>
    </row>
    <row r="17" spans="1:5" x14ac:dyDescent="0.3">
      <c r="A17" s="24" t="s">
        <v>32</v>
      </c>
      <c r="B17" s="25">
        <v>71967</v>
      </c>
      <c r="C17" s="25">
        <v>2301</v>
      </c>
      <c r="D17" s="25">
        <v>52063.35</v>
      </c>
      <c r="E17" s="48">
        <v>0.72343365709283425</v>
      </c>
    </row>
    <row r="18" spans="1:5" x14ac:dyDescent="0.3">
      <c r="A18" s="24" t="s">
        <v>15</v>
      </c>
      <c r="B18" s="25">
        <v>68971</v>
      </c>
      <c r="C18" s="25">
        <v>1533</v>
      </c>
      <c r="D18" s="25">
        <v>50988.91</v>
      </c>
      <c r="E18" s="48">
        <v>0.73928042220643464</v>
      </c>
    </row>
    <row r="19" spans="1:5" x14ac:dyDescent="0.3">
      <c r="A19" s="24" t="s">
        <v>31</v>
      </c>
      <c r="B19" s="25">
        <v>39263</v>
      </c>
      <c r="C19" s="25">
        <v>1683</v>
      </c>
      <c r="D19" s="25">
        <v>29518.43</v>
      </c>
      <c r="E19" s="48">
        <v>0.75181290273285284</v>
      </c>
    </row>
    <row r="20" spans="1:5" x14ac:dyDescent="0.3">
      <c r="A20" s="24" t="s">
        <v>18</v>
      </c>
      <c r="B20" s="25">
        <v>52150</v>
      </c>
      <c r="C20" s="25">
        <v>1752</v>
      </c>
      <c r="D20" s="25">
        <v>40814.559999999998</v>
      </c>
      <c r="E20" s="48">
        <v>0.78263777564717163</v>
      </c>
    </row>
    <row r="21" spans="1:5" x14ac:dyDescent="0.3">
      <c r="A21" s="24" t="s">
        <v>23</v>
      </c>
      <c r="B21" s="25">
        <v>56644</v>
      </c>
      <c r="C21" s="25">
        <v>1812</v>
      </c>
      <c r="D21" s="25">
        <v>44884.12</v>
      </c>
      <c r="E21" s="48">
        <v>0.79238966174705183</v>
      </c>
    </row>
    <row r="22" spans="1:5" x14ac:dyDescent="0.3">
      <c r="A22" s="24" t="s">
        <v>26</v>
      </c>
      <c r="B22" s="25">
        <v>70273</v>
      </c>
      <c r="C22" s="25">
        <v>2142</v>
      </c>
      <c r="D22" s="25">
        <v>58277.8</v>
      </c>
      <c r="E22" s="48">
        <v>0.82930570773981471</v>
      </c>
    </row>
    <row r="23" spans="1:5" x14ac:dyDescent="0.3">
      <c r="A23" s="24" t="s">
        <v>24</v>
      </c>
      <c r="B23" s="25">
        <v>35378</v>
      </c>
      <c r="C23" s="25">
        <v>1044</v>
      </c>
      <c r="D23" s="25">
        <v>30189.32</v>
      </c>
      <c r="E23" s="48">
        <v>0.85333597150771667</v>
      </c>
    </row>
    <row r="24" spans="1:5" x14ac:dyDescent="0.3">
      <c r="A24" s="24" t="s">
        <v>17</v>
      </c>
      <c r="B24" s="25">
        <v>63721</v>
      </c>
      <c r="C24" s="25">
        <v>2331</v>
      </c>
      <c r="D24" s="25">
        <v>56471.590000000004</v>
      </c>
      <c r="E24" s="48">
        <v>0.88623201142480512</v>
      </c>
    </row>
    <row r="25" spans="1:5" x14ac:dyDescent="0.3">
      <c r="A25" s="24" t="s">
        <v>73</v>
      </c>
      <c r="B25" s="25">
        <v>1240869</v>
      </c>
      <c r="C25" s="25">
        <v>45660</v>
      </c>
      <c r="D25" s="25">
        <v>801165.2699999999</v>
      </c>
      <c r="E25" s="48">
        <v>0.64564854952456696</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descriptive</vt:lpstr>
      <vt:lpstr>EDA</vt:lpstr>
      <vt:lpstr>sales by country (CF)</vt:lpstr>
      <vt:lpstr>sales by country by pivot </vt:lpstr>
      <vt:lpstr>top 5 selling product</vt:lpstr>
      <vt:lpstr>anomaly detection</vt:lpstr>
      <vt:lpstr>Best sales person in each count</vt:lpstr>
      <vt:lpstr>profit analysis</vt:lpstr>
      <vt:lpstr>dynamicn country level sales</vt:lpstr>
      <vt:lpstr>which product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FNU LNU</cp:lastModifiedBy>
  <dcterms:created xsi:type="dcterms:W3CDTF">2021-03-14T20:21:32Z</dcterms:created>
  <dcterms:modified xsi:type="dcterms:W3CDTF">2024-07-17T13:45:26Z</dcterms:modified>
</cp:coreProperties>
</file>