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w/Downloads/"/>
    </mc:Choice>
  </mc:AlternateContent>
  <xr:revisionPtr revIDLastSave="0" documentId="8_{33B9AF87-454E-F84F-9CDB-9C7B6CBD4728}" xr6:coauthVersionLast="47" xr6:coauthVersionMax="47" xr10:uidLastSave="{00000000-0000-0000-0000-000000000000}"/>
  <bookViews>
    <workbookView xWindow="780" yWindow="500" windowWidth="27640" windowHeight="16080" xr2:uid="{FD91F52C-176B-8A4F-B487-EDA63C2F6FF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21" i="1" l="1" a="1"/>
  <c r="BN21" i="1" s="1"/>
  <c r="BH23" i="1" a="1"/>
  <c r="BH23" i="1" s="1"/>
  <c r="BJ19" i="1"/>
  <c r="BI18" i="1"/>
  <c r="BH17" i="1"/>
  <c r="BG16" i="1"/>
  <c r="BJ9" i="1" s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BG55" i="1"/>
  <c r="BE55" i="1"/>
  <c r="AR29" i="1" a="1"/>
  <c r="AR29" i="1" s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AI20" i="1"/>
  <c r="AH21" i="1" s="1"/>
  <c r="Z20" i="1"/>
  <c r="AL19" i="1"/>
  <c r="AG24" i="1" s="1"/>
  <c r="AH19" i="1"/>
  <c r="AG20" i="1" s="1"/>
  <c r="Z19" i="1"/>
  <c r="AH18" i="1"/>
  <c r="AF20" i="1" s="1"/>
  <c r="Z18" i="1"/>
  <c r="AF17" i="1"/>
  <c r="AE18" i="1" s="1"/>
  <c r="Z17" i="1"/>
  <c r="Z16" i="1"/>
  <c r="Z15" i="1"/>
  <c r="Z14" i="1"/>
  <c r="Z13" i="1"/>
  <c r="AL12" i="1"/>
  <c r="AN26" i="1" s="1"/>
  <c r="AK12" i="1"/>
  <c r="AN23" i="1" s="1"/>
  <c r="AK26" i="1" s="1"/>
  <c r="AJ12" i="1"/>
  <c r="AL24" i="1" s="1"/>
  <c r="AI12" i="1"/>
  <c r="AL21" i="1" s="1"/>
  <c r="AI24" i="1" s="1"/>
  <c r="AH12" i="1"/>
  <c r="AJ22" i="1" s="1"/>
  <c r="AG12" i="1"/>
  <c r="AF12" i="1"/>
  <c r="AH20" i="1" s="1"/>
  <c r="AE12" i="1"/>
  <c r="AD12" i="1"/>
  <c r="AF18" i="1" s="1"/>
  <c r="AC12" i="1"/>
  <c r="Z12" i="1"/>
  <c r="Z11" i="1"/>
  <c r="Z10" i="1"/>
  <c r="Z9" i="1"/>
  <c r="AM6" i="1" s="1"/>
  <c r="AL6" i="1"/>
  <c r="AK6" i="1"/>
  <c r="AJ6" i="1"/>
  <c r="AI6" i="1"/>
  <c r="AH6" i="1"/>
  <c r="AG6" i="1"/>
  <c r="AF6" i="1"/>
  <c r="AE6" i="1"/>
  <c r="AD6" i="1"/>
  <c r="AC6" i="1"/>
  <c r="BH9" i="1" l="1"/>
  <c r="BF23" i="1" s="1" a="1"/>
  <c r="BF23" i="1" s="1"/>
  <c r="BG8" i="1"/>
  <c r="BJ10" i="1" s="1"/>
  <c r="BI9" i="1"/>
  <c r="BI10" i="1" s="1"/>
  <c r="AI17" i="1"/>
  <c r="AE21" i="1" s="1"/>
  <c r="AR30" i="1" a="1"/>
  <c r="AR30" i="1" s="1"/>
  <c r="AR32" i="1" s="1" a="1"/>
  <c r="AR32" i="1" s="1"/>
  <c r="AM12" i="1"/>
  <c r="AO27" i="1" s="1"/>
  <c r="AM20" i="1"/>
  <c r="AH25" i="1" s="1"/>
  <c r="AL18" i="1"/>
  <c r="AF24" i="1" s="1"/>
  <c r="AN21" i="1"/>
  <c r="AI26" i="1" s="1"/>
  <c r="AK22" i="1"/>
  <c r="AJ23" i="1" s="1"/>
  <c r="AM24" i="1"/>
  <c r="AM19" i="1"/>
  <c r="AG25" i="1" s="1"/>
  <c r="AJ20" i="1"/>
  <c r="AH22" i="1" s="1"/>
  <c r="AL22" i="1"/>
  <c r="AJ24" i="1" s="1"/>
  <c r="AN24" i="1"/>
  <c r="AL26" i="1" s="1"/>
  <c r="AL17" i="1"/>
  <c r="AE24" i="1" s="1"/>
  <c r="AN19" i="1"/>
  <c r="AG26" i="1" s="1"/>
  <c r="AK20" i="1"/>
  <c r="AH23" i="1" s="1"/>
  <c r="AM22" i="1"/>
  <c r="AJ25" i="1" s="1"/>
  <c r="AJ17" i="1"/>
  <c r="AE22" i="1" s="1"/>
  <c r="AG18" i="1"/>
  <c r="AF19" i="1" s="1"/>
  <c r="AK17" i="1"/>
  <c r="AE23" i="1" s="1"/>
  <c r="AI18" i="1"/>
  <c r="AF21" i="1" s="1"/>
  <c r="AE17" i="1"/>
  <c r="AM17" i="1"/>
  <c r="AE25" i="1" s="1"/>
  <c r="AJ18" i="1"/>
  <c r="AF22" i="1" s="1"/>
  <c r="AG19" i="1"/>
  <c r="AL20" i="1"/>
  <c r="AH24" i="1" s="1"/>
  <c r="AI21" i="1"/>
  <c r="AN22" i="1"/>
  <c r="AJ26" i="1" s="1"/>
  <c r="AK23" i="1"/>
  <c r="AM25" i="1"/>
  <c r="AJ21" i="1"/>
  <c r="AI22" i="1" s="1"/>
  <c r="AL23" i="1"/>
  <c r="AK24" i="1" s="1"/>
  <c r="AN25" i="1"/>
  <c r="AM26" i="1" s="1"/>
  <c r="AN17" i="1"/>
  <c r="AE26" i="1" s="1"/>
  <c r="AK18" i="1"/>
  <c r="AF23" i="1" s="1"/>
  <c r="AG17" i="1"/>
  <c r="AE19" i="1" s="1"/>
  <c r="AI19" i="1"/>
  <c r="AG21" i="1" s="1"/>
  <c r="AN20" i="1"/>
  <c r="AH26" i="1" s="1"/>
  <c r="AK21" i="1"/>
  <c r="AI23" i="1" s="1"/>
  <c r="AM23" i="1"/>
  <c r="AH17" i="1"/>
  <c r="AE20" i="1" s="1"/>
  <c r="AM18" i="1"/>
  <c r="AF25" i="1" s="1"/>
  <c r="AJ19" i="1"/>
  <c r="AG22" i="1" s="1"/>
  <c r="AN18" i="1"/>
  <c r="AF26" i="1" s="1"/>
  <c r="AK19" i="1"/>
  <c r="AG23" i="1" s="1"/>
  <c r="AM21" i="1"/>
  <c r="AI25" i="1" s="1"/>
  <c r="BH10" i="1" l="1"/>
  <c r="AL25" i="1"/>
  <c r="AK25" i="1"/>
  <c r="AR17" i="1" s="1" a="1"/>
  <c r="AR17" i="1" s="1"/>
  <c r="AR33" i="1" s="1" a="1"/>
  <c r="AR33" i="1" s="1"/>
  <c r="AR44" i="1" s="1" a="1"/>
  <c r="AR44" i="1" s="1"/>
  <c r="AR45" i="1" s="1"/>
  <c r="AR46" i="1" s="1" a="1"/>
  <c r="AR46" i="1" s="1"/>
  <c r="BO21" i="1" l="1" a="1"/>
  <c r="BO21" i="1" s="1"/>
  <c r="BG23" i="1" a="1"/>
  <c r="AR57" i="1" a="1"/>
  <c r="AR57" i="1" s="1"/>
  <c r="AR59" i="1" s="1" a="1"/>
  <c r="AR59" i="1" s="1"/>
  <c r="AR63" i="1" a="1"/>
  <c r="AR63" i="1" s="1"/>
  <c r="AR74" i="1" s="1" a="1"/>
  <c r="AR74" i="1" s="1"/>
  <c r="AV63" i="1" l="1" a="1"/>
  <c r="AV63" i="1" s="1"/>
  <c r="AV64" i="1" s="1"/>
  <c r="BG23" i="1"/>
  <c r="BI23" i="1" s="1"/>
  <c r="BI24" i="1"/>
  <c r="BI25" i="1"/>
  <c r="AR75" i="1"/>
  <c r="AR7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<sst xmlns="http://schemas.openxmlformats.org/spreadsheetml/2006/main" count="132" uniqueCount="87">
  <si>
    <t>Use a risk free asset along with 10 risky assets to obtain CAP"M". Draw the straight line and show that it is tangent to the efficient frontier. Obtain the market portfolio.</t>
  </si>
  <si>
    <t>Infosys Pvt Ltd.</t>
  </si>
  <si>
    <t>TATA Motors</t>
  </si>
  <si>
    <t>Sun Pharma</t>
  </si>
  <si>
    <t>HDFC Bank</t>
  </si>
  <si>
    <t>Reliance Industries</t>
  </si>
  <si>
    <t>Bharti Airtel</t>
  </si>
  <si>
    <t>Hindustan Unilever</t>
  </si>
  <si>
    <t>Tata Steel</t>
  </si>
  <si>
    <t>Bajaj Finance</t>
  </si>
  <si>
    <t>NTPC</t>
  </si>
  <si>
    <t>India 10</t>
  </si>
  <si>
    <t>10 Risky Assets</t>
  </si>
  <si>
    <t>Risk Free Asset</t>
  </si>
  <si>
    <t>Return (Mean μ = E(R))</t>
  </si>
  <si>
    <t xml:space="preserve">India 10 </t>
  </si>
  <si>
    <t>Here, mu (risk free) =</t>
  </si>
  <si>
    <t>Date</t>
  </si>
  <si>
    <t>Price</t>
  </si>
  <si>
    <t>Daily Return Price</t>
  </si>
  <si>
    <t>12/29/2023</t>
  </si>
  <si>
    <t>12/28/2023</t>
  </si>
  <si>
    <t>12/27/2023</t>
  </si>
  <si>
    <t>Risk (Varience σ² )</t>
  </si>
  <si>
    <t>12/26/2023</t>
  </si>
  <si>
    <t>12/22/2023</t>
  </si>
  <si>
    <t>12/21/2023</t>
  </si>
  <si>
    <t>12/20/2023</t>
  </si>
  <si>
    <t>12/19/2023</t>
  </si>
  <si>
    <t>12/18/2023</t>
  </si>
  <si>
    <t xml:space="preserve">Covarience matrix = </t>
  </si>
  <si>
    <t>12/15/2023</t>
  </si>
  <si>
    <t>12/14/2023</t>
  </si>
  <si>
    <t>12/13/2023</t>
  </si>
  <si>
    <t>11/30/2023</t>
  </si>
  <si>
    <t>11/29/2023</t>
  </si>
  <si>
    <t>3. Use the CAPM formula to calculate the expected return for each of your 10 risky assets.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</si>
  <si>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</si>
  <si>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</si>
  <si>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</si>
  <si>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</si>
  <si>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</si>
  <si>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</si>
  <si>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</si>
  <si>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</si>
  <si>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</si>
  <si>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</si>
  <si>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</si>
  <si>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</si>
  <si>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</si>
  <si>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</si>
  <si>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</si>
  <si>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</si>
  <si>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</si>
  <si>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</si>
  <si>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</si>
  <si>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</si>
  <si>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</si>
  <si>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</si>
  <si>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-</t>
  </si>
  <si>
    <t>C inverse=</t>
  </si>
  <si>
    <t>W*=</t>
  </si>
  <si>
    <t>Mu der=</t>
  </si>
  <si>
    <t>CWT=</t>
  </si>
  <si>
    <t>e5CWT=</t>
  </si>
  <si>
    <t>mu5=</t>
  </si>
  <si>
    <t>WCWT=</t>
  </si>
  <si>
    <t>sigma der=</t>
  </si>
  <si>
    <t>beta 5=</t>
  </si>
  <si>
    <t>w_risky=</t>
  </si>
  <si>
    <t>Risk-free</t>
  </si>
  <si>
    <t>X</t>
  </si>
  <si>
    <t>Market</t>
  </si>
  <si>
    <t>Y</t>
  </si>
  <si>
    <t>Beta</t>
  </si>
  <si>
    <t>Exp Ret</t>
  </si>
  <si>
    <t>Market index</t>
  </si>
  <si>
    <t>Market Index</t>
  </si>
  <si>
    <t>Infosys</t>
  </si>
  <si>
    <t>Tata</t>
  </si>
  <si>
    <t>sun pharma</t>
  </si>
  <si>
    <t>Annual Return</t>
  </si>
  <si>
    <t>CAPM</t>
  </si>
  <si>
    <t>beta</t>
  </si>
  <si>
    <t>capm ret</t>
  </si>
  <si>
    <t>actual ret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</si>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</sst>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"/>
    <numFmt numFmtId="166" formatCode="d/m/yyyy"/>
    <numFmt numFmtId="175" formatCode="#,##0.00000"/>
  </numFmts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b/>
      <sz val="20"/>
      <color theme="1"/>
      <name val="Aptos Display"/>
      <family val="2"/>
      <scheme val="maj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6" borderId="3" xfId="0" applyNumberFormat="1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0" fillId="7" borderId="6" xfId="0" applyFill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65" fontId="4" fillId="3" borderId="2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4" fontId="7" fillId="0" borderId="9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7" fillId="6" borderId="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4" fillId="6" borderId="3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5" fontId="4" fillId="6" borderId="3" xfId="1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7" fillId="0" borderId="7" xfId="0" applyNumberFormat="1" applyFont="1" applyBorder="1" applyAlignment="1">
      <alignment horizontal="center" vertical="top"/>
    </xf>
    <xf numFmtId="164" fontId="7" fillId="0" borderId="7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165" fontId="11" fillId="9" borderId="11" xfId="0" applyNumberFormat="1" applyFont="1" applyFill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7" fillId="0" borderId="0" xfId="1" applyNumberFormat="1" applyFont="1" applyAlignment="1">
      <alignment horizontal="center"/>
    </xf>
    <xf numFmtId="165" fontId="11" fillId="9" borderId="0" xfId="0" applyNumberFormat="1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164" fontId="7" fillId="10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6" fontId="11" fillId="9" borderId="0" xfId="0" applyNumberFormat="1" applyFont="1" applyFill="1" applyAlignment="1">
      <alignment horizontal="center"/>
    </xf>
    <xf numFmtId="14" fontId="11" fillId="9" borderId="0" xfId="0" applyNumberFormat="1" applyFont="1" applyFill="1" applyAlignment="1">
      <alignment horizontal="center"/>
    </xf>
    <xf numFmtId="164" fontId="12" fillId="4" borderId="1" xfId="0" applyNumberFormat="1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0" xfId="0" applyNumberFormat="1"/>
    <xf numFmtId="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5" fontId="0" fillId="0" borderId="0" xfId="0" applyNumberFormat="1"/>
    <xf numFmtId="0" fontId="0" fillId="0" borderId="0" xfId="0" applyFill="1" applyBorder="1" applyAlignment="1"/>
    <xf numFmtId="0" fontId="0" fillId="0" borderId="15" xfId="0" applyFill="1" applyBorder="1" applyAlignment="1"/>
    <xf numFmtId="0" fontId="15" fillId="0" borderId="16" xfId="0" applyFont="1" applyFill="1" applyBorder="1" applyAlignment="1">
      <alignment horizontal="center"/>
    </xf>
  </cellXfs>
  <cellStyles count="2">
    <cellStyle name="Normal" xfId="0" builtinId="0"/>
    <cellStyle name="Normal 2" xfId="1" xr:uid="{CC5C2415-730D-9241-8090-9B9BEFE18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CAPM</a:t>
            </a:r>
            <a:r>
              <a:rPr lang="en-IN" baseline="0"/>
              <a:t> LINE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10870516185477"/>
          <c:y val="0.19486111111111112"/>
          <c:w val="0.73507195975503059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[1]Sheet1!$AD$43:$AM$43</c:f>
              <c:numCache>
                <c:formatCode>General</c:formatCode>
                <c:ptCount val="10"/>
                <c:pt idx="0">
                  <c:v>4.1136820674601317E-3</c:v>
                </c:pt>
                <c:pt idx="1">
                  <c:v>4.4407063652084685E-3</c:v>
                </c:pt>
                <c:pt idx="2">
                  <c:v>2.6718730196772971E-3</c:v>
                </c:pt>
                <c:pt idx="3">
                  <c:v>2.5726337730146908E-3</c:v>
                </c:pt>
                <c:pt idx="4">
                  <c:v>2.4960045574870414E-3</c:v>
                </c:pt>
                <c:pt idx="5">
                  <c:v>2.9186498672120254E-3</c:v>
                </c:pt>
                <c:pt idx="6">
                  <c:v>2.2160732664294508E-3</c:v>
                </c:pt>
                <c:pt idx="7">
                  <c:v>3.6876927864303807E-3</c:v>
                </c:pt>
                <c:pt idx="8">
                  <c:v>3.9877086796559795E-3</c:v>
                </c:pt>
                <c:pt idx="9">
                  <c:v>4.4264183407159994E-3</c:v>
                </c:pt>
              </c:numCache>
            </c:numRef>
          </c:xVal>
          <c:yVal>
            <c:numRef>
              <c:f>[1]Sheet1!$AD$44:$AM$44</c:f>
              <c:numCache>
                <c:formatCode>General</c:formatCode>
                <c:ptCount val="10"/>
                <c:pt idx="0">
                  <c:v>1.4078381514822234E-2</c:v>
                </c:pt>
                <c:pt idx="1">
                  <c:v>1.5162968392311777E-2</c:v>
                </c:pt>
                <c:pt idx="2">
                  <c:v>9.2965742184287423E-3</c:v>
                </c:pt>
                <c:pt idx="3">
                  <c:v>8.9674439813078287E-3</c:v>
                </c:pt>
                <c:pt idx="4">
                  <c:v>8.7133006587295017E-3</c:v>
                </c:pt>
                <c:pt idx="5">
                  <c:v>1.0115017778577829E-2</c:v>
                </c:pt>
                <c:pt idx="6">
                  <c:v>7.7848992923166219E-3</c:v>
                </c:pt>
                <c:pt idx="7">
                  <c:v>1.2665574003768042E-2</c:v>
                </c:pt>
                <c:pt idx="8">
                  <c:v>1.3660586616198438E-2</c:v>
                </c:pt>
                <c:pt idx="9">
                  <c:v>1.5115581687481339E-2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F-3B4F-874B-D967B58FC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98399"/>
        <c:axId val="614831472"/>
      </c:scatterChart>
      <c:valAx>
        <c:axId val="43049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31472"/>
        <c:crosses val="autoZero"/>
        <c:crossBetween val="midCat"/>
      </c:valAx>
      <c:valAx>
        <c:axId val="6148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9839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Security</a:t>
            </a:r>
            <a:r>
              <a:rPr lang="en-GB" baseline="0"/>
              <a:t> M</a:t>
            </a:r>
            <a:r>
              <a:rPr lang="en-GB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arket Line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Sheet1!$BD$54:$BG$54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Sheet1!$BD$55:$BG$55</c:f>
              <c:numCache>
                <c:formatCode>General</c:formatCode>
                <c:ptCount val="4"/>
                <c:pt idx="0">
                  <c:v>-1.3123E-4</c:v>
                </c:pt>
                <c:pt idx="1">
                  <c:v>2.2462085000000001E-3</c:v>
                </c:pt>
                <c:pt idx="2">
                  <c:v>4.6236469999999998E-3</c:v>
                </c:pt>
                <c:pt idx="3">
                  <c:v>7.0010854999999995E-3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C9-E44E-94F6-454BE9F34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17632"/>
        <c:axId val="78488544"/>
      </c:scatterChart>
      <c:valAx>
        <c:axId val="17535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8544"/>
        <c:crosses val="autoZero"/>
        <c:crossBetween val="midCat"/>
      </c:valAx>
      <c:valAx>
        <c:axId val="784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Security</a:t>
            </a:r>
            <a:r>
              <a:rPr lang="en-GB" baseline="0"/>
              <a:t> Market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Sheet1!$BF$22:$BF$25</c:f>
              <c:numCache>
                <c:formatCode>General</c:formatCode>
                <c:ptCount val="4"/>
                <c:pt idx="0">
                  <c:v>0</c:v>
                </c:pt>
                <c:pt idx="1">
                  <c:v>-0.37722726776535831</c:v>
                </c:pt>
                <c:pt idx="2">
                  <c:v>0.19517641075593278</c:v>
                </c:pt>
                <c:pt idx="3">
                  <c:v>3.3870113500582215E-2</c:v>
                </c:pt>
              </c:numCache>
            </c:numRef>
          </c:xVal>
          <c:yVal>
            <c:numRef>
              <c:f>Sheet1!$BG$22:$BG$25</c:f>
              <c:numCache>
                <c:formatCode>General</c:formatCode>
                <c:ptCount val="4"/>
                <c:pt idx="0">
                  <c:v>0</c:v>
                </c:pt>
                <c:pt idx="1">
                  <c:v>-8.6183730081179589E-4</c:v>
                </c:pt>
                <c:pt idx="2">
                  <c:v>2.5709310025799175E-4</c:v>
                </c:pt>
                <c:pt idx="3">
                  <c:v>-6.5627834228374165E-5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3-D749-A982-AD255E00D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842016"/>
        <c:axId val="1768843728"/>
      </c:scatterChart>
      <c:valAx>
        <c:axId val="1768842016"/>
        <c:scaling>
          <c:orientation val="minMax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43728"/>
        <c:crossesAt val="0"/>
        <c:crossBetween val="midCat"/>
      </c:valAx>
      <c:valAx>
        <c:axId val="17688437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533400</xdr:colOff>
      <xdr:row>49</xdr:row>
      <xdr:rowOff>133349</xdr:rowOff>
    </xdr:from>
    <xdr:to>
      <xdr:col>39</xdr:col>
      <xdr:colOff>104775</xdr:colOff>
      <xdr:row>69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5F680-BD84-2542-8B51-BB19C199E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69850</xdr:colOff>
      <xdr:row>56</xdr:row>
      <xdr:rowOff>146050</xdr:rowOff>
    </xdr:from>
    <xdr:to>
      <xdr:col>59</xdr:col>
      <xdr:colOff>82550</xdr:colOff>
      <xdr:row>70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3D6DDC-CA71-0B92-C0E3-B3CCAFA51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539750</xdr:colOff>
      <xdr:row>27</xdr:row>
      <xdr:rowOff>101600</xdr:rowOff>
    </xdr:from>
    <xdr:to>
      <xdr:col>62</xdr:col>
      <xdr:colOff>139700</xdr:colOff>
      <xdr:row>44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9553D1-22D9-86F5-15E7-81E4C3492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ishaw/Library/Containers/net.whatsapp.WhatsApp/Data/tmp/documents/0B8EFF72-AAE9-4BED-A448-11DE28122E55/project%203.xlsx" TargetMode="External"/><Relationship Id="rId1" Type="http://schemas.openxmlformats.org/officeDocument/2006/relationships/externalLinkPath" Target="/Users/nishaw/Library/Containers/net.whatsapp.WhatsApp/Data/tmp/documents/0B8EFF72-AAE9-4BED-A448-11DE28122E55/project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43">
          <cell r="AD43">
            <v>4.1136820674601317E-3</v>
          </cell>
          <cell r="AE43">
            <v>4.4407063652084685E-3</v>
          </cell>
          <cell r="AF43">
            <v>2.6718730196772971E-3</v>
          </cell>
          <cell r="AG43">
            <v>2.5726337730146908E-3</v>
          </cell>
          <cell r="AH43">
            <v>2.4960045574870414E-3</v>
          </cell>
          <cell r="AI43">
            <v>2.9186498672120254E-3</v>
          </cell>
          <cell r="AJ43">
            <v>2.2160732664294508E-3</v>
          </cell>
          <cell r="AK43">
            <v>3.6876927864303807E-3</v>
          </cell>
          <cell r="AL43">
            <v>3.9877086796559795E-3</v>
          </cell>
          <cell r="AM43">
            <v>4.4264183407159994E-3</v>
          </cell>
        </row>
        <row r="44">
          <cell r="AD44">
            <v>1.4078381514822234E-2</v>
          </cell>
          <cell r="AE44">
            <v>1.5162968392311777E-2</v>
          </cell>
          <cell r="AF44">
            <v>9.2965742184287423E-3</v>
          </cell>
          <cell r="AG44">
            <v>8.9674439813078287E-3</v>
          </cell>
          <cell r="AH44">
            <v>8.7133006587295017E-3</v>
          </cell>
          <cell r="AI44">
            <v>1.0115017778577829E-2</v>
          </cell>
          <cell r="AJ44">
            <v>7.7848992923166219E-3</v>
          </cell>
          <cell r="AK44">
            <v>1.2665574003768042E-2</v>
          </cell>
          <cell r="AL44">
            <v>1.3660586616198438E-2</v>
          </cell>
          <cell r="AM44">
            <v>1.5115581687481339E-2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606D-6279-8C42-94CE-7AAAF151530E}">
  <dimension ref="A1:BP77"/>
  <sheetViews>
    <sheetView tabSelected="1" topLeftCell="BB8" workbookViewId="0">
      <selection activeCell="BG23" sqref="BG23"/>
    </sheetView>
  </sheetViews>
  <sheetFormatPr baseColWidth="10" defaultRowHeight="16" x14ac:dyDescent="0.2"/>
  <cols>
    <col min="44" max="44" width="12.1640625" bestFit="1" customWidth="1"/>
    <col min="48" max="48" width="12.1640625" bestFit="1" customWidth="1"/>
    <col min="57" max="57" width="16.5" customWidth="1"/>
    <col min="58" max="58" width="13.5" customWidth="1"/>
    <col min="62" max="62" width="12.83203125" bestFit="1" customWidth="1"/>
  </cols>
  <sheetData>
    <row r="1" spans="1:62" ht="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S1">
        <v>1</v>
      </c>
      <c r="BD1">
        <v>0</v>
      </c>
    </row>
    <row r="2" spans="1:62" ht="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S2">
        <v>1</v>
      </c>
      <c r="BD2">
        <v>0</v>
      </c>
    </row>
    <row r="3" spans="1:6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S3">
        <v>1</v>
      </c>
      <c r="BD3">
        <v>0</v>
      </c>
    </row>
    <row r="4" spans="1:6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 t="s">
        <v>1</v>
      </c>
      <c r="AD4" s="4" t="s">
        <v>2</v>
      </c>
      <c r="AE4" s="4" t="s">
        <v>3</v>
      </c>
      <c r="AF4" s="4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4" t="s">
        <v>9</v>
      </c>
      <c r="AL4" s="5" t="s">
        <v>10</v>
      </c>
      <c r="AM4" s="6" t="s">
        <v>11</v>
      </c>
      <c r="AN4" s="3"/>
      <c r="AO4" s="3"/>
      <c r="AP4" s="3"/>
      <c r="AS4">
        <v>1</v>
      </c>
      <c r="BD4">
        <v>0</v>
      </c>
    </row>
    <row r="5" spans="1:62" x14ac:dyDescent="0.2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13</v>
      </c>
      <c r="N5" s="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0" t="s">
        <v>14</v>
      </c>
      <c r="AD5" s="11"/>
      <c r="AE5" s="11"/>
      <c r="AF5" s="11"/>
      <c r="AG5" s="11"/>
      <c r="AH5" s="11"/>
      <c r="AI5" s="11"/>
      <c r="AJ5" s="11"/>
      <c r="AK5" s="11"/>
      <c r="AL5" s="12"/>
      <c r="AM5" s="13"/>
      <c r="AN5" s="3"/>
      <c r="AO5" s="3"/>
      <c r="AP5" s="3"/>
      <c r="AS5">
        <v>1</v>
      </c>
      <c r="BD5">
        <v>1</v>
      </c>
    </row>
    <row r="6" spans="1:62" x14ac:dyDescent="0.2">
      <c r="A6" s="14"/>
      <c r="B6" s="14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6" t="s">
        <v>10</v>
      </c>
      <c r="M6" s="17" t="s">
        <v>15</v>
      </c>
      <c r="N6" s="3" t="s">
        <v>76</v>
      </c>
      <c r="O6" s="3" t="s">
        <v>77</v>
      </c>
      <c r="P6" s="18" t="s">
        <v>1</v>
      </c>
      <c r="Q6" s="18" t="s">
        <v>2</v>
      </c>
      <c r="R6" s="18" t="s">
        <v>3</v>
      </c>
      <c r="S6" s="18" t="s">
        <v>4</v>
      </c>
      <c r="T6" s="18" t="s">
        <v>5</v>
      </c>
      <c r="U6" s="18" t="s">
        <v>6</v>
      </c>
      <c r="V6" s="18" t="s">
        <v>7</v>
      </c>
      <c r="W6" s="18" t="s">
        <v>8</v>
      </c>
      <c r="X6" s="18" t="s">
        <v>9</v>
      </c>
      <c r="Y6" s="18" t="s">
        <v>10</v>
      </c>
      <c r="Z6" s="19" t="s">
        <v>11</v>
      </c>
      <c r="AA6" s="3" t="s">
        <v>77</v>
      </c>
      <c r="AB6" s="3"/>
      <c r="AC6" s="20">
        <f>AVERAGE(P9:P68)</f>
        <v>1.3172344919257968E-3</v>
      </c>
      <c r="AD6" s="20">
        <f t="shared" ref="AD6:AL6" si="0">AVERAGE(Q9:Q68)</f>
        <v>3.9325296617879046E-3</v>
      </c>
      <c r="AE6" s="20">
        <f t="shared" si="0"/>
        <v>1.6834377639458951E-3</v>
      </c>
      <c r="AF6" s="20">
        <f t="shared" si="0"/>
        <v>2.1288103559153771E-3</v>
      </c>
      <c r="AG6" s="20">
        <f t="shared" si="0"/>
        <v>1.8545310526114536E-3</v>
      </c>
      <c r="AH6" s="20">
        <f t="shared" si="0"/>
        <v>1.8740759412475092E-3</v>
      </c>
      <c r="AI6" s="20">
        <f t="shared" si="0"/>
        <v>1.2979476145023802E-3</v>
      </c>
      <c r="AJ6" s="20">
        <f t="shared" si="0"/>
        <v>1.5260906077981902E-3</v>
      </c>
      <c r="AK6" s="20">
        <f t="shared" si="0"/>
        <v>-1.3026589947487842E-3</v>
      </c>
      <c r="AL6" s="20">
        <f t="shared" si="0"/>
        <v>4.3651419155565667E-3</v>
      </c>
      <c r="AM6" s="20">
        <f>AVERAGE(Z9:Z68)</f>
        <v>-1.3122714532194933E-4</v>
      </c>
      <c r="AN6" s="3"/>
      <c r="AO6" s="21" t="s">
        <v>16</v>
      </c>
      <c r="AP6" s="21"/>
      <c r="AS6">
        <v>1</v>
      </c>
      <c r="BD6">
        <v>0</v>
      </c>
    </row>
    <row r="7" spans="1:62" x14ac:dyDescent="0.2">
      <c r="A7" s="22" t="s">
        <v>17</v>
      </c>
      <c r="B7" s="23"/>
      <c r="C7" s="24" t="s">
        <v>18</v>
      </c>
      <c r="D7" s="25"/>
      <c r="E7" s="25"/>
      <c r="F7" s="25"/>
      <c r="G7" s="25"/>
      <c r="H7" s="25"/>
      <c r="I7" s="25"/>
      <c r="J7" s="25"/>
      <c r="K7" s="25"/>
      <c r="L7" s="25"/>
      <c r="M7" s="26"/>
      <c r="N7" s="3"/>
      <c r="O7" s="3"/>
      <c r="P7" s="27" t="s">
        <v>19</v>
      </c>
      <c r="Q7" s="28"/>
      <c r="R7" s="28"/>
      <c r="S7" s="28"/>
      <c r="T7" s="28"/>
      <c r="U7" s="28"/>
      <c r="V7" s="28"/>
      <c r="W7" s="28"/>
      <c r="X7" s="28"/>
      <c r="Y7" s="29"/>
      <c r="Z7" s="30"/>
      <c r="AA7" s="3"/>
      <c r="AB7" s="3"/>
      <c r="AC7" s="31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3"/>
      <c r="AO7" s="21"/>
      <c r="AP7" s="21"/>
      <c r="AS7">
        <v>1</v>
      </c>
      <c r="BD7">
        <v>0</v>
      </c>
      <c r="BG7" t="s">
        <v>77</v>
      </c>
      <c r="BH7" t="s">
        <v>78</v>
      </c>
      <c r="BI7" t="s">
        <v>79</v>
      </c>
      <c r="BJ7" t="s">
        <v>80</v>
      </c>
    </row>
    <row r="8" spans="1:62" x14ac:dyDescent="0.2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  <c r="N8" s="3"/>
      <c r="O8" s="3"/>
      <c r="P8" s="38"/>
      <c r="Q8" s="38"/>
      <c r="R8" s="38"/>
      <c r="S8" s="38"/>
      <c r="T8" s="38"/>
      <c r="U8" s="38"/>
      <c r="V8" s="38"/>
      <c r="W8" s="38"/>
      <c r="X8" s="38"/>
      <c r="Y8" s="3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S8">
        <v>1</v>
      </c>
      <c r="BD8">
        <v>0</v>
      </c>
      <c r="BF8" t="s">
        <v>81</v>
      </c>
      <c r="BG8" s="60">
        <f>AVERAGE(AA9:AA66)</f>
        <v>1.8055632670410781E-3</v>
      </c>
      <c r="BH8">
        <v>1.3172344919257968E-3</v>
      </c>
      <c r="BI8">
        <v>3.9325296617879046E-3</v>
      </c>
      <c r="BJ8">
        <v>1.6834377639458951E-3</v>
      </c>
    </row>
    <row r="9" spans="1:62" x14ac:dyDescent="0.2">
      <c r="A9" s="39" t="s">
        <v>20</v>
      </c>
      <c r="B9" s="21"/>
      <c r="C9" s="36">
        <v>1542.9</v>
      </c>
      <c r="D9" s="40">
        <v>779.95</v>
      </c>
      <c r="E9" s="40">
        <v>1259.45</v>
      </c>
      <c r="F9" s="40">
        <v>1709.25</v>
      </c>
      <c r="G9" s="40">
        <v>2584.9499999999998</v>
      </c>
      <c r="H9" s="40">
        <v>1032.2</v>
      </c>
      <c r="I9" s="40">
        <v>2663.95</v>
      </c>
      <c r="J9" s="40">
        <v>139.6</v>
      </c>
      <c r="K9" s="40">
        <v>7327.75</v>
      </c>
      <c r="L9" s="40">
        <v>311.14999999999998</v>
      </c>
      <c r="M9" s="37">
        <v>7.1760000000000002</v>
      </c>
      <c r="N9" s="58">
        <v>21731.4</v>
      </c>
      <c r="O9" s="3">
        <v>9.9527315211029848E-3</v>
      </c>
      <c r="P9" s="38">
        <v>-1.2638786676479058E-2</v>
      </c>
      <c r="Q9" s="38">
        <v>3.4553654330813199E-2</v>
      </c>
      <c r="R9" s="38">
        <v>-2.1392069088460525E-3</v>
      </c>
      <c r="S9" s="38">
        <v>2.345697111860431E-3</v>
      </c>
      <c r="T9" s="38">
        <v>-7.9062002264398551E-3</v>
      </c>
      <c r="U9" s="38">
        <v>-4.3406964406289186E-3</v>
      </c>
      <c r="V9" s="38">
        <v>1.1447338446351141E-2</v>
      </c>
      <c r="W9" s="38">
        <v>1.0495837857401293E-2</v>
      </c>
      <c r="X9" s="38">
        <v>9.5196765238715689E-3</v>
      </c>
      <c r="Y9" s="38">
        <v>-8.7607518317935652E-3</v>
      </c>
      <c r="Z9" s="3">
        <f>(M9-M10)/M10</f>
        <v>-4.3013736644928122E-3</v>
      </c>
      <c r="AA9" s="59">
        <f>(N11-N12)/N12</f>
        <v>9.9527315211029848E-3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S9">
        <v>1</v>
      </c>
      <c r="BD9">
        <v>0</v>
      </c>
      <c r="BF9" t="s">
        <v>74</v>
      </c>
      <c r="BG9">
        <v>1</v>
      </c>
      <c r="BH9">
        <f>BG17/BG16</f>
        <v>-0.37722726776535831</v>
      </c>
      <c r="BI9">
        <f>BG18/BG16</f>
        <v>0.19517641075593278</v>
      </c>
      <c r="BJ9">
        <f>BG19/BG16</f>
        <v>3.3870113500582215E-2</v>
      </c>
    </row>
    <row r="10" spans="1:62" x14ac:dyDescent="0.2">
      <c r="A10" s="39" t="s">
        <v>21</v>
      </c>
      <c r="B10" s="21"/>
      <c r="C10" s="36">
        <v>1562.65</v>
      </c>
      <c r="D10" s="40">
        <v>753.9</v>
      </c>
      <c r="E10" s="40">
        <v>1262.1500000000001</v>
      </c>
      <c r="F10" s="40">
        <v>1705.25</v>
      </c>
      <c r="G10" s="40">
        <v>2605.5500000000002</v>
      </c>
      <c r="H10" s="40">
        <v>1036.7</v>
      </c>
      <c r="I10" s="40">
        <v>2633.8</v>
      </c>
      <c r="J10" s="40">
        <v>138.15</v>
      </c>
      <c r="K10" s="40">
        <v>7258.65</v>
      </c>
      <c r="L10" s="40">
        <v>313.89999999999998</v>
      </c>
      <c r="M10" s="37">
        <v>7.2069999999999999</v>
      </c>
      <c r="N10" s="58">
        <v>21778.7</v>
      </c>
      <c r="O10" s="3">
        <v>4.3069126064431357E-3</v>
      </c>
      <c r="P10" s="38">
        <v>-2.8396400995468179E-3</v>
      </c>
      <c r="Q10" s="38">
        <v>1.7546227561074369E-2</v>
      </c>
      <c r="R10" s="38">
        <v>7.7448201525011336E-3</v>
      </c>
      <c r="S10" s="38">
        <v>1.1448364938648774E-3</v>
      </c>
      <c r="T10" s="38">
        <v>7.228869087886918E-3</v>
      </c>
      <c r="U10" s="38">
        <v>1.5178221699960829E-2</v>
      </c>
      <c r="V10" s="38">
        <v>9.7764827665529266E-3</v>
      </c>
      <c r="W10" s="38">
        <v>6.9241982507289883E-3</v>
      </c>
      <c r="X10" s="38">
        <v>3.5739962393539783E-3</v>
      </c>
      <c r="Y10" s="38">
        <v>2.5649403692207043E-2</v>
      </c>
      <c r="Z10" s="3">
        <f t="shared" ref="Z10:Z67" si="1">(M10-M11)/M11</f>
        <v>2.7758501040940734E-4</v>
      </c>
      <c r="AA10" s="59">
        <f t="shared" ref="AA10:AA66" si="2">(N12-N13)/N13</f>
        <v>4.3069126064431357E-3</v>
      </c>
      <c r="AB10" s="3"/>
      <c r="AC10" s="4" t="s">
        <v>1</v>
      </c>
      <c r="AD10" s="4" t="s">
        <v>2</v>
      </c>
      <c r="AE10" s="4" t="s">
        <v>3</v>
      </c>
      <c r="AF10" s="4" t="s">
        <v>4</v>
      </c>
      <c r="AG10" s="4" t="s">
        <v>5</v>
      </c>
      <c r="AH10" s="4" t="s">
        <v>6</v>
      </c>
      <c r="AI10" s="4" t="s">
        <v>7</v>
      </c>
      <c r="AJ10" s="4" t="s">
        <v>8</v>
      </c>
      <c r="AK10" s="4" t="s">
        <v>9</v>
      </c>
      <c r="AL10" s="5" t="s">
        <v>10</v>
      </c>
      <c r="AM10" s="41" t="s">
        <v>11</v>
      </c>
      <c r="AN10" s="3"/>
      <c r="AO10" s="3"/>
      <c r="AP10" s="3"/>
      <c r="AS10">
        <v>1</v>
      </c>
      <c r="BD10">
        <v>0</v>
      </c>
      <c r="BF10" t="s">
        <v>82</v>
      </c>
      <c r="BH10">
        <f>AM6+BH9*(BG8-AM6)</f>
        <v>-8.6183730081179589E-4</v>
      </c>
      <c r="BI10">
        <f t="shared" ref="BI10:BJ10" si="3">AN6+BI9*(BH8-AN6)</f>
        <v>2.5709310025799175E-4</v>
      </c>
      <c r="BJ10">
        <f>AM6+BJ9*(BG8-AM6)</f>
        <v>-6.5627834228374165E-5</v>
      </c>
    </row>
    <row r="11" spans="1:62" x14ac:dyDescent="0.2">
      <c r="A11" s="39" t="s">
        <v>22</v>
      </c>
      <c r="B11" s="21"/>
      <c r="C11" s="36">
        <v>1567.1</v>
      </c>
      <c r="D11" s="40">
        <v>740.9</v>
      </c>
      <c r="E11" s="40">
        <v>1252.45</v>
      </c>
      <c r="F11" s="40">
        <v>1703.3</v>
      </c>
      <c r="G11" s="40">
        <v>2586.85</v>
      </c>
      <c r="H11" s="40">
        <v>1021.2</v>
      </c>
      <c r="I11" s="40">
        <v>2608.3000000000002</v>
      </c>
      <c r="J11" s="40">
        <v>137.19999999999999</v>
      </c>
      <c r="K11" s="40">
        <v>7232.8</v>
      </c>
      <c r="L11" s="40">
        <v>306.05</v>
      </c>
      <c r="M11" s="37">
        <v>7.2050000000000001</v>
      </c>
      <c r="N11" s="58">
        <v>21654.75</v>
      </c>
      <c r="O11" s="3">
        <v>4.4389450977533424E-3</v>
      </c>
      <c r="P11" s="38">
        <v>1.4994008873344256E-2</v>
      </c>
      <c r="Q11" s="38">
        <v>2.9671322354249217E-2</v>
      </c>
      <c r="R11" s="38">
        <v>3.9679358717435234E-3</v>
      </c>
      <c r="S11" s="38">
        <v>1.2392641683259478E-2</v>
      </c>
      <c r="T11" s="38">
        <v>3.4134326331916472E-3</v>
      </c>
      <c r="U11" s="38">
        <v>2.135320298044709E-2</v>
      </c>
      <c r="V11" s="38">
        <v>9.1111326047007193E-3</v>
      </c>
      <c r="W11" s="38">
        <v>1.4792899408284025E-2</v>
      </c>
      <c r="X11" s="38">
        <v>9.8432067911145855E-3</v>
      </c>
      <c r="Y11" s="38">
        <v>-1.1466408268733887E-2</v>
      </c>
      <c r="Z11" s="3">
        <f t="shared" si="1"/>
        <v>3.0627871362940611E-3</v>
      </c>
      <c r="AA11" s="59">
        <f t="shared" si="2"/>
        <v>4.4389450977533424E-3</v>
      </c>
      <c r="AB11" s="3"/>
      <c r="AC11" s="10" t="s">
        <v>23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42"/>
      <c r="AN11" s="3"/>
      <c r="AO11" s="3"/>
      <c r="AP11" s="3"/>
    </row>
    <row r="12" spans="1:62" x14ac:dyDescent="0.2">
      <c r="A12" s="39" t="s">
        <v>24</v>
      </c>
      <c r="B12" s="21"/>
      <c r="C12" s="36">
        <v>1543.95</v>
      </c>
      <c r="D12" s="40">
        <v>719.55</v>
      </c>
      <c r="E12" s="40">
        <v>1247.5</v>
      </c>
      <c r="F12" s="40">
        <v>1682.45</v>
      </c>
      <c r="G12" s="40">
        <v>2578.0500000000002</v>
      </c>
      <c r="H12" s="40">
        <v>999.85</v>
      </c>
      <c r="I12" s="40">
        <v>2584.75</v>
      </c>
      <c r="J12" s="40">
        <v>135.19999999999999</v>
      </c>
      <c r="K12" s="40">
        <v>7162.3</v>
      </c>
      <c r="L12" s="40">
        <v>309.60000000000002</v>
      </c>
      <c r="M12" s="37">
        <v>7.1829999999999998</v>
      </c>
      <c r="N12" s="58">
        <v>21441.35</v>
      </c>
      <c r="O12" s="3">
        <v>4.9597756989902108E-3</v>
      </c>
      <c r="P12" s="38">
        <v>-1.2124896026617215E-2</v>
      </c>
      <c r="Q12" s="38">
        <v>-7.1063888505589774E-3</v>
      </c>
      <c r="R12" s="38">
        <v>3.0957262895508451E-3</v>
      </c>
      <c r="S12" s="38">
        <v>6.9425741389114145E-3</v>
      </c>
      <c r="T12" s="38">
        <v>5.068127326952691E-3</v>
      </c>
      <c r="U12" s="38">
        <v>1.0408771663887696E-2</v>
      </c>
      <c r="V12" s="38">
        <v>3.5525702748874402E-3</v>
      </c>
      <c r="W12" s="38">
        <v>1.2354923249719036E-2</v>
      </c>
      <c r="X12" s="38">
        <v>-1.8230915795100954E-2</v>
      </c>
      <c r="Y12" s="38">
        <v>2.245706737120215E-2</v>
      </c>
      <c r="Z12" s="3">
        <f t="shared" si="1"/>
        <v>-6.9560378408457064E-4</v>
      </c>
      <c r="AA12" s="59">
        <f t="shared" si="2"/>
        <v>4.9597756989902108E-3</v>
      </c>
      <c r="AB12" s="3"/>
      <c r="AC12" s="43">
        <f>VAR(P9:P68)</f>
        <v>1.9820082607688839E-4</v>
      </c>
      <c r="AD12" s="43">
        <f t="shared" ref="AD12:AI12" si="4">VAR(Q9:Q68)</f>
        <v>2.2991561046624602E-4</v>
      </c>
      <c r="AE12" s="43">
        <f t="shared" si="4"/>
        <v>8.6426292198753992E-5</v>
      </c>
      <c r="AF12" s="43">
        <f t="shared" si="4"/>
        <v>8.041505155789399E-5</v>
      </c>
      <c r="AG12" s="43">
        <f t="shared" si="4"/>
        <v>7.5921608369415968E-5</v>
      </c>
      <c r="AH12" s="43">
        <f t="shared" si="4"/>
        <v>1.0231358466094557E-4</v>
      </c>
      <c r="AI12" s="43">
        <f t="shared" si="4"/>
        <v>6.0604656991511837E-5</v>
      </c>
      <c r="AJ12" s="43">
        <f>VAR(W9:W68)</f>
        <v>1.6041676484492484E-4</v>
      </c>
      <c r="AK12" s="43">
        <f t="shared" ref="AK12:AM12" si="5">VAR(X9:X68)</f>
        <v>1.8661162669865989E-4</v>
      </c>
      <c r="AL12" s="44">
        <f t="shared" si="5"/>
        <v>2.2848080975092122E-4</v>
      </c>
      <c r="AM12" s="45">
        <f t="shared" si="5"/>
        <v>1.5399374988467869E-5</v>
      </c>
      <c r="AN12" s="3"/>
      <c r="AO12" s="3"/>
      <c r="AP12" s="3"/>
    </row>
    <row r="13" spans="1:62" x14ac:dyDescent="0.2">
      <c r="A13" s="39" t="s">
        <v>25</v>
      </c>
      <c r="B13" s="21"/>
      <c r="C13" s="36">
        <v>1562.9</v>
      </c>
      <c r="D13" s="40">
        <v>724.7</v>
      </c>
      <c r="E13" s="40">
        <v>1243.6500000000001</v>
      </c>
      <c r="F13" s="40">
        <v>1670.85</v>
      </c>
      <c r="G13" s="40">
        <v>2565.0500000000002</v>
      </c>
      <c r="H13" s="40">
        <v>989.55</v>
      </c>
      <c r="I13" s="40">
        <v>2575.6</v>
      </c>
      <c r="J13" s="40">
        <v>133.55000000000001</v>
      </c>
      <c r="K13" s="40">
        <v>7295.3</v>
      </c>
      <c r="L13" s="40">
        <v>302.8</v>
      </c>
      <c r="M13" s="37">
        <v>7.1879999999999997</v>
      </c>
      <c r="N13" s="58">
        <v>21349.4</v>
      </c>
      <c r="O13" s="3">
        <v>-1.4121502253753401E-2</v>
      </c>
      <c r="P13" s="38">
        <v>1.7513020833333393E-2</v>
      </c>
      <c r="Q13" s="38">
        <v>2.2360160823869678E-2</v>
      </c>
      <c r="R13" s="38">
        <v>8.2286177543575926E-3</v>
      </c>
      <c r="S13" s="38">
        <v>-9.397047489180136E-3</v>
      </c>
      <c r="T13" s="38">
        <v>9.7559072018106954E-4</v>
      </c>
      <c r="U13" s="38">
        <v>1.1913283566826851E-2</v>
      </c>
      <c r="V13" s="38">
        <v>8.7733040889864059E-3</v>
      </c>
      <c r="W13" s="38">
        <v>1.9465648854961919E-2</v>
      </c>
      <c r="X13" s="38">
        <v>-9.7527537785981628E-3</v>
      </c>
      <c r="Y13" s="38">
        <v>2.8150356019209233E-3</v>
      </c>
      <c r="Z13" s="3">
        <f t="shared" si="1"/>
        <v>5.5679287305116366E-4</v>
      </c>
      <c r="AA13" s="59">
        <f t="shared" si="2"/>
        <v>-1.4121502253753401E-2</v>
      </c>
      <c r="AB13" s="3"/>
      <c r="AC13" s="32"/>
      <c r="AD13" s="32"/>
      <c r="AE13" s="32"/>
      <c r="AF13" s="32"/>
      <c r="AG13" s="32"/>
      <c r="AH13" s="32"/>
      <c r="AI13" s="32"/>
      <c r="AJ13" s="32"/>
      <c r="AK13" s="32"/>
      <c r="AL13" s="46"/>
      <c r="AM13" s="47"/>
      <c r="AN13" s="3"/>
      <c r="AO13" s="3"/>
      <c r="AP13" s="3"/>
    </row>
    <row r="14" spans="1:62" ht="17" thickBot="1" x14ac:dyDescent="0.25">
      <c r="A14" s="39" t="s">
        <v>26</v>
      </c>
      <c r="B14" s="21"/>
      <c r="C14" s="36">
        <v>1536</v>
      </c>
      <c r="D14" s="40">
        <v>708.85</v>
      </c>
      <c r="E14" s="40">
        <v>1233.5</v>
      </c>
      <c r="F14" s="40">
        <v>1686.7</v>
      </c>
      <c r="G14" s="40">
        <v>2562.5500000000002</v>
      </c>
      <c r="H14" s="40">
        <v>977.9</v>
      </c>
      <c r="I14" s="40">
        <v>2553.1999999999998</v>
      </c>
      <c r="J14" s="40">
        <v>131</v>
      </c>
      <c r="K14" s="40">
        <v>7367.15</v>
      </c>
      <c r="L14" s="40">
        <v>301.95</v>
      </c>
      <c r="M14" s="37">
        <v>7.1840000000000002</v>
      </c>
      <c r="N14" s="58">
        <v>21255.05</v>
      </c>
      <c r="O14" s="3">
        <v>1.6084113611267324E-3</v>
      </c>
      <c r="P14" s="38">
        <v>-2.6034886748248562E-4</v>
      </c>
      <c r="Q14" s="38">
        <v>5.1045728465083625E-3</v>
      </c>
      <c r="R14" s="38">
        <v>1.0956458223429851E-3</v>
      </c>
      <c r="S14" s="38">
        <v>1.7923958961979507E-2</v>
      </c>
      <c r="T14" s="38">
        <v>1.4007874483113424E-2</v>
      </c>
      <c r="U14" s="38">
        <v>6.5359477124183243E-3</v>
      </c>
      <c r="V14" s="38">
        <v>-1.6813294232649783E-3</v>
      </c>
      <c r="W14" s="38">
        <v>9.6339113680154135E-3</v>
      </c>
      <c r="X14" s="38">
        <v>-1.692031572134858E-2</v>
      </c>
      <c r="Y14" s="38">
        <v>1.4446497564253357E-2</v>
      </c>
      <c r="Z14" s="3">
        <f t="shared" si="1"/>
        <v>1.8128573420722214E-3</v>
      </c>
      <c r="AA14" s="59">
        <f t="shared" si="2"/>
        <v>1.6084113611267324E-3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62" x14ac:dyDescent="0.2">
      <c r="A15" s="39" t="s">
        <v>27</v>
      </c>
      <c r="B15" s="21"/>
      <c r="C15" s="36">
        <v>1536.4</v>
      </c>
      <c r="D15" s="40">
        <v>705.25</v>
      </c>
      <c r="E15" s="40">
        <v>1232.1500000000001</v>
      </c>
      <c r="F15" s="40">
        <v>1657</v>
      </c>
      <c r="G15" s="40">
        <v>2527.15</v>
      </c>
      <c r="H15" s="40">
        <v>971.55</v>
      </c>
      <c r="I15" s="40">
        <v>2557.5</v>
      </c>
      <c r="J15" s="40">
        <v>129.75</v>
      </c>
      <c r="K15" s="40">
        <v>7493.95</v>
      </c>
      <c r="L15" s="40">
        <v>297.64999999999998</v>
      </c>
      <c r="M15" s="37">
        <v>7.1710000000000003</v>
      </c>
      <c r="N15" s="58">
        <v>21150.15</v>
      </c>
      <c r="O15" s="3">
        <v>-1.7710127163373592E-3</v>
      </c>
      <c r="P15" s="38">
        <v>-1.4053776551369995E-2</v>
      </c>
      <c r="Q15" s="38">
        <v>-3.2512518005350224E-2</v>
      </c>
      <c r="R15" s="38">
        <v>-1.0281537411140972E-2</v>
      </c>
      <c r="S15" s="38">
        <v>2.4804888378001746E-3</v>
      </c>
      <c r="T15" s="38">
        <v>-1.2098823345451632E-2</v>
      </c>
      <c r="U15" s="38">
        <v>-1.7097475846021639E-2</v>
      </c>
      <c r="V15" s="38">
        <v>-1.2496582965594635E-3</v>
      </c>
      <c r="W15" s="38">
        <v>-4.1728212703101959E-2</v>
      </c>
      <c r="X15" s="38">
        <v>-1.8171932421898008E-2</v>
      </c>
      <c r="Y15" s="38">
        <v>-3.8753431293395771E-2</v>
      </c>
      <c r="Z15" s="3">
        <f t="shared" si="1"/>
        <v>0</v>
      </c>
      <c r="AA15" s="59">
        <f t="shared" si="2"/>
        <v>-1.7710127163373592E-3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BF15" s="63"/>
      <c r="BG15" s="63">
        <v>9.9527315211029848E-3</v>
      </c>
      <c r="BH15" s="63">
        <v>-1.2638786676479058E-2</v>
      </c>
      <c r="BI15" s="63">
        <v>3.4553654330813199E-2</v>
      </c>
      <c r="BJ15" s="63">
        <v>-2.1392069088460525E-3</v>
      </c>
    </row>
    <row r="16" spans="1:62" x14ac:dyDescent="0.2">
      <c r="A16" s="39" t="s">
        <v>28</v>
      </c>
      <c r="B16" s="21"/>
      <c r="C16" s="36">
        <v>1558.3</v>
      </c>
      <c r="D16" s="40">
        <v>728.95</v>
      </c>
      <c r="E16" s="40">
        <v>1244.95</v>
      </c>
      <c r="F16" s="40">
        <v>1652.9</v>
      </c>
      <c r="G16" s="40">
        <v>2558.1</v>
      </c>
      <c r="H16" s="40">
        <v>988.45</v>
      </c>
      <c r="I16" s="40">
        <v>2560.6999999999998</v>
      </c>
      <c r="J16" s="40">
        <v>135.4</v>
      </c>
      <c r="K16" s="40">
        <v>7632.65</v>
      </c>
      <c r="L16" s="40">
        <v>309.64999999999998</v>
      </c>
      <c r="M16" s="37">
        <v>7.1710000000000003</v>
      </c>
      <c r="N16" s="58">
        <v>21453.1</v>
      </c>
      <c r="O16" s="3">
        <v>1.2932723401643828E-2</v>
      </c>
      <c r="P16" s="38">
        <v>-3.8674209735672675E-3</v>
      </c>
      <c r="Q16" s="38">
        <v>-2.5314723590584417E-3</v>
      </c>
      <c r="R16" s="38">
        <v>-6.2263021353022984E-3</v>
      </c>
      <c r="S16" s="38">
        <v>-1.6911276197378478E-3</v>
      </c>
      <c r="T16" s="38">
        <v>1.4716382387941257E-2</v>
      </c>
      <c r="U16" s="38">
        <v>-1.8177227972733699E-3</v>
      </c>
      <c r="V16" s="38">
        <v>9.9388680733582396E-3</v>
      </c>
      <c r="W16" s="38">
        <v>-8.7847730600291996E-3</v>
      </c>
      <c r="X16" s="38">
        <v>5.937318783277884E-3</v>
      </c>
      <c r="Y16" s="38">
        <v>2.1273087071240069E-2</v>
      </c>
      <c r="Z16" s="3">
        <f t="shared" si="1"/>
        <v>2.5164266741228413E-3</v>
      </c>
      <c r="AA16" s="59">
        <f t="shared" si="2"/>
        <v>1.2932723401643828E-2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BF16" s="61">
        <v>9.9527315211029848E-3</v>
      </c>
      <c r="BG16" s="61">
        <f>VARP(Sheet1!$O$10:$O$68)</f>
        <v>4.4258016921908613E-5</v>
      </c>
      <c r="BH16" s="61"/>
      <c r="BI16" s="61"/>
      <c r="BJ16" s="61"/>
    </row>
    <row r="17" spans="1:68" x14ac:dyDescent="0.2">
      <c r="A17" s="39" t="s">
        <v>29</v>
      </c>
      <c r="B17" s="21"/>
      <c r="C17" s="36">
        <v>1564.35</v>
      </c>
      <c r="D17" s="40">
        <v>730.8</v>
      </c>
      <c r="E17" s="40">
        <v>1252.75</v>
      </c>
      <c r="F17" s="40">
        <v>1655.7</v>
      </c>
      <c r="G17" s="40">
        <v>2521</v>
      </c>
      <c r="H17" s="40">
        <v>990.25</v>
      </c>
      <c r="I17" s="40">
        <v>2535.5</v>
      </c>
      <c r="J17" s="40">
        <v>136.6</v>
      </c>
      <c r="K17" s="40">
        <v>7587.6</v>
      </c>
      <c r="L17" s="40">
        <v>303.2</v>
      </c>
      <c r="M17" s="37">
        <v>7.1529999999999996</v>
      </c>
      <c r="N17" s="58">
        <v>21418.65</v>
      </c>
      <c r="O17" s="3">
        <v>1.2250105727945973E-2</v>
      </c>
      <c r="P17" s="38">
        <v>-8.9014191586417775E-3</v>
      </c>
      <c r="Q17" s="38">
        <v>-2.184598580010954E-3</v>
      </c>
      <c r="R17" s="38">
        <v>1.3756827837345741E-2</v>
      </c>
      <c r="S17" s="38">
        <v>-5.131146056562791E-4</v>
      </c>
      <c r="T17" s="38">
        <v>1.0177913127103739E-2</v>
      </c>
      <c r="U17" s="38">
        <v>-2.3172636139236862E-3</v>
      </c>
      <c r="V17" s="38">
        <v>4.9942526457647579E-3</v>
      </c>
      <c r="W17" s="38">
        <v>1.0993037742763334E-3</v>
      </c>
      <c r="X17" s="38">
        <v>9.6539610514900336E-3</v>
      </c>
      <c r="Y17" s="38">
        <v>-6.2274664044576662E-3</v>
      </c>
      <c r="Z17" s="3">
        <f t="shared" si="1"/>
        <v>-1.396063102052307E-3</v>
      </c>
      <c r="AA17" s="59">
        <f t="shared" si="2"/>
        <v>1.2250105727945973E-2</v>
      </c>
      <c r="AB17" s="3"/>
      <c r="AC17" s="48" t="s">
        <v>30</v>
      </c>
      <c r="AD17" s="3"/>
      <c r="AE17" s="49">
        <f>AC12</f>
        <v>1.9820082607688839E-4</v>
      </c>
      <c r="AF17" s="50">
        <f>CORREL($P:$P,Q:Q) * SQRT(AC12) * SQRT(AD12)</f>
        <v>6.3814352082182903E-5</v>
      </c>
      <c r="AG17" s="50">
        <f t="shared" ref="AG17:AN17" si="6">CORREL($P:$P,R:R) * SQRT(AD12) * SQRT(AE12)</f>
        <v>1.3212970184206927E-5</v>
      </c>
      <c r="AH17" s="50">
        <f t="shared" si="6"/>
        <v>2.9753214198251317E-5</v>
      </c>
      <c r="AI17" s="50">
        <f t="shared" si="6"/>
        <v>3.3584929571539957E-5</v>
      </c>
      <c r="AJ17" s="50">
        <f t="shared" si="6"/>
        <v>2.7191722572698108E-5</v>
      </c>
      <c r="AK17" s="50">
        <f t="shared" si="6"/>
        <v>1.5041213702701965E-5</v>
      </c>
      <c r="AL17" s="50">
        <f t="shared" si="6"/>
        <v>4.0345245372064099E-5</v>
      </c>
      <c r="AM17" s="50">
        <f t="shared" si="6"/>
        <v>6.2999038822248216E-5</v>
      </c>
      <c r="AN17" s="50">
        <f t="shared" si="6"/>
        <v>4.5453657557413034E-5</v>
      </c>
      <c r="AO17" s="51">
        <v>0</v>
      </c>
      <c r="AP17" s="3"/>
      <c r="AQ17" t="s">
        <v>60</v>
      </c>
      <c r="AR17" cm="1">
        <f t="array" ref="AR17:BA26">MINVERSE(AE17:AN26)</f>
        <v>6268.8713457230824</v>
      </c>
      <c r="AS17">
        <v>-1424.9978714131878</v>
      </c>
      <c r="AT17">
        <v>1011.9305066177365</v>
      </c>
      <c r="AU17">
        <v>-1041.6644142259206</v>
      </c>
      <c r="AV17">
        <v>-220.85788164722996</v>
      </c>
      <c r="AW17">
        <v>-148.28593587443027</v>
      </c>
      <c r="AX17">
        <v>-185.73446636816664</v>
      </c>
      <c r="AY17">
        <v>-715.77612956646283</v>
      </c>
      <c r="AZ17">
        <v>-1232.6998517257186</v>
      </c>
      <c r="BA17">
        <v>-289.47107152667667</v>
      </c>
      <c r="BF17" s="61">
        <v>-1.2638786676479058E-2</v>
      </c>
      <c r="BG17" s="61">
        <v>-1.6695330800164579E-5</v>
      </c>
      <c r="BH17" s="61">
        <f>VARP(Sheet1!$P$10:$P$68)</f>
        <v>1.9484367824259429E-4</v>
      </c>
      <c r="BI17" s="61"/>
      <c r="BJ17" s="61"/>
      <c r="BN17">
        <v>0</v>
      </c>
    </row>
    <row r="18" spans="1:68" x14ac:dyDescent="0.2">
      <c r="A18" s="39" t="s">
        <v>31</v>
      </c>
      <c r="B18" s="21"/>
      <c r="C18" s="36">
        <v>1578.4</v>
      </c>
      <c r="D18" s="40">
        <v>732.4</v>
      </c>
      <c r="E18" s="40">
        <v>1235.75</v>
      </c>
      <c r="F18" s="40">
        <v>1656.55</v>
      </c>
      <c r="G18" s="40">
        <v>2495.6</v>
      </c>
      <c r="H18" s="40">
        <v>992.55</v>
      </c>
      <c r="I18" s="40">
        <v>2522.9</v>
      </c>
      <c r="J18" s="40">
        <v>136.44999999999999</v>
      </c>
      <c r="K18" s="40">
        <v>7515.05</v>
      </c>
      <c r="L18" s="40">
        <v>305.10000000000002</v>
      </c>
      <c r="M18" s="37">
        <v>7.1630000000000003</v>
      </c>
      <c r="N18" s="58">
        <v>21456.65</v>
      </c>
      <c r="O18" s="3">
        <v>9.5425324302591977E-4</v>
      </c>
      <c r="P18" s="38">
        <v>5.1250457890705682E-2</v>
      </c>
      <c r="Q18" s="38">
        <v>1.7575547064953078E-2</v>
      </c>
      <c r="R18" s="38">
        <v>3.6140664338504391E-3</v>
      </c>
      <c r="S18" s="38">
        <v>3.8784352937610905E-3</v>
      </c>
      <c r="T18" s="38">
        <v>1.2763021731631522E-2</v>
      </c>
      <c r="U18" s="38">
        <v>-1.2584560286510237E-2</v>
      </c>
      <c r="V18" s="38">
        <v>2.6029765334711712E-3</v>
      </c>
      <c r="W18" s="38">
        <v>3.3712121212121124E-2</v>
      </c>
      <c r="X18" s="38">
        <v>5.4654678761607081E-3</v>
      </c>
      <c r="Y18" s="38">
        <v>3.2836831415030625E-2</v>
      </c>
      <c r="Z18" s="3">
        <f t="shared" si="1"/>
        <v>-4.3091465109813308E-3</v>
      </c>
      <c r="AA18" s="59">
        <f t="shared" si="2"/>
        <v>9.5425324302591977E-4</v>
      </c>
      <c r="AB18" s="3"/>
      <c r="AC18" s="3"/>
      <c r="AD18" s="3"/>
      <c r="AE18" s="50">
        <f>AF17</f>
        <v>6.3814352082182903E-5</v>
      </c>
      <c r="AF18" s="49">
        <f>AD12</f>
        <v>2.2991561046624602E-4</v>
      </c>
      <c r="AG18" s="50">
        <f>CORREL($Q:$Q,R:R) * SQRT(AD12) * SQRT(AE12)</f>
        <v>5.3468349155953699E-5</v>
      </c>
      <c r="AH18" s="50">
        <f t="shared" ref="AH18:AN18" si="7">CORREL($Q:$Q,S:S) * SQRT(AE12) * SQRT(AF12)</f>
        <v>5.1428931276800731E-6</v>
      </c>
      <c r="AI18" s="50">
        <f t="shared" si="7"/>
        <v>1.978568936112182E-5</v>
      </c>
      <c r="AJ18" s="50">
        <f t="shared" si="7"/>
        <v>3.2876766724943424E-5</v>
      </c>
      <c r="AK18" s="50">
        <f t="shared" si="7"/>
        <v>1.6729121848344191E-5</v>
      </c>
      <c r="AL18" s="50">
        <f t="shared" si="7"/>
        <v>5.1792185998758457E-5</v>
      </c>
      <c r="AM18" s="50">
        <f t="shared" si="7"/>
        <v>4.6107020458200229E-5</v>
      </c>
      <c r="AN18" s="50">
        <f t="shared" si="7"/>
        <v>5.1486674330365901E-5</v>
      </c>
      <c r="AO18" s="51">
        <v>0</v>
      </c>
      <c r="AP18" s="3"/>
      <c r="AR18">
        <v>-1441.2094983666491</v>
      </c>
      <c r="AS18">
        <v>5907.294865449825</v>
      </c>
      <c r="AT18">
        <v>-3102.3855669930563</v>
      </c>
      <c r="AU18">
        <v>656.5722225475065</v>
      </c>
      <c r="AV18">
        <v>2235.8129170419547</v>
      </c>
      <c r="AW18">
        <v>-346.44507600983746</v>
      </c>
      <c r="AX18">
        <v>-1180.4748683107582</v>
      </c>
      <c r="AY18">
        <v>-1011.9713881649637</v>
      </c>
      <c r="AZ18">
        <v>-901.64775363459285</v>
      </c>
      <c r="BA18">
        <v>-443.24084631206341</v>
      </c>
      <c r="BF18" s="61">
        <v>3.4553654330813199E-2</v>
      </c>
      <c r="BG18" s="61">
        <v>8.6381208899934597E-6</v>
      </c>
      <c r="BH18" s="61">
        <v>7.1180322735695379E-5</v>
      </c>
      <c r="BI18" s="61">
        <f>VARP(Sheet1!$Q$10:$Q$68)</f>
        <v>2.1375381886620023E-4</v>
      </c>
      <c r="BJ18" s="61"/>
      <c r="BN18">
        <v>-0.37722726776535831</v>
      </c>
      <c r="BO18">
        <v>0.19517641075593278</v>
      </c>
      <c r="BP18">
        <v>3.3870113500582215E-2</v>
      </c>
    </row>
    <row r="19" spans="1:68" ht="17" thickBot="1" x14ac:dyDescent="0.25">
      <c r="A19" s="39" t="s">
        <v>32</v>
      </c>
      <c r="B19" s="21"/>
      <c r="C19" s="36">
        <v>1501.45</v>
      </c>
      <c r="D19" s="40">
        <v>719.75</v>
      </c>
      <c r="E19" s="40">
        <v>1231.3</v>
      </c>
      <c r="F19" s="40">
        <v>1650.15</v>
      </c>
      <c r="G19" s="40">
        <v>2464.15</v>
      </c>
      <c r="H19" s="40">
        <v>1005.2</v>
      </c>
      <c r="I19" s="40">
        <v>2516.35</v>
      </c>
      <c r="J19" s="40">
        <v>132</v>
      </c>
      <c r="K19" s="40">
        <v>7474.2</v>
      </c>
      <c r="L19" s="40">
        <v>295.39999999999998</v>
      </c>
      <c r="M19" s="37">
        <v>7.194</v>
      </c>
      <c r="N19" s="58">
        <v>21182.7</v>
      </c>
      <c r="O19" s="3">
        <v>-4.3196441413336653E-3</v>
      </c>
      <c r="P19" s="38">
        <v>3.6197377501725359E-2</v>
      </c>
      <c r="Q19" s="38">
        <v>-7.6357073441615233E-4</v>
      </c>
      <c r="R19" s="38">
        <v>-1.4597356256588717E-3</v>
      </c>
      <c r="S19" s="38">
        <v>1.1803298792077994E-2</v>
      </c>
      <c r="T19" s="38">
        <v>1.240781445797994E-2</v>
      </c>
      <c r="U19" s="38">
        <v>5.3005300530053687E-3</v>
      </c>
      <c r="V19" s="38">
        <v>1.7715673394640781E-3</v>
      </c>
      <c r="W19" s="38">
        <v>4.5662100456620568E-3</v>
      </c>
      <c r="X19" s="38">
        <v>2.9787820336180743E-2</v>
      </c>
      <c r="Y19" s="38">
        <v>4.5910559428667432E-3</v>
      </c>
      <c r="Z19" s="3">
        <f t="shared" si="1"/>
        <v>-8.9544014327042828E-3</v>
      </c>
      <c r="AA19" s="59">
        <f t="shared" si="2"/>
        <v>-4.3196441413336653E-3</v>
      </c>
      <c r="AB19" s="3"/>
      <c r="AC19" s="3"/>
      <c r="AD19" s="3"/>
      <c r="AE19" s="50">
        <f>AG17</f>
        <v>1.3212970184206927E-5</v>
      </c>
      <c r="AF19" s="50">
        <f>AG18</f>
        <v>5.3468349155953699E-5</v>
      </c>
      <c r="AG19" s="49">
        <f>AE12</f>
        <v>8.6426292198753992E-5</v>
      </c>
      <c r="AH19" s="50">
        <f>CORREL($R:$R,S:S) *SQRT(AE12) * SQRT(AF12)</f>
        <v>9.3537734459576693E-6</v>
      </c>
      <c r="AI19" s="50">
        <f t="shared" ref="AI19:AN19" si="8">CORREL($R:$R,T:T) *SQRT(AF12) * SQRT(AG12)</f>
        <v>2.9052223639182455E-5</v>
      </c>
      <c r="AJ19" s="50">
        <f t="shared" si="8"/>
        <v>3.6032332098537909E-5</v>
      </c>
      <c r="AK19" s="50">
        <f t="shared" si="8"/>
        <v>4.4690412737752952E-6</v>
      </c>
      <c r="AL19" s="50">
        <f t="shared" si="8"/>
        <v>3.1219535850917932E-5</v>
      </c>
      <c r="AM19" s="50">
        <f t="shared" si="8"/>
        <v>2.5600676777442219E-5</v>
      </c>
      <c r="AN19" s="50">
        <f t="shared" si="8"/>
        <v>6.1692971265067022E-5</v>
      </c>
      <c r="AO19" s="51">
        <v>0</v>
      </c>
      <c r="AP19" s="3"/>
      <c r="AR19">
        <v>1034.9418064746681</v>
      </c>
      <c r="AS19">
        <v>-3081.5548673447411</v>
      </c>
      <c r="AT19">
        <v>17741.038212868654</v>
      </c>
      <c r="AU19">
        <v>2910.593807999659</v>
      </c>
      <c r="AV19">
        <v>-2800.6406977957208</v>
      </c>
      <c r="AW19">
        <v>-4564.6026807948847</v>
      </c>
      <c r="AX19">
        <v>1164.0661735906219</v>
      </c>
      <c r="AY19">
        <v>516.70689890122958</v>
      </c>
      <c r="AZ19">
        <v>-304.09739613181415</v>
      </c>
      <c r="BA19">
        <v>-2871.2603426524411</v>
      </c>
      <c r="BF19" s="62">
        <v>-2.1392069088460525E-3</v>
      </c>
      <c r="BG19" s="62">
        <v>1.4990240564557329E-6</v>
      </c>
      <c r="BH19" s="62">
        <v>1.1348319518438941E-5</v>
      </c>
      <c r="BI19" s="62">
        <v>5.5485936270419878E-5</v>
      </c>
      <c r="BJ19" s="62">
        <f>VARP(Sheet1!$R$10:$R$68)</f>
        <v>8.6174422983682048E-5</v>
      </c>
    </row>
    <row r="20" spans="1:68" x14ac:dyDescent="0.2">
      <c r="A20" s="39" t="s">
        <v>33</v>
      </c>
      <c r="B20" s="21"/>
      <c r="C20" s="36">
        <v>1449</v>
      </c>
      <c r="D20" s="40">
        <v>720.3</v>
      </c>
      <c r="E20" s="40">
        <v>1233.0999999999999</v>
      </c>
      <c r="F20" s="40">
        <v>1630.9</v>
      </c>
      <c r="G20" s="40">
        <v>2433.9499999999998</v>
      </c>
      <c r="H20" s="40">
        <v>999.9</v>
      </c>
      <c r="I20" s="40">
        <v>2511.9</v>
      </c>
      <c r="J20" s="40">
        <v>131.4</v>
      </c>
      <c r="K20" s="40">
        <v>7258</v>
      </c>
      <c r="L20" s="40">
        <v>294.05</v>
      </c>
      <c r="M20" s="37">
        <v>7.2590000000000003</v>
      </c>
      <c r="N20" s="58">
        <v>20926.349999999999</v>
      </c>
      <c r="O20" s="3">
        <v>1.3209724646388113E-3</v>
      </c>
      <c r="P20" s="38">
        <v>-1.8325937468242917E-2</v>
      </c>
      <c r="Q20" s="38">
        <v>6.8493150684931191E-3</v>
      </c>
      <c r="R20" s="38">
        <v>1.2397372742200253E-2</v>
      </c>
      <c r="S20" s="38">
        <v>-2.2635507157713316E-3</v>
      </c>
      <c r="T20" s="38">
        <v>4.0840741733873627E-3</v>
      </c>
      <c r="U20" s="38">
        <v>4.6721929163526521E-3</v>
      </c>
      <c r="V20" s="38">
        <v>3.6559784237339289E-3</v>
      </c>
      <c r="W20" s="38">
        <v>9.9923136049193811E-3</v>
      </c>
      <c r="X20" s="38">
        <v>-7.731165963729851E-3</v>
      </c>
      <c r="Y20" s="38">
        <v>3.757939308398036E-2</v>
      </c>
      <c r="Z20" s="3">
        <f t="shared" si="1"/>
        <v>-2.1993127147766343E-3</v>
      </c>
      <c r="AA20" s="59">
        <f t="shared" si="2"/>
        <v>1.3209724646388113E-3</v>
      </c>
      <c r="AB20" s="3"/>
      <c r="AC20" s="3"/>
      <c r="AD20" s="3"/>
      <c r="AE20" s="50">
        <f>AH17</f>
        <v>2.9753214198251317E-5</v>
      </c>
      <c r="AF20" s="50">
        <f>AH18</f>
        <v>5.1428931276800731E-6</v>
      </c>
      <c r="AG20" s="50">
        <f>AH19</f>
        <v>9.3537734459576693E-6</v>
      </c>
      <c r="AH20" s="49">
        <f>AF12</f>
        <v>8.041505155789399E-5</v>
      </c>
      <c r="AI20" s="50">
        <f>CORREL($S:$S,T:T) * SQRT(AF12) * SQRT(AG12)</f>
        <v>4.6348856899558869E-5</v>
      </c>
      <c r="AJ20" s="50">
        <f t="shared" ref="AJ20:AN20" si="9">CORREL($S:$S,U:U) * SQRT(AG12) * SQRT(AH12)</f>
        <v>4.1180879978030651E-5</v>
      </c>
      <c r="AK20" s="50">
        <f t="shared" si="9"/>
        <v>1.657243537773683E-5</v>
      </c>
      <c r="AL20" s="50">
        <f t="shared" si="9"/>
        <v>1.9559718043344452E-5</v>
      </c>
      <c r="AM20" s="50">
        <f t="shared" si="9"/>
        <v>4.884118380077913E-5</v>
      </c>
      <c r="AN20" s="50">
        <f t="shared" si="9"/>
        <v>3.8906491798624045E-5</v>
      </c>
      <c r="AO20" s="51">
        <v>0</v>
      </c>
      <c r="AP20" s="3"/>
      <c r="AR20">
        <v>-1006.4328590610604</v>
      </c>
      <c r="AS20">
        <v>695.56005562709379</v>
      </c>
      <c r="AT20">
        <v>2900.523086877547</v>
      </c>
      <c r="AU20">
        <v>22438.167009994428</v>
      </c>
      <c r="AV20">
        <v>-13221.052968871532</v>
      </c>
      <c r="AW20">
        <v>-5641.9282000959502</v>
      </c>
      <c r="AX20">
        <v>581.42170251762843</v>
      </c>
      <c r="AY20">
        <v>477.85244181497541</v>
      </c>
      <c r="AZ20">
        <v>-1005.0714546812145</v>
      </c>
      <c r="BA20">
        <v>1801.6822529516601</v>
      </c>
      <c r="BN20">
        <v>0</v>
      </c>
      <c r="BO20">
        <v>-1.3123E-4</v>
      </c>
    </row>
    <row r="21" spans="1:68" x14ac:dyDescent="0.2">
      <c r="A21" s="52">
        <v>45272</v>
      </c>
      <c r="B21" s="21"/>
      <c r="C21" s="36">
        <v>1476.05</v>
      </c>
      <c r="D21" s="40">
        <v>715.4</v>
      </c>
      <c r="E21" s="40">
        <v>1218</v>
      </c>
      <c r="F21" s="40">
        <v>1634.6</v>
      </c>
      <c r="G21" s="40">
        <v>2424.0500000000002</v>
      </c>
      <c r="H21" s="40">
        <v>995.25</v>
      </c>
      <c r="I21" s="40">
        <v>2502.75</v>
      </c>
      <c r="J21" s="40">
        <v>130.1</v>
      </c>
      <c r="K21" s="40">
        <v>7314.55</v>
      </c>
      <c r="L21" s="40">
        <v>283.39999999999998</v>
      </c>
      <c r="M21" s="37">
        <v>7.2750000000000004</v>
      </c>
      <c r="N21" s="58">
        <v>20906.400000000001</v>
      </c>
      <c r="O21" s="3">
        <v>3.2653705657344212E-3</v>
      </c>
      <c r="P21" s="38">
        <v>-8.364124958011452E-3</v>
      </c>
      <c r="Q21" s="38">
        <v>-7.4916759156492471E-3</v>
      </c>
      <c r="R21" s="38">
        <v>-1.8849685838569431E-2</v>
      </c>
      <c r="S21" s="38">
        <v>-9.9333737129013271E-3</v>
      </c>
      <c r="T21" s="38">
        <v>-1.435338605729145E-2</v>
      </c>
      <c r="U21" s="38">
        <v>-5.5952440425638432E-3</v>
      </c>
      <c r="V21" s="38">
        <v>-3.5947516625730073E-4</v>
      </c>
      <c r="W21" s="38">
        <v>3.8446751249506298E-4</v>
      </c>
      <c r="X21" s="38">
        <v>2.9892701655754254E-3</v>
      </c>
      <c r="Y21" s="38">
        <v>-1.3574660633484281E-2</v>
      </c>
      <c r="Z21" s="3">
        <f t="shared" si="1"/>
        <v>-8.24062628759695E-4</v>
      </c>
      <c r="AA21" s="59">
        <f t="shared" si="2"/>
        <v>3.2653705657344212E-3</v>
      </c>
      <c r="AB21" s="3"/>
      <c r="AC21" s="3"/>
      <c r="AD21" s="3"/>
      <c r="AE21" s="50">
        <f>AI17</f>
        <v>3.3584929571539957E-5</v>
      </c>
      <c r="AF21" s="50">
        <f>AI18</f>
        <v>1.978568936112182E-5</v>
      </c>
      <c r="AG21" s="50">
        <f>AI19</f>
        <v>2.9052223639182455E-5</v>
      </c>
      <c r="AH21" s="50">
        <f>AI20</f>
        <v>4.6348856899558869E-5</v>
      </c>
      <c r="AI21" s="49">
        <f>AG12</f>
        <v>7.5921608369415968E-5</v>
      </c>
      <c r="AJ21" s="50">
        <f>CORREL($T:$T,U:U) * SQRT(AG12) * SQRT(AH12)</f>
        <v>4.0068427923992943E-5</v>
      </c>
      <c r="AK21" s="50">
        <f t="shared" ref="AK21:AN21" si="10">CORREL($T:$T,V:V) * SQRT(AH12) * SQRT(AI12)</f>
        <v>1.8984996558115373E-5</v>
      </c>
      <c r="AL21" s="50">
        <f t="shared" si="10"/>
        <v>4.3843749716081243E-5</v>
      </c>
      <c r="AM21" s="50">
        <f t="shared" si="10"/>
        <v>6.5130153022998998E-5</v>
      </c>
      <c r="AN21" s="50">
        <f t="shared" si="10"/>
        <v>8.8299104320193898E-5</v>
      </c>
      <c r="AO21" s="51">
        <v>0</v>
      </c>
      <c r="AP21" s="3"/>
      <c r="AR21">
        <v>-69.582132783802933</v>
      </c>
      <c r="AS21">
        <v>2454.001954972337</v>
      </c>
      <c r="AT21">
        <v>-2915.9674132469627</v>
      </c>
      <c r="AU21">
        <v>-13331.419774477888</v>
      </c>
      <c r="AV21">
        <v>47818.072375226315</v>
      </c>
      <c r="AW21">
        <v>-778.13257124652807</v>
      </c>
      <c r="AX21">
        <v>-9098.5036510109476</v>
      </c>
      <c r="AY21">
        <v>-190.46672610262365</v>
      </c>
      <c r="AZ21">
        <v>-8177.1037505006161</v>
      </c>
      <c r="BA21">
        <v>-13920.756891949268</v>
      </c>
      <c r="BF21" t="s">
        <v>83</v>
      </c>
      <c r="BG21" t="s">
        <v>84</v>
      </c>
      <c r="BH21" t="s">
        <v>85</v>
      </c>
      <c r="BI21" t="s">
        <v>86</v>
      </c>
      <c r="BN21" cm="1">
        <f t="array" ref="BN21:BN23">TRANSPOSE(BN18:BP18)</f>
        <v>-0.37722726776535831</v>
      </c>
      <c r="BO21" cm="1">
        <f t="array" ref="BO21:BO23">TRANSPOSE(BH10:BJ10)</f>
        <v>-8.6183730081179589E-4</v>
      </c>
    </row>
    <row r="22" spans="1:68" x14ac:dyDescent="0.2">
      <c r="A22" s="52">
        <v>45242</v>
      </c>
      <c r="B22" s="21"/>
      <c r="C22" s="36">
        <v>1488.5</v>
      </c>
      <c r="D22" s="40">
        <v>720.8</v>
      </c>
      <c r="E22" s="40">
        <v>1241.4000000000001</v>
      </c>
      <c r="F22" s="40">
        <v>1651</v>
      </c>
      <c r="G22" s="40">
        <v>2459.35</v>
      </c>
      <c r="H22" s="40">
        <v>1000.85</v>
      </c>
      <c r="I22" s="40">
        <v>2503.65</v>
      </c>
      <c r="J22" s="40">
        <v>130.05000000000001</v>
      </c>
      <c r="K22" s="40">
        <v>7292.75</v>
      </c>
      <c r="L22" s="40">
        <v>287.3</v>
      </c>
      <c r="M22" s="37">
        <v>7.2809999999999997</v>
      </c>
      <c r="N22" s="58">
        <v>20997.1</v>
      </c>
      <c r="O22" s="3">
        <v>-1.7456549668778934E-3</v>
      </c>
      <c r="P22" s="38">
        <v>-1.7771518626563999E-3</v>
      </c>
      <c r="Q22" s="38">
        <v>8.7467636974319501E-3</v>
      </c>
      <c r="R22" s="38">
        <v>4.5314775853699113E-3</v>
      </c>
      <c r="S22" s="38">
        <v>-1.3307524800387402E-3</v>
      </c>
      <c r="T22" s="38">
        <v>1.4659472666191222E-3</v>
      </c>
      <c r="U22" s="38">
        <v>5.998500374906501E-4</v>
      </c>
      <c r="V22" s="38">
        <v>-7.3940451175514765E-3</v>
      </c>
      <c r="W22" s="38">
        <v>6.5789473684212292E-3</v>
      </c>
      <c r="X22" s="38">
        <v>-2.0321309321802458E-3</v>
      </c>
      <c r="Y22" s="38">
        <v>7.8933520435011395E-3</v>
      </c>
      <c r="Z22" s="3">
        <f t="shared" si="1"/>
        <v>2.064409578860402E-3</v>
      </c>
      <c r="AA22" s="59">
        <f t="shared" si="2"/>
        <v>-1.7456549668778934E-3</v>
      </c>
      <c r="AB22" s="3"/>
      <c r="AC22" s="3"/>
      <c r="AD22" s="3"/>
      <c r="AE22" s="50">
        <f>AJ17</f>
        <v>2.7191722572698108E-5</v>
      </c>
      <c r="AF22" s="50">
        <f>AJ18</f>
        <v>3.2876766724943424E-5</v>
      </c>
      <c r="AG22" s="50">
        <f>AJ19</f>
        <v>3.6032332098537909E-5</v>
      </c>
      <c r="AH22" s="50">
        <f>AJ20</f>
        <v>4.1180879978030651E-5</v>
      </c>
      <c r="AI22" s="50">
        <f>AJ21</f>
        <v>4.0068427923992943E-5</v>
      </c>
      <c r="AJ22" s="49">
        <f>AH12</f>
        <v>1.0231358466094557E-4</v>
      </c>
      <c r="AK22" s="50">
        <f>CORREL($U:$U,V:V) * SQRT(AH12) * SQRT(AI12)</f>
        <v>2.6115083878868251E-5</v>
      </c>
      <c r="AL22" s="50">
        <f t="shared" ref="AL22:AN22" si="11">CORREL($U:$U,W:W) * SQRT(AI12) * SQRT(AJ12)</f>
        <v>3.5659349171715452E-5</v>
      </c>
      <c r="AM22" s="50">
        <f t="shared" si="11"/>
        <v>3.9185027588009051E-5</v>
      </c>
      <c r="AN22" s="50">
        <f t="shared" si="11"/>
        <v>5.0017409645160342E-5</v>
      </c>
      <c r="AO22" s="51">
        <v>0</v>
      </c>
      <c r="AP22" s="3"/>
      <c r="AR22">
        <v>-173.57589310108645</v>
      </c>
      <c r="AS22">
        <v>-366.33625733490589</v>
      </c>
      <c r="AT22">
        <v>-4568.8641633299676</v>
      </c>
      <c r="AU22">
        <v>-5659.5207205513634</v>
      </c>
      <c r="AV22">
        <v>-932.89421812251078</v>
      </c>
      <c r="AW22">
        <v>15754.552718735084</v>
      </c>
      <c r="AX22">
        <v>-4326.335170575052</v>
      </c>
      <c r="AY22">
        <v>-700.42817864774997</v>
      </c>
      <c r="AZ22">
        <v>105.92540477658977</v>
      </c>
      <c r="BA22">
        <v>-525.05270266571176</v>
      </c>
      <c r="BF22">
        <v>0</v>
      </c>
      <c r="BG22">
        <v>0</v>
      </c>
      <c r="BH22">
        <v>0</v>
      </c>
      <c r="BN22">
        <v>0.19517641075593278</v>
      </c>
      <c r="BO22">
        <v>2.5709310025799175E-4</v>
      </c>
    </row>
    <row r="23" spans="1:68" x14ac:dyDescent="0.2">
      <c r="A23" s="53">
        <v>45150</v>
      </c>
      <c r="B23" s="21"/>
      <c r="C23" s="36">
        <v>1491.15</v>
      </c>
      <c r="D23" s="40">
        <v>714.55</v>
      </c>
      <c r="E23" s="40">
        <v>1235.8</v>
      </c>
      <c r="F23" s="40">
        <v>1653.2</v>
      </c>
      <c r="G23" s="40">
        <v>2455.75</v>
      </c>
      <c r="H23" s="40">
        <v>1000.25</v>
      </c>
      <c r="I23" s="40">
        <v>2522.3000000000002</v>
      </c>
      <c r="J23" s="40">
        <v>129.19999999999999</v>
      </c>
      <c r="K23" s="40">
        <v>7307.6</v>
      </c>
      <c r="L23" s="40">
        <v>285.05</v>
      </c>
      <c r="M23" s="37">
        <v>7.266</v>
      </c>
      <c r="N23" s="58">
        <v>20969.400000000001</v>
      </c>
      <c r="O23" s="3">
        <v>3.9606619004465184E-3</v>
      </c>
      <c r="P23" s="38">
        <v>1.722491302271642E-2</v>
      </c>
      <c r="Q23" s="38">
        <v>-1.0250017314218561E-2</v>
      </c>
      <c r="R23" s="38">
        <v>-2.8241749374646979E-3</v>
      </c>
      <c r="S23" s="38">
        <v>1.39532031034377E-2</v>
      </c>
      <c r="T23" s="38">
        <v>-5.2908976211317709E-4</v>
      </c>
      <c r="U23" s="38">
        <v>2.5000000000000001E-4</v>
      </c>
      <c r="V23" s="38">
        <v>1.6082597041597068E-3</v>
      </c>
      <c r="W23" s="38">
        <v>-6.1538461538462414E-3</v>
      </c>
      <c r="X23" s="38">
        <v>-1.13107479164411E-2</v>
      </c>
      <c r="Y23" s="38">
        <v>4.4045102184637067E-3</v>
      </c>
      <c r="Z23" s="3">
        <f t="shared" si="1"/>
        <v>4.1459369817579122E-3</v>
      </c>
      <c r="AA23" s="59">
        <f t="shared" si="2"/>
        <v>3.9606619004465184E-3</v>
      </c>
      <c r="AB23" s="3"/>
      <c r="AC23" s="3"/>
      <c r="AD23" s="3"/>
      <c r="AE23" s="50">
        <f>AK17</f>
        <v>1.5041213702701965E-5</v>
      </c>
      <c r="AF23" s="50">
        <f>AK18</f>
        <v>1.6729121848344191E-5</v>
      </c>
      <c r="AG23" s="50">
        <f>AK19</f>
        <v>4.4690412737752952E-6</v>
      </c>
      <c r="AH23" s="50">
        <f>AK20</f>
        <v>1.657243537773683E-5</v>
      </c>
      <c r="AI23" s="50">
        <f>AK21</f>
        <v>1.8984996558115373E-5</v>
      </c>
      <c r="AJ23" s="50">
        <f>AK22</f>
        <v>2.6115083878868251E-5</v>
      </c>
      <c r="AK23" s="49">
        <f>AI12</f>
        <v>6.0604656991511837E-5</v>
      </c>
      <c r="AL23" s="50">
        <f>CORREL($V:$V,W:W) * SQRT(AI12) * SQRT(AJ12)</f>
        <v>1.7542447558300451E-5</v>
      </c>
      <c r="AM23" s="50">
        <f t="shared" ref="AM23:AN23" si="12">CORREL($V:$V,X:X) * SQRT(AJ12) * SQRT(AK12)</f>
        <v>2.1594322948421003E-5</v>
      </c>
      <c r="AN23" s="50">
        <f t="shared" si="12"/>
        <v>-2.7143636131872564E-6</v>
      </c>
      <c r="AO23" s="51">
        <v>0</v>
      </c>
      <c r="AP23" s="3"/>
      <c r="AR23">
        <v>-290.77937638411669</v>
      </c>
      <c r="AS23">
        <v>-1268.3116519584194</v>
      </c>
      <c r="AT23">
        <v>1153.7698348196238</v>
      </c>
      <c r="AU23">
        <v>519.68533689259027</v>
      </c>
      <c r="AV23">
        <v>-9692.6496093074293</v>
      </c>
      <c r="AW23">
        <v>-4334.4726110276542</v>
      </c>
      <c r="AX23">
        <v>22343.493310049482</v>
      </c>
      <c r="AY23">
        <v>-2679.0013426964365</v>
      </c>
      <c r="AZ23">
        <v>836.61455268135728</v>
      </c>
      <c r="BA23">
        <v>5952.3634666139469</v>
      </c>
      <c r="BF23" cm="1">
        <f t="array" ref="BF23:BF25">TRANSPOSE(BH9:BJ9)</f>
        <v>-0.37722726776535831</v>
      </c>
      <c r="BG23" cm="1">
        <f t="array" ref="BG23:BG25">TRANSPOSE(BH10:BJ10)</f>
        <v>-8.6183730081179589E-4</v>
      </c>
      <c r="BH23" cm="1">
        <f t="array" ref="BH23:BH25">TRANSPOSE(BH8:BJ8)</f>
        <v>1.3172344919257968E-3</v>
      </c>
      <c r="BI23">
        <f>BH23-BG23</f>
        <v>2.1790717927375929E-3</v>
      </c>
      <c r="BN23">
        <v>3.3870113500582215E-2</v>
      </c>
      <c r="BO23">
        <v>-6.5627834228374165E-5</v>
      </c>
    </row>
    <row r="24" spans="1:68" x14ac:dyDescent="0.2">
      <c r="A24" s="53">
        <v>45119</v>
      </c>
      <c r="B24" s="21"/>
      <c r="C24" s="36">
        <v>1465.9</v>
      </c>
      <c r="D24" s="40">
        <v>721.95</v>
      </c>
      <c r="E24" s="40">
        <v>1239.3</v>
      </c>
      <c r="F24" s="40">
        <v>1630.45</v>
      </c>
      <c r="G24" s="40">
        <v>2457.0500000000002</v>
      </c>
      <c r="H24" s="40">
        <v>1000</v>
      </c>
      <c r="I24" s="40">
        <v>2518.25</v>
      </c>
      <c r="J24" s="40">
        <v>130</v>
      </c>
      <c r="K24" s="40">
        <v>7391.2</v>
      </c>
      <c r="L24" s="40">
        <v>283.8</v>
      </c>
      <c r="M24" s="37">
        <v>7.2359999999999998</v>
      </c>
      <c r="N24" s="58">
        <v>20901.150000000001</v>
      </c>
      <c r="O24" s="3">
        <v>8.1356227159347649E-3</v>
      </c>
      <c r="P24" s="38">
        <v>-5.6976192091160987E-3</v>
      </c>
      <c r="Q24" s="38">
        <v>-6.9208941795279944E-4</v>
      </c>
      <c r="R24" s="38">
        <v>-8.4653525214653492E-4</v>
      </c>
      <c r="S24" s="38">
        <v>1.6279641233567337E-3</v>
      </c>
      <c r="T24" s="38">
        <v>-1.6456056235015755E-3</v>
      </c>
      <c r="U24" s="38">
        <v>-2.3866464932402798E-2</v>
      </c>
      <c r="V24" s="38">
        <v>-1.9239382314567829E-2</v>
      </c>
      <c r="W24" s="38">
        <v>-1.4031095942358698E-2</v>
      </c>
      <c r="X24" s="38">
        <v>-4.8336497421605394E-3</v>
      </c>
      <c r="Y24" s="38">
        <v>9.6051227321237581E-3</v>
      </c>
      <c r="Z24" s="3">
        <f t="shared" si="1"/>
        <v>-1.6556291390729103E-3</v>
      </c>
      <c r="AA24" s="59">
        <f t="shared" si="2"/>
        <v>8.1356227159347649E-3</v>
      </c>
      <c r="AB24" s="3"/>
      <c r="AC24" s="3"/>
      <c r="AD24" s="3"/>
      <c r="AE24" s="50">
        <f>AL17</f>
        <v>4.0345245372064099E-5</v>
      </c>
      <c r="AF24" s="50">
        <f>AL18</f>
        <v>5.1792185998758457E-5</v>
      </c>
      <c r="AG24" s="50">
        <f>AL19</f>
        <v>3.1219535850917932E-5</v>
      </c>
      <c r="AH24" s="50">
        <f>AL20</f>
        <v>1.9559718043344452E-5</v>
      </c>
      <c r="AI24" s="50">
        <f>AL21</f>
        <v>4.3843749716081243E-5</v>
      </c>
      <c r="AJ24" s="50">
        <f>AL22</f>
        <v>3.5659349171715452E-5</v>
      </c>
      <c r="AK24" s="50">
        <f>AL23</f>
        <v>1.7542447558300451E-5</v>
      </c>
      <c r="AL24" s="49">
        <f>AJ12</f>
        <v>1.6041676484492484E-4</v>
      </c>
      <c r="AM24" s="50">
        <f>CORREL($W:$W,X:X) * SQRT(AJ12) * SQRT(AK12)</f>
        <v>4.8520400513878772E-5</v>
      </c>
      <c r="AN24" s="50">
        <f>CORREL($W:$W,Y:Y) * SQRT(AK12) * SQRT(AL12)</f>
        <v>1.0592309495370262E-4</v>
      </c>
      <c r="AO24" s="51">
        <v>0</v>
      </c>
      <c r="AP24" s="3"/>
      <c r="AR24">
        <v>-369.3033114340771</v>
      </c>
      <c r="AS24">
        <v>-741.31020784165685</v>
      </c>
      <c r="AT24">
        <v>577.71284442476508</v>
      </c>
      <c r="AU24">
        <v>722.88707688376587</v>
      </c>
      <c r="AV24">
        <v>1947.0175754510531</v>
      </c>
      <c r="AW24">
        <v>-703.31153986253867</v>
      </c>
      <c r="AX24">
        <v>-2802.4607980591227</v>
      </c>
      <c r="AY24">
        <v>9677.4843821372469</v>
      </c>
      <c r="AZ24">
        <v>-1310.6370353161487</v>
      </c>
      <c r="BA24">
        <v>-4853.8328730029425</v>
      </c>
      <c r="BF24">
        <v>0.19517641075593278</v>
      </c>
      <c r="BG24">
        <v>2.5709310025799175E-4</v>
      </c>
      <c r="BH24">
        <v>3.9325296617879046E-3</v>
      </c>
      <c r="BI24">
        <f t="shared" ref="BI24:BI25" si="13">BH24-BG24</f>
        <v>3.6754365615299127E-3</v>
      </c>
    </row>
    <row r="25" spans="1:68" x14ac:dyDescent="0.2">
      <c r="A25" s="53">
        <v>45089</v>
      </c>
      <c r="B25" s="21"/>
      <c r="C25" s="36">
        <v>1474.3</v>
      </c>
      <c r="D25" s="40">
        <v>722.45</v>
      </c>
      <c r="E25" s="40">
        <v>1240.3499999999999</v>
      </c>
      <c r="F25" s="40">
        <v>1627.8</v>
      </c>
      <c r="G25" s="40">
        <v>2461.1</v>
      </c>
      <c r="H25" s="40">
        <v>1024.45</v>
      </c>
      <c r="I25" s="40">
        <v>2567.65</v>
      </c>
      <c r="J25" s="40">
        <v>131.85</v>
      </c>
      <c r="K25" s="40">
        <v>7427.1</v>
      </c>
      <c r="L25" s="40">
        <v>281.10000000000002</v>
      </c>
      <c r="M25" s="37">
        <v>7.2480000000000002</v>
      </c>
      <c r="N25" s="58">
        <v>20937.7</v>
      </c>
      <c r="O25" s="3">
        <v>2.0668150129021644E-2</v>
      </c>
      <c r="P25" s="38">
        <v>1.3996354757728882E-2</v>
      </c>
      <c r="Q25" s="38">
        <v>1.9042245574441074E-2</v>
      </c>
      <c r="R25" s="38">
        <v>6.4539550643374975E-4</v>
      </c>
      <c r="S25" s="38">
        <v>2.5250970006774091E-3</v>
      </c>
      <c r="T25" s="38">
        <v>9.578504768741631E-3</v>
      </c>
      <c r="U25" s="38">
        <v>-6.449422946367825E-3</v>
      </c>
      <c r="V25" s="38">
        <v>1.7165707597776615E-3</v>
      </c>
      <c r="W25" s="38">
        <v>1.8996960486322189E-3</v>
      </c>
      <c r="X25" s="38">
        <v>1.0517292987564313E-2</v>
      </c>
      <c r="Y25" s="38">
        <v>-1.5239096163951537E-2</v>
      </c>
      <c r="Z25" s="3">
        <f t="shared" si="1"/>
        <v>-1.9278435692645754E-3</v>
      </c>
      <c r="AA25" s="59">
        <f t="shared" si="2"/>
        <v>2.0668150129021644E-2</v>
      </c>
      <c r="AB25" s="3"/>
      <c r="AC25" s="3"/>
      <c r="AD25" s="3"/>
      <c r="AE25" s="50">
        <f>AM17</f>
        <v>6.2999038822248216E-5</v>
      </c>
      <c r="AF25" s="50">
        <f>AM18</f>
        <v>4.6107020458200229E-5</v>
      </c>
      <c r="AG25" s="50">
        <f>AM19</f>
        <v>2.5600676777442219E-5</v>
      </c>
      <c r="AH25" s="50">
        <f>AM20</f>
        <v>4.884118380077913E-5</v>
      </c>
      <c r="AI25" s="50">
        <f>AM21</f>
        <v>6.5130153022998998E-5</v>
      </c>
      <c r="AJ25" s="50">
        <f>AM22</f>
        <v>3.9185027588009051E-5</v>
      </c>
      <c r="AK25" s="50">
        <f>AM23</f>
        <v>2.1594322948421003E-5</v>
      </c>
      <c r="AL25" s="50">
        <f>AM23</f>
        <v>2.1594322948421003E-5</v>
      </c>
      <c r="AM25" s="49">
        <f>AK12</f>
        <v>1.8661162669865989E-4</v>
      </c>
      <c r="AN25" s="50">
        <f>CORREL(X:X,Y:Y) * SQRT(AK12) * SQRT(AL12)</f>
        <v>5.2815884796981242E-5</v>
      </c>
      <c r="AO25" s="51">
        <v>0</v>
      </c>
      <c r="AP25" s="3"/>
      <c r="AR25">
        <v>-1365.2305863733704</v>
      </c>
      <c r="AS25">
        <v>-1110.14528229233</v>
      </c>
      <c r="AT25">
        <v>-178.44120939593387</v>
      </c>
      <c r="AU25">
        <v>-870.68605162828692</v>
      </c>
      <c r="AV25">
        <v>-8015.252857778537</v>
      </c>
      <c r="AW25">
        <v>-56.717167444317504</v>
      </c>
      <c r="AX25">
        <v>203.70271107879634</v>
      </c>
      <c r="AY25">
        <v>932.6789109018323</v>
      </c>
      <c r="AZ25">
        <v>8482.7287152457629</v>
      </c>
      <c r="BA25">
        <v>1437.3665713748758</v>
      </c>
      <c r="BF25">
        <v>3.3870113500582215E-2</v>
      </c>
      <c r="BG25">
        <v>-6.5627834228374165E-5</v>
      </c>
      <c r="BH25">
        <v>1.6834377639458951E-3</v>
      </c>
      <c r="BI25">
        <f t="shared" si="13"/>
        <v>1.7490655981742694E-3</v>
      </c>
    </row>
    <row r="26" spans="1:68" x14ac:dyDescent="0.2">
      <c r="A26" s="53">
        <v>45058</v>
      </c>
      <c r="B26" s="21"/>
      <c r="C26" s="36">
        <v>1453.95</v>
      </c>
      <c r="D26" s="40">
        <v>708.95</v>
      </c>
      <c r="E26" s="40">
        <v>1239.55</v>
      </c>
      <c r="F26" s="40">
        <v>1623.7</v>
      </c>
      <c r="G26" s="40">
        <v>2437.75</v>
      </c>
      <c r="H26" s="40">
        <v>1031.0999999999999</v>
      </c>
      <c r="I26" s="40">
        <v>2563.25</v>
      </c>
      <c r="J26" s="40">
        <v>131.6</v>
      </c>
      <c r="K26" s="40">
        <v>7349.8</v>
      </c>
      <c r="L26" s="40">
        <v>285.45</v>
      </c>
      <c r="M26" s="37">
        <v>7.2619999999999996</v>
      </c>
      <c r="N26" s="58">
        <v>20855.099999999999</v>
      </c>
      <c r="O26" s="3">
        <v>6.6929417403635292E-3</v>
      </c>
      <c r="P26" s="38">
        <v>-7.10212722368277E-3</v>
      </c>
      <c r="Q26" s="38">
        <v>4.7477324263038873E-3</v>
      </c>
      <c r="R26" s="38">
        <v>6.8228891686633337E-3</v>
      </c>
      <c r="S26" s="38">
        <v>8.8852988691437516E-3</v>
      </c>
      <c r="T26" s="38">
        <v>7.2514668209239666E-3</v>
      </c>
      <c r="U26" s="38">
        <v>-1.7426662794076694E-3</v>
      </c>
      <c r="V26" s="38">
        <v>-1.5005956269454014E-2</v>
      </c>
      <c r="W26" s="38">
        <v>4.580152671755682E-3</v>
      </c>
      <c r="X26" s="38">
        <v>-7.8094942390635972E-3</v>
      </c>
      <c r="Y26" s="38">
        <v>3.875545851528376E-2</v>
      </c>
      <c r="Z26" s="3">
        <f t="shared" si="1"/>
        <v>-1.2377939760693634E-3</v>
      </c>
      <c r="AA26" s="59">
        <f t="shared" si="2"/>
        <v>6.6929417403635292E-3</v>
      </c>
      <c r="AB26" s="3"/>
      <c r="AC26" s="3"/>
      <c r="AD26" s="3"/>
      <c r="AE26" s="50">
        <f>AN17</f>
        <v>4.5453657557413034E-5</v>
      </c>
      <c r="AF26" s="50">
        <f>AN18</f>
        <v>5.1486674330365901E-5</v>
      </c>
      <c r="AG26" s="50">
        <f>AN19</f>
        <v>6.1692971265067022E-5</v>
      </c>
      <c r="AH26" s="50">
        <f>AN20</f>
        <v>3.8906491798624045E-5</v>
      </c>
      <c r="AI26" s="50">
        <f>AN21</f>
        <v>8.8299104320193898E-5</v>
      </c>
      <c r="AJ26" s="50">
        <f>AN22</f>
        <v>5.0017409645160342E-5</v>
      </c>
      <c r="AK26" s="50">
        <f>AN23</f>
        <v>-2.7143636131872564E-6</v>
      </c>
      <c r="AL26" s="50">
        <f>AN24</f>
        <v>1.0592309495370262E-4</v>
      </c>
      <c r="AM26" s="50">
        <f>AN25</f>
        <v>5.2815884796981242E-5</v>
      </c>
      <c r="AN26" s="49">
        <f>AL12</f>
        <v>2.2848080975092122E-4</v>
      </c>
      <c r="AO26" s="51">
        <v>0</v>
      </c>
      <c r="AP26" s="3"/>
      <c r="AR26">
        <v>-482.19246123681938</v>
      </c>
      <c r="AS26">
        <v>-617.02159412279104</v>
      </c>
      <c r="AT26">
        <v>-2872.222645058504</v>
      </c>
      <c r="AU26">
        <v>1715.865858718412</v>
      </c>
      <c r="AV26">
        <v>-14892.953075071062</v>
      </c>
      <c r="AW26">
        <v>-559.68535074092654</v>
      </c>
      <c r="AX26">
        <v>5870.5236853356955</v>
      </c>
      <c r="AY26">
        <v>-4357.3924699672243</v>
      </c>
      <c r="AZ26">
        <v>2495.2889716565096</v>
      </c>
      <c r="BA26">
        <v>12486.143576689645</v>
      </c>
    </row>
    <row r="27" spans="1:68" x14ac:dyDescent="0.2">
      <c r="A27" s="53">
        <v>45028</v>
      </c>
      <c r="B27" s="21"/>
      <c r="C27" s="36">
        <v>1464.35</v>
      </c>
      <c r="D27" s="40">
        <v>705.6</v>
      </c>
      <c r="E27" s="40">
        <v>1231.1500000000001</v>
      </c>
      <c r="F27" s="40">
        <v>1609.4</v>
      </c>
      <c r="G27" s="40">
        <v>2420.1999999999998</v>
      </c>
      <c r="H27" s="40">
        <v>1032.9000000000001</v>
      </c>
      <c r="I27" s="40">
        <v>2602.3000000000002</v>
      </c>
      <c r="J27" s="40">
        <v>131</v>
      </c>
      <c r="K27" s="40">
        <v>7407.65</v>
      </c>
      <c r="L27" s="40">
        <v>274.8</v>
      </c>
      <c r="M27" s="37">
        <v>7.2709999999999999</v>
      </c>
      <c r="N27" s="58">
        <v>20686.8</v>
      </c>
      <c r="O27" s="3">
        <v>1.8187156036345905E-3</v>
      </c>
      <c r="P27" s="38">
        <v>8.2971837774564166E-3</v>
      </c>
      <c r="Q27" s="38">
        <v>2.1263023601952974E-4</v>
      </c>
      <c r="R27" s="38">
        <v>-8.1218274111601263E-5</v>
      </c>
      <c r="S27" s="38">
        <v>3.4717757490034716E-2</v>
      </c>
      <c r="T27" s="38">
        <v>1.0817357891659204E-2</v>
      </c>
      <c r="U27" s="38">
        <v>1.7936335862816639E-2</v>
      </c>
      <c r="V27" s="38">
        <v>1.507616094240637E-2</v>
      </c>
      <c r="W27" s="38">
        <v>7.6923076923076927E-3</v>
      </c>
      <c r="X27" s="38">
        <v>2.0428826272324556E-2</v>
      </c>
      <c r="Y27" s="38">
        <v>2.1751254880089322E-2</v>
      </c>
      <c r="Z27" s="3">
        <f t="shared" si="1"/>
        <v>-2.6063100137174388E-3</v>
      </c>
      <c r="AA27" s="59">
        <f t="shared" si="2"/>
        <v>1.8187156036345905E-3</v>
      </c>
      <c r="AB27" s="3"/>
      <c r="AC27" s="3"/>
      <c r="AD27" s="3"/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4">
        <f>AM12</f>
        <v>1.5399374988467869E-5</v>
      </c>
      <c r="AP27" s="3"/>
    </row>
    <row r="28" spans="1:68" x14ac:dyDescent="0.2">
      <c r="A28" s="53">
        <v>44938</v>
      </c>
      <c r="B28" s="21"/>
      <c r="C28" s="36">
        <v>1452.3</v>
      </c>
      <c r="D28" s="40">
        <v>705.45</v>
      </c>
      <c r="E28" s="40">
        <v>1231.25</v>
      </c>
      <c r="F28" s="40">
        <v>1555.4</v>
      </c>
      <c r="G28" s="40">
        <v>2394.3000000000002</v>
      </c>
      <c r="H28" s="40">
        <v>1014.7</v>
      </c>
      <c r="I28" s="40">
        <v>2563.65</v>
      </c>
      <c r="J28" s="40">
        <v>130</v>
      </c>
      <c r="K28" s="40">
        <v>7259.35</v>
      </c>
      <c r="L28" s="40">
        <v>268.95</v>
      </c>
      <c r="M28" s="37">
        <v>7.29</v>
      </c>
      <c r="N28" s="58">
        <v>20267.900000000001</v>
      </c>
      <c r="O28" s="3">
        <v>1.0402369065395546E-2</v>
      </c>
      <c r="P28" s="38">
        <v>-1.9585609730956507E-3</v>
      </c>
      <c r="Q28" s="38">
        <v>-1.3448471121176838E-3</v>
      </c>
      <c r="R28" s="38">
        <v>4.4051066606844973E-3</v>
      </c>
      <c r="S28" s="38">
        <v>-2.1811649987168742E-3</v>
      </c>
      <c r="T28" s="38">
        <v>7.0874256030622577E-3</v>
      </c>
      <c r="U28" s="38">
        <v>0</v>
      </c>
      <c r="V28" s="38">
        <v>7.110447643927602E-3</v>
      </c>
      <c r="W28" s="38">
        <v>1.6419077404222004E-2</v>
      </c>
      <c r="X28" s="38">
        <v>1.929962510004363E-2</v>
      </c>
      <c r="Y28" s="38">
        <v>2.9276693455797847E-2</v>
      </c>
      <c r="Z28" s="3">
        <f t="shared" si="1"/>
        <v>1.5111965929386071E-3</v>
      </c>
      <c r="AA28" s="59">
        <f t="shared" si="2"/>
        <v>1.0402369065395546E-2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68" x14ac:dyDescent="0.2">
      <c r="A29" s="39" t="s">
        <v>34</v>
      </c>
      <c r="B29" s="21"/>
      <c r="C29" s="36">
        <v>1455.15</v>
      </c>
      <c r="D29" s="40">
        <v>706.4</v>
      </c>
      <c r="E29" s="40">
        <v>1225.8499999999999</v>
      </c>
      <c r="F29" s="40">
        <v>1558.8</v>
      </c>
      <c r="G29" s="40">
        <v>2377.4499999999998</v>
      </c>
      <c r="H29" s="40">
        <v>1014.7</v>
      </c>
      <c r="I29" s="40">
        <v>2545.5500000000002</v>
      </c>
      <c r="J29" s="40">
        <v>127.9</v>
      </c>
      <c r="K29" s="40">
        <v>7121.9</v>
      </c>
      <c r="L29" s="40">
        <v>261.3</v>
      </c>
      <c r="M29" s="37">
        <v>7.2789999999999999</v>
      </c>
      <c r="N29" s="58">
        <v>20133.150000000001</v>
      </c>
      <c r="O29" s="3">
        <v>4.7992644495748861E-3</v>
      </c>
      <c r="P29" s="38">
        <v>-3.0487804878047537E-3</v>
      </c>
      <c r="Q29" s="38">
        <v>-8.3526356425914858E-3</v>
      </c>
      <c r="R29" s="38">
        <v>1.9672267509565682E-2</v>
      </c>
      <c r="S29" s="38">
        <v>-2.2448128788130482E-4</v>
      </c>
      <c r="T29" s="38">
        <v>-9.6846753030366151E-3</v>
      </c>
      <c r="U29" s="38">
        <v>1.9389190275266293E-2</v>
      </c>
      <c r="V29" s="38">
        <v>8.1186511158194887E-3</v>
      </c>
      <c r="W29" s="38">
        <v>1.1741682974560131E-3</v>
      </c>
      <c r="X29" s="38">
        <v>-1.1500539964377397E-3</v>
      </c>
      <c r="Y29" s="38">
        <v>1.1222910216718399E-2</v>
      </c>
      <c r="Z29" s="3">
        <f t="shared" si="1"/>
        <v>3.7231108659680277E-3</v>
      </c>
      <c r="AA29" s="59">
        <f t="shared" si="2"/>
        <v>4.7992644495748861E-3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R29" cm="1">
        <f t="array" ref="AR29:BA29">TRANSPOSE(AS1:AS10)</f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 spans="1:68" x14ac:dyDescent="0.2">
      <c r="A30" s="39" t="s">
        <v>35</v>
      </c>
      <c r="B30" s="21"/>
      <c r="C30" s="36">
        <v>1459.6</v>
      </c>
      <c r="D30" s="40">
        <v>712.35</v>
      </c>
      <c r="E30" s="40">
        <v>1202.2</v>
      </c>
      <c r="F30" s="40">
        <v>1559.15</v>
      </c>
      <c r="G30" s="40">
        <v>2400.6999999999998</v>
      </c>
      <c r="H30" s="40">
        <v>995.4</v>
      </c>
      <c r="I30" s="40">
        <v>2525.0500000000002</v>
      </c>
      <c r="J30" s="40">
        <v>127.75</v>
      </c>
      <c r="K30" s="40">
        <v>7130.1</v>
      </c>
      <c r="L30" s="40">
        <v>258.39999999999998</v>
      </c>
      <c r="M30" s="37">
        <v>7.2519999999999998</v>
      </c>
      <c r="N30" s="58">
        <v>20096.599999999999</v>
      </c>
      <c r="O30" s="3">
        <v>-3.6864963135033191E-4</v>
      </c>
      <c r="P30" s="38">
        <v>1.171414708532603E-2</v>
      </c>
      <c r="Q30" s="38">
        <v>2.1290322580645196E-2</v>
      </c>
      <c r="R30" s="38">
        <v>9.1073152306208396E-3</v>
      </c>
      <c r="S30" s="38">
        <v>1.9952245445327574E-2</v>
      </c>
      <c r="T30" s="38">
        <v>2.6311393250917671E-3</v>
      </c>
      <c r="U30" s="38">
        <v>1.0660980810234541E-2</v>
      </c>
      <c r="V30" s="38">
        <v>5.7756268546732782E-3</v>
      </c>
      <c r="W30" s="38">
        <v>7.0949940875049723E-3</v>
      </c>
      <c r="X30" s="38">
        <v>3.5776669402532173E-4</v>
      </c>
      <c r="Y30" s="38">
        <v>3.3003300330031677E-3</v>
      </c>
      <c r="Z30" s="3">
        <f t="shared" si="1"/>
        <v>-2.8873917228103819E-3</v>
      </c>
      <c r="AA30" s="59">
        <f t="shared" si="2"/>
        <v>-3.6864963135033191E-4</v>
      </c>
      <c r="AB30" s="3"/>
      <c r="AC30" s="55" t="s">
        <v>36</v>
      </c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3"/>
      <c r="AR30" cm="1">
        <f t="array" ref="AR30:BA30">MMULT(AM6,_xlfn.ANCHORARRAY(AR29))</f>
        <v>-1.3122714532194933E-4</v>
      </c>
      <c r="AS30">
        <v>-1.3122714532194933E-4</v>
      </c>
      <c r="AT30">
        <v>-1.3122714532194933E-4</v>
      </c>
      <c r="AU30">
        <v>-1.3122714532194933E-4</v>
      </c>
      <c r="AV30">
        <v>-1.3122714532194933E-4</v>
      </c>
      <c r="AW30">
        <v>-1.3122714532194933E-4</v>
      </c>
      <c r="AX30">
        <v>-1.3122714532194933E-4</v>
      </c>
      <c r="AY30">
        <v>-1.3122714532194933E-4</v>
      </c>
      <c r="AZ30">
        <v>-1.3122714532194933E-4</v>
      </c>
      <c r="BA30">
        <v>-1.3122714532194933E-4</v>
      </c>
    </row>
    <row r="31" spans="1:68" x14ac:dyDescent="0.2">
      <c r="A31" s="39" t="s">
        <v>37</v>
      </c>
      <c r="B31" s="21"/>
      <c r="C31" s="36">
        <v>1442.7</v>
      </c>
      <c r="D31" s="40">
        <v>697.5</v>
      </c>
      <c r="E31" s="40">
        <v>1191.3499999999999</v>
      </c>
      <c r="F31" s="40">
        <v>1528.65</v>
      </c>
      <c r="G31" s="40">
        <v>2394.4</v>
      </c>
      <c r="H31" s="40">
        <v>984.9</v>
      </c>
      <c r="I31" s="40">
        <v>2510.5500000000002</v>
      </c>
      <c r="J31" s="40">
        <v>126.85</v>
      </c>
      <c r="K31" s="40">
        <v>7127.55</v>
      </c>
      <c r="L31" s="40">
        <v>257.55</v>
      </c>
      <c r="M31" s="37">
        <v>7.2729999999999997</v>
      </c>
      <c r="N31" s="58">
        <v>19889.7</v>
      </c>
      <c r="O31" s="3">
        <v>-4.9717719445677947E-4</v>
      </c>
      <c r="P31" s="38">
        <v>3.6872130235146472E-3</v>
      </c>
      <c r="Q31" s="38">
        <v>3.5327297016476106E-2</v>
      </c>
      <c r="R31" s="38">
        <v>-3.4296708352504379E-3</v>
      </c>
      <c r="S31" s="38">
        <v>-2.2518112394751114E-3</v>
      </c>
      <c r="T31" s="38">
        <v>2.0886419649943606E-4</v>
      </c>
      <c r="U31" s="38">
        <v>1.2074192056723013E-2</v>
      </c>
      <c r="V31" s="38">
        <v>-1.8487595419845882E-3</v>
      </c>
      <c r="W31" s="38">
        <v>7.1456927352123176E-3</v>
      </c>
      <c r="X31" s="38">
        <v>1.5204819963536918E-2</v>
      </c>
      <c r="Y31" s="38">
        <v>1.4375738479716446E-2</v>
      </c>
      <c r="Z31" s="3">
        <f t="shared" si="1"/>
        <v>1.3751375137506129E-4</v>
      </c>
      <c r="AA31" s="59">
        <f t="shared" si="2"/>
        <v>-4.9717719445677947E-4</v>
      </c>
      <c r="AB31" s="3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3"/>
    </row>
    <row r="32" spans="1:68" x14ac:dyDescent="0.2">
      <c r="A32" s="39" t="s">
        <v>38</v>
      </c>
      <c r="B32" s="21"/>
      <c r="C32" s="36">
        <v>1437.4</v>
      </c>
      <c r="D32" s="40">
        <v>673.7</v>
      </c>
      <c r="E32" s="40">
        <v>1195.45</v>
      </c>
      <c r="F32" s="40">
        <v>1532.1</v>
      </c>
      <c r="G32" s="40">
        <v>2393.9</v>
      </c>
      <c r="H32" s="40">
        <v>973.15</v>
      </c>
      <c r="I32" s="40">
        <v>2515.1999999999998</v>
      </c>
      <c r="J32" s="40">
        <v>125.95</v>
      </c>
      <c r="K32" s="40">
        <v>7020.8</v>
      </c>
      <c r="L32" s="40">
        <v>253.9</v>
      </c>
      <c r="M32" s="37">
        <v>7.2720000000000002</v>
      </c>
      <c r="N32" s="58">
        <v>19794.7</v>
      </c>
      <c r="O32" s="3">
        <v>1.4380743451579145E-3</v>
      </c>
      <c r="P32" s="38">
        <v>-8.1766430912540346E-3</v>
      </c>
      <c r="Q32" s="38">
        <v>-9.1918523420839761E-3</v>
      </c>
      <c r="R32" s="38">
        <v>-2.7944611277943856E-3</v>
      </c>
      <c r="S32" s="38">
        <v>7.0991914809701928E-3</v>
      </c>
      <c r="T32" s="38">
        <v>-6.6791901481941523E-4</v>
      </c>
      <c r="U32" s="38">
        <v>-3.5836789023703476E-3</v>
      </c>
      <c r="V32" s="38">
        <v>-1.8651533791024535E-3</v>
      </c>
      <c r="W32" s="38">
        <v>-5.9194948697711127E-3</v>
      </c>
      <c r="X32" s="38">
        <v>-7.4713903006226566E-3</v>
      </c>
      <c r="Y32" s="38">
        <v>4.5499505440158485E-3</v>
      </c>
      <c r="Z32" s="3">
        <f t="shared" si="1"/>
        <v>2.6196056804081245E-3</v>
      </c>
      <c r="AA32" s="59">
        <f t="shared" si="2"/>
        <v>1.4380743451579145E-3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R32" s="57" cm="1">
        <f t="array" ref="AR32:BA32">(AC6:AL6-_xlfn.ANCHORARRAY(AR30))</f>
        <v>1.4484616372477462E-3</v>
      </c>
      <c r="AS32">
        <v>4.0637568071098537E-3</v>
      </c>
      <c r="AT32">
        <v>1.8146649092678445E-3</v>
      </c>
      <c r="AU32">
        <v>2.2600375012373263E-3</v>
      </c>
      <c r="AV32">
        <v>1.985758197933403E-3</v>
      </c>
      <c r="AW32">
        <v>2.0053030865694586E-3</v>
      </c>
      <c r="AX32">
        <v>1.4291747598243296E-3</v>
      </c>
      <c r="AY32">
        <v>1.6573177531201396E-3</v>
      </c>
      <c r="AZ32">
        <v>-1.1714318494268348E-3</v>
      </c>
      <c r="BA32">
        <v>4.4963690608785158E-3</v>
      </c>
    </row>
    <row r="33" spans="1:44" x14ac:dyDescent="0.2">
      <c r="A33" s="39" t="s">
        <v>39</v>
      </c>
      <c r="B33" s="21"/>
      <c r="C33" s="36">
        <v>1449.25</v>
      </c>
      <c r="D33" s="40">
        <v>679.95</v>
      </c>
      <c r="E33" s="40">
        <v>1198.8</v>
      </c>
      <c r="F33" s="40">
        <v>1521.3</v>
      </c>
      <c r="G33" s="40">
        <v>2395.5</v>
      </c>
      <c r="H33" s="40">
        <v>976.65</v>
      </c>
      <c r="I33" s="40">
        <v>2519.9</v>
      </c>
      <c r="J33" s="40">
        <v>126.7</v>
      </c>
      <c r="K33" s="40">
        <v>7073.65</v>
      </c>
      <c r="L33" s="40">
        <v>252.75</v>
      </c>
      <c r="M33" s="37">
        <v>7.2530000000000001</v>
      </c>
      <c r="N33" s="58">
        <v>19802</v>
      </c>
      <c r="O33" s="3">
        <v>4.5394536407028256E-3</v>
      </c>
      <c r="P33" s="38">
        <v>-5.8650020578954283E-3</v>
      </c>
      <c r="Q33" s="38">
        <v>-1.8349970640046975E-3</v>
      </c>
      <c r="R33" s="38">
        <v>-4.4016277717797148E-3</v>
      </c>
      <c r="S33" s="38">
        <v>5.7849327294965461E-3</v>
      </c>
      <c r="T33" s="38">
        <v>3.0566954191442019E-3</v>
      </c>
      <c r="U33" s="38">
        <v>7.1152358855374864E-3</v>
      </c>
      <c r="V33" s="38">
        <v>-7.9305285697291725E-4</v>
      </c>
      <c r="W33" s="38">
        <v>4.7581284694687438E-3</v>
      </c>
      <c r="X33" s="38">
        <v>-7.6735850512391684E-3</v>
      </c>
      <c r="Y33" s="38">
        <v>-3.5481963335304775E-3</v>
      </c>
      <c r="Z33" s="3">
        <f t="shared" si="1"/>
        <v>8.2792879812339281E-4</v>
      </c>
      <c r="AA33" s="59">
        <f t="shared" si="2"/>
        <v>4.5394536407028256E-3</v>
      </c>
      <c r="AB33" s="3"/>
      <c r="AC33" s="3"/>
      <c r="AR33" cm="1">
        <f t="array" ref="AR33:AR42">MMULT(_xlfn.ANCHORARRAY(AR17),TRANSPOSE(_xlfn.ANCHORARRAY(AR32)))</f>
        <v>0.72629999911835896</v>
      </c>
    </row>
    <row r="34" spans="1:44" x14ac:dyDescent="0.2">
      <c r="A34" s="39" t="s">
        <v>40</v>
      </c>
      <c r="B34" s="21"/>
      <c r="C34" s="36">
        <v>1457.8</v>
      </c>
      <c r="D34" s="40">
        <v>681.2</v>
      </c>
      <c r="E34" s="40">
        <v>1204.0999999999999</v>
      </c>
      <c r="F34" s="40">
        <v>1512.55</v>
      </c>
      <c r="G34" s="40">
        <v>2388.1999999999998</v>
      </c>
      <c r="H34" s="40">
        <v>969.75</v>
      </c>
      <c r="I34" s="40">
        <v>2521.9</v>
      </c>
      <c r="J34" s="40">
        <v>126.1</v>
      </c>
      <c r="K34" s="40">
        <v>7128.35</v>
      </c>
      <c r="L34" s="40">
        <v>253.65</v>
      </c>
      <c r="M34" s="37">
        <v>7.2469999999999999</v>
      </c>
      <c r="N34" s="58">
        <v>19811.849999999999</v>
      </c>
      <c r="O34" s="3">
        <v>-1.9156893947840173E-3</v>
      </c>
      <c r="P34" s="38">
        <v>1.3064628214037494E-2</v>
      </c>
      <c r="Q34" s="38">
        <v>-7.3346046648085667E-4</v>
      </c>
      <c r="R34" s="38">
        <v>2.2473780589310952E-3</v>
      </c>
      <c r="S34" s="38">
        <v>-3.557429427846827E-3</v>
      </c>
      <c r="T34" s="38">
        <v>3.9093698768337161E-3</v>
      </c>
      <c r="U34" s="38">
        <v>-1.1330277591801233E-3</v>
      </c>
      <c r="V34" s="38">
        <v>6.6460433090510295E-3</v>
      </c>
      <c r="W34" s="38">
        <v>-1.1881188118812332E-3</v>
      </c>
      <c r="X34" s="38">
        <v>3.5477217854051695E-3</v>
      </c>
      <c r="Y34" s="38">
        <v>1.4600000000000023E-2</v>
      </c>
      <c r="Z34" s="3">
        <f t="shared" si="1"/>
        <v>-3.0265511074425975E-3</v>
      </c>
      <c r="AA34" s="59">
        <f t="shared" si="2"/>
        <v>-1.9156893947840173E-3</v>
      </c>
      <c r="AB34" s="3"/>
      <c r="AC34" s="3"/>
      <c r="AR34">
        <v>17.216398556099012</v>
      </c>
    </row>
    <row r="35" spans="1:44" x14ac:dyDescent="0.2">
      <c r="A35" s="39" t="s">
        <v>41</v>
      </c>
      <c r="B35" s="21"/>
      <c r="C35" s="36">
        <v>1439</v>
      </c>
      <c r="D35" s="40">
        <v>681.7</v>
      </c>
      <c r="E35" s="40">
        <v>1201.4000000000001</v>
      </c>
      <c r="F35" s="40">
        <v>1517.95</v>
      </c>
      <c r="G35" s="40">
        <v>2378.9</v>
      </c>
      <c r="H35" s="40">
        <v>970.85</v>
      </c>
      <c r="I35" s="40">
        <v>2505.25</v>
      </c>
      <c r="J35" s="40">
        <v>126.25</v>
      </c>
      <c r="K35" s="40">
        <v>7103.15</v>
      </c>
      <c r="L35" s="40">
        <v>250</v>
      </c>
      <c r="M35" s="37">
        <v>7.2690000000000001</v>
      </c>
      <c r="N35" s="58">
        <v>19783.400000000001</v>
      </c>
      <c r="O35" s="3">
        <v>-1.6898387064133657E-3</v>
      </c>
      <c r="P35" s="38">
        <v>1.6706111652513512E-3</v>
      </c>
      <c r="Q35" s="38">
        <v>1.0974343763903443E-2</v>
      </c>
      <c r="R35" s="38">
        <v>1.1279461279461356E-2</v>
      </c>
      <c r="S35" s="38">
        <v>8.4706351315439812E-3</v>
      </c>
      <c r="T35" s="38">
        <v>1.2577947091748859E-2</v>
      </c>
      <c r="U35" s="38">
        <v>9.829415435822806E-3</v>
      </c>
      <c r="V35" s="38">
        <v>-4.7876478684985465E-4</v>
      </c>
      <c r="W35" s="38">
        <v>1.5279453156413396E-2</v>
      </c>
      <c r="X35" s="38">
        <v>4.8878137113430196E-3</v>
      </c>
      <c r="Y35" s="38">
        <v>-4.1824337781318915E-3</v>
      </c>
      <c r="Z35" s="3">
        <f t="shared" si="1"/>
        <v>2.3441809156095352E-3</v>
      </c>
      <c r="AA35" s="59">
        <f t="shared" si="2"/>
        <v>-1.6898387064133657E-3</v>
      </c>
      <c r="AB35" s="3"/>
      <c r="AC35" s="3"/>
      <c r="AR35">
        <v>2.9996522362501619</v>
      </c>
    </row>
    <row r="36" spans="1:44" x14ac:dyDescent="0.2">
      <c r="A36" s="39" t="s">
        <v>42</v>
      </c>
      <c r="B36" s="21"/>
      <c r="C36" s="36">
        <v>1436.6</v>
      </c>
      <c r="D36" s="40">
        <v>674.3</v>
      </c>
      <c r="E36" s="40">
        <v>1188</v>
      </c>
      <c r="F36" s="40">
        <v>1505.2</v>
      </c>
      <c r="G36" s="40">
        <v>2349.35</v>
      </c>
      <c r="H36" s="40">
        <v>961.4</v>
      </c>
      <c r="I36" s="40">
        <v>2506.4499999999998</v>
      </c>
      <c r="J36" s="40">
        <v>124.35</v>
      </c>
      <c r="K36" s="40">
        <v>7068.6</v>
      </c>
      <c r="L36" s="40">
        <v>251.05</v>
      </c>
      <c r="M36" s="37">
        <v>7.2519999999999998</v>
      </c>
      <c r="N36" s="58">
        <v>19694</v>
      </c>
      <c r="O36" s="3">
        <v>4.5615220998757337E-3</v>
      </c>
      <c r="P36" s="38">
        <v>-6.6084657924944906E-4</v>
      </c>
      <c r="Q36" s="38">
        <v>-1.0637517423519918E-2</v>
      </c>
      <c r="R36" s="38">
        <v>-5.524861878452963E-3</v>
      </c>
      <c r="S36" s="38">
        <v>6.6440768055369366E-5</v>
      </c>
      <c r="T36" s="38">
        <v>-2.6320816794380389E-3</v>
      </c>
      <c r="U36" s="38">
        <v>1.4884408318378574E-2</v>
      </c>
      <c r="V36" s="38">
        <v>-8.838184118949842E-3</v>
      </c>
      <c r="W36" s="38">
        <v>-6.7891373801917615E-3</v>
      </c>
      <c r="X36" s="38">
        <v>-2.1105110095554581E-2</v>
      </c>
      <c r="Y36" s="38">
        <v>-2.1860095389506476E-3</v>
      </c>
      <c r="Z36" s="3">
        <f t="shared" si="1"/>
        <v>5.5463117027176982E-3</v>
      </c>
      <c r="AA36" s="59">
        <f t="shared" si="2"/>
        <v>4.5615220998757337E-3</v>
      </c>
      <c r="AB36" s="3"/>
      <c r="AC36" s="3"/>
      <c r="AR36">
        <v>30.677101147693399</v>
      </c>
    </row>
    <row r="37" spans="1:44" x14ac:dyDescent="0.2">
      <c r="A37" s="39" t="s">
        <v>43</v>
      </c>
      <c r="B37" s="21"/>
      <c r="C37" s="36">
        <v>1437.55</v>
      </c>
      <c r="D37" s="40">
        <v>681.55</v>
      </c>
      <c r="E37" s="40">
        <v>1194.5999999999999</v>
      </c>
      <c r="F37" s="40">
        <v>1505.1</v>
      </c>
      <c r="G37" s="40">
        <v>2355.5500000000002</v>
      </c>
      <c r="H37" s="40">
        <v>947.3</v>
      </c>
      <c r="I37" s="40">
        <v>2528.8000000000002</v>
      </c>
      <c r="J37" s="40">
        <v>125.2</v>
      </c>
      <c r="K37" s="40">
        <v>7221</v>
      </c>
      <c r="L37" s="40">
        <v>251.6</v>
      </c>
      <c r="M37" s="37">
        <v>7.2119999999999997</v>
      </c>
      <c r="N37" s="58">
        <v>19731.8</v>
      </c>
      <c r="O37" s="3">
        <v>1.1926834348665828E-2</v>
      </c>
      <c r="P37" s="38">
        <v>-5.0868572219531704E-3</v>
      </c>
      <c r="Q37" s="38">
        <v>1.690182245737768E-3</v>
      </c>
      <c r="R37" s="38">
        <v>4.2453028456138492E-3</v>
      </c>
      <c r="S37" s="38">
        <v>-2.1546723240627175E-3</v>
      </c>
      <c r="T37" s="38">
        <v>-2.181556318041105E-3</v>
      </c>
      <c r="U37" s="38">
        <v>-2.3695434679585066E-3</v>
      </c>
      <c r="V37" s="38">
        <v>1.5093127809890963E-2</v>
      </c>
      <c r="W37" s="38">
        <v>4.0096230954290296E-3</v>
      </c>
      <c r="X37" s="38">
        <v>-1.9212354583053173E-2</v>
      </c>
      <c r="Y37" s="38">
        <v>-2.9720626114523481E-3</v>
      </c>
      <c r="Z37" s="3">
        <f t="shared" si="1"/>
        <v>-2.7654867256637805E-3</v>
      </c>
      <c r="AA37" s="59">
        <f t="shared" si="2"/>
        <v>1.1926834348665828E-2</v>
      </c>
      <c r="AB37" s="3"/>
      <c r="AC37" s="3"/>
      <c r="AR37">
        <v>1.5124488240464586</v>
      </c>
    </row>
    <row r="38" spans="1:44" x14ac:dyDescent="0.2">
      <c r="A38" s="39" t="s">
        <v>44</v>
      </c>
      <c r="B38" s="21"/>
      <c r="C38" s="36">
        <v>1444.9</v>
      </c>
      <c r="D38" s="40">
        <v>680.4</v>
      </c>
      <c r="E38" s="40">
        <v>1189.55</v>
      </c>
      <c r="F38" s="40">
        <v>1508.35</v>
      </c>
      <c r="G38" s="40">
        <v>2360.6999999999998</v>
      </c>
      <c r="H38" s="40">
        <v>949.55</v>
      </c>
      <c r="I38" s="40">
        <v>2491.1999999999998</v>
      </c>
      <c r="J38" s="40">
        <v>124.7</v>
      </c>
      <c r="K38" s="40">
        <v>7362.45</v>
      </c>
      <c r="L38" s="40">
        <v>252.35</v>
      </c>
      <c r="M38" s="37">
        <v>7.2320000000000002</v>
      </c>
      <c r="N38" s="58">
        <v>19765.2</v>
      </c>
      <c r="O38" s="3">
        <v>-4.1996256187405738E-3</v>
      </c>
      <c r="P38" s="38">
        <v>2.4388514711095422E-2</v>
      </c>
      <c r="Q38" s="38">
        <v>1.3178467723922303E-2</v>
      </c>
      <c r="R38" s="38">
        <v>7.3249216699126625E-3</v>
      </c>
      <c r="S38" s="38">
        <v>2.6256314809889776E-3</v>
      </c>
      <c r="T38" s="38">
        <v>1.8035604404931147E-3</v>
      </c>
      <c r="U38" s="38">
        <v>-4.7368421052636364E-4</v>
      </c>
      <c r="V38" s="38">
        <v>1.9305019305018206E-3</v>
      </c>
      <c r="W38" s="38">
        <v>5.2398226521564346E-3</v>
      </c>
      <c r="X38" s="38">
        <v>1.9122960009966314E-2</v>
      </c>
      <c r="Y38" s="38">
        <v>2.0420541852001546E-2</v>
      </c>
      <c r="Z38" s="3">
        <f t="shared" si="1"/>
        <v>9.6885813148796707E-4</v>
      </c>
      <c r="AA38" s="59">
        <f t="shared" si="2"/>
        <v>-4.1996256187405738E-3</v>
      </c>
      <c r="AB38" s="3"/>
      <c r="AC38" s="3"/>
      <c r="AR38">
        <v>-2.9104913726667472</v>
      </c>
    </row>
    <row r="39" spans="1:44" x14ac:dyDescent="0.2">
      <c r="A39" s="39" t="s">
        <v>45</v>
      </c>
      <c r="B39" s="21"/>
      <c r="C39" s="36">
        <v>1410.5</v>
      </c>
      <c r="D39" s="40">
        <v>671.55</v>
      </c>
      <c r="E39" s="40">
        <v>1180.9000000000001</v>
      </c>
      <c r="F39" s="40">
        <v>1504.4</v>
      </c>
      <c r="G39" s="40">
        <v>2356.4499999999998</v>
      </c>
      <c r="H39" s="40">
        <v>950</v>
      </c>
      <c r="I39" s="40">
        <v>2486.4</v>
      </c>
      <c r="J39" s="40">
        <v>124.05</v>
      </c>
      <c r="K39" s="40">
        <v>7224.3</v>
      </c>
      <c r="L39" s="40">
        <v>247.3</v>
      </c>
      <c r="M39" s="37">
        <v>7.2249999999999996</v>
      </c>
      <c r="N39" s="58">
        <v>19675.45</v>
      </c>
      <c r="O39" s="3">
        <v>5.1582082176125903E-3</v>
      </c>
      <c r="P39" s="38">
        <v>2.6901095700921005E-2</v>
      </c>
      <c r="Q39" s="38">
        <v>2.801377726750854E-2</v>
      </c>
      <c r="R39" s="38">
        <v>2.6320258108338736E-3</v>
      </c>
      <c r="S39" s="38">
        <v>1.0478237506716911E-2</v>
      </c>
      <c r="T39" s="38">
        <v>1.808087790546959E-2</v>
      </c>
      <c r="U39" s="38">
        <v>1.6042780748663103E-2</v>
      </c>
      <c r="V39" s="38">
        <v>3.3290963016766538E-3</v>
      </c>
      <c r="W39" s="38">
        <v>2.5206611570247912E-2</v>
      </c>
      <c r="X39" s="38">
        <v>-1.8550846709279523E-2</v>
      </c>
      <c r="Y39" s="38">
        <v>6.5120065120066045E-3</v>
      </c>
      <c r="Z39" s="3">
        <f t="shared" si="1"/>
        <v>-7.9637512014280806E-3</v>
      </c>
      <c r="AA39" s="59">
        <f t="shared" si="2"/>
        <v>5.1582082176125903E-3</v>
      </c>
      <c r="AB39" s="3"/>
      <c r="AC39" s="3"/>
      <c r="AR39">
        <v>23.030517571963191</v>
      </c>
    </row>
    <row r="40" spans="1:44" x14ac:dyDescent="0.2">
      <c r="A40" s="39" t="s">
        <v>46</v>
      </c>
      <c r="B40" s="21"/>
      <c r="C40" s="36">
        <v>1373.55</v>
      </c>
      <c r="D40" s="40">
        <v>653.25</v>
      </c>
      <c r="E40" s="40">
        <v>1177.8</v>
      </c>
      <c r="F40" s="40">
        <v>1488.8</v>
      </c>
      <c r="G40" s="40">
        <v>2314.6</v>
      </c>
      <c r="H40" s="40">
        <v>935</v>
      </c>
      <c r="I40" s="40">
        <v>2478.15</v>
      </c>
      <c r="J40" s="40">
        <v>121</v>
      </c>
      <c r="K40" s="40">
        <v>7360.85</v>
      </c>
      <c r="L40" s="40">
        <v>245.7</v>
      </c>
      <c r="M40" s="37">
        <v>7.2830000000000004</v>
      </c>
      <c r="N40" s="58">
        <v>19443.55</v>
      </c>
      <c r="O40" s="3">
        <v>1.5493444288048792E-3</v>
      </c>
      <c r="P40" s="38">
        <v>-1.055323440426458E-2</v>
      </c>
      <c r="Q40" s="38">
        <v>-4.5903144365382076E-4</v>
      </c>
      <c r="R40" s="38">
        <v>-1.6977928692703351E-4</v>
      </c>
      <c r="S40" s="38">
        <v>-6.8045363575717447E-3</v>
      </c>
      <c r="T40" s="38">
        <v>-6.8864908930985694E-3</v>
      </c>
      <c r="U40" s="38">
        <v>-3.1982942430703624E-3</v>
      </c>
      <c r="V40" s="38">
        <v>-5.3781782424595489E-3</v>
      </c>
      <c r="W40" s="38">
        <v>1.2412081092263607E-3</v>
      </c>
      <c r="X40" s="38">
        <v>-1.2880687685231032E-2</v>
      </c>
      <c r="Y40" s="38">
        <v>4.7025148231444576E-3</v>
      </c>
      <c r="Z40" s="3">
        <f t="shared" si="1"/>
        <v>-2.3287671232875974E-3</v>
      </c>
      <c r="AA40" s="59">
        <f t="shared" si="2"/>
        <v>1.5493444288048792E-3</v>
      </c>
      <c r="AB40" s="3"/>
      <c r="AC40" s="3"/>
      <c r="AR40">
        <v>-6.6652071993853266</v>
      </c>
    </row>
    <row r="41" spans="1:44" x14ac:dyDescent="0.2">
      <c r="A41" s="52">
        <v>45271</v>
      </c>
      <c r="B41" s="21"/>
      <c r="C41" s="36">
        <v>1388.2</v>
      </c>
      <c r="D41" s="40">
        <v>653.54999999999995</v>
      </c>
      <c r="E41" s="40">
        <v>1178</v>
      </c>
      <c r="F41" s="40">
        <v>1499</v>
      </c>
      <c r="G41" s="40">
        <v>2330.65</v>
      </c>
      <c r="H41" s="40">
        <v>938</v>
      </c>
      <c r="I41" s="40">
        <v>2491.5500000000002</v>
      </c>
      <c r="J41" s="40">
        <v>120.85</v>
      </c>
      <c r="K41" s="40">
        <v>7456.9</v>
      </c>
      <c r="L41" s="40">
        <v>244.55</v>
      </c>
      <c r="M41" s="37">
        <v>7.3</v>
      </c>
      <c r="N41" s="58">
        <v>19525.55</v>
      </c>
      <c r="O41" s="3">
        <v>-2.4789775503381967E-3</v>
      </c>
      <c r="P41" s="38">
        <v>1.4135953537641186E-2</v>
      </c>
      <c r="Q41" s="38">
        <v>3.8399508486291378E-3</v>
      </c>
      <c r="R41" s="38">
        <v>-1.1446983507863732E-3</v>
      </c>
      <c r="S41" s="38">
        <v>5.0284948038887027E-3</v>
      </c>
      <c r="T41" s="38">
        <v>6.8037496220139096E-3</v>
      </c>
      <c r="U41" s="38">
        <v>2.6723677177979692E-3</v>
      </c>
      <c r="V41" s="38">
        <v>2.0108182019263638E-3</v>
      </c>
      <c r="W41" s="38">
        <v>6.6638900458142209E-3</v>
      </c>
      <c r="X41" s="38">
        <v>1.6252955082741583E-3</v>
      </c>
      <c r="Y41" s="38">
        <v>7.4150360453141559E-3</v>
      </c>
      <c r="Z41" s="3">
        <f t="shared" si="1"/>
        <v>4.2646856513962987E-3</v>
      </c>
      <c r="AA41" s="59">
        <f t="shared" si="2"/>
        <v>-2.4789775503381967E-3</v>
      </c>
      <c r="AB41" s="3"/>
      <c r="AC41" s="3"/>
      <c r="AR41">
        <v>-26.447663805713631</v>
      </c>
    </row>
    <row r="42" spans="1:44" x14ac:dyDescent="0.2">
      <c r="A42" s="52">
        <v>45210</v>
      </c>
      <c r="B42" s="21"/>
      <c r="C42" s="36">
        <v>1368.85</v>
      </c>
      <c r="D42" s="40">
        <v>651.04999999999995</v>
      </c>
      <c r="E42" s="40">
        <v>1179.3499999999999</v>
      </c>
      <c r="F42" s="40">
        <v>1491.5</v>
      </c>
      <c r="G42" s="40">
        <v>2314.9</v>
      </c>
      <c r="H42" s="40">
        <v>935.5</v>
      </c>
      <c r="I42" s="40">
        <v>2486.5500000000002</v>
      </c>
      <c r="J42" s="40">
        <v>120.05</v>
      </c>
      <c r="K42" s="40">
        <v>7444.8</v>
      </c>
      <c r="L42" s="40">
        <v>242.75</v>
      </c>
      <c r="M42" s="37">
        <v>7.2690000000000001</v>
      </c>
      <c r="N42" s="58">
        <v>19425.349999999999</v>
      </c>
      <c r="O42" s="3">
        <v>1.8962523252278477E-3</v>
      </c>
      <c r="P42" s="38">
        <v>-4.3279022403258987E-3</v>
      </c>
      <c r="Q42" s="38">
        <v>2.6180026180025128E-3</v>
      </c>
      <c r="R42" s="38">
        <v>2.6781159666722184E-3</v>
      </c>
      <c r="S42" s="38">
        <v>3.9376703799683024E-3</v>
      </c>
      <c r="T42" s="38">
        <v>1.8826686286814432E-3</v>
      </c>
      <c r="U42" s="38">
        <v>3.3785595538156029E-3</v>
      </c>
      <c r="V42" s="38">
        <v>3.9770662575202348E-3</v>
      </c>
      <c r="W42" s="38">
        <v>3.3430839949853026E-3</v>
      </c>
      <c r="X42" s="38">
        <v>7.865487971624726E-3</v>
      </c>
      <c r="Y42" s="38">
        <v>2.0172305106114778E-2</v>
      </c>
      <c r="Z42" s="3">
        <f t="shared" si="1"/>
        <v>4.1288191577210483E-4</v>
      </c>
      <c r="AA42" s="59">
        <f t="shared" si="2"/>
        <v>1.8962523252278477E-3</v>
      </c>
      <c r="AB42" s="3"/>
      <c r="AR42">
        <v>19.15146320871041</v>
      </c>
    </row>
    <row r="43" spans="1:44" x14ac:dyDescent="0.2">
      <c r="A43" s="53">
        <v>45180</v>
      </c>
      <c r="B43" s="21"/>
      <c r="C43" s="36">
        <v>1374.8</v>
      </c>
      <c r="D43" s="40">
        <v>649.35</v>
      </c>
      <c r="E43" s="40">
        <v>1176.2</v>
      </c>
      <c r="F43" s="40">
        <v>1485.65</v>
      </c>
      <c r="G43" s="40">
        <v>2310.5500000000002</v>
      </c>
      <c r="H43" s="40">
        <v>932.35</v>
      </c>
      <c r="I43" s="40">
        <v>2476.6999999999998</v>
      </c>
      <c r="J43" s="40">
        <v>119.65</v>
      </c>
      <c r="K43" s="40">
        <v>7386.7</v>
      </c>
      <c r="L43" s="40">
        <v>237.95</v>
      </c>
      <c r="M43" s="37">
        <v>7.266</v>
      </c>
      <c r="N43" s="58">
        <v>19395.3</v>
      </c>
      <c r="O43" s="3">
        <v>-2.6015171223610817E-4</v>
      </c>
      <c r="P43" s="38">
        <v>-1.1646297627606071E-2</v>
      </c>
      <c r="Q43" s="38">
        <v>1.0582834020698885E-2</v>
      </c>
      <c r="R43" s="38">
        <v>-4.249171411574743E-4</v>
      </c>
      <c r="S43" s="38">
        <v>-3.9556166404075381E-3</v>
      </c>
      <c r="T43" s="38">
        <v>-1.08523481313412E-2</v>
      </c>
      <c r="U43" s="38">
        <v>-4.6970910061382197E-3</v>
      </c>
      <c r="V43" s="38">
        <v>-1.6928969773949667E-2</v>
      </c>
      <c r="W43" s="38">
        <v>5.0398992020160311E-3</v>
      </c>
      <c r="X43" s="38">
        <v>-9.8191006642135668E-3</v>
      </c>
      <c r="Y43" s="38">
        <v>5.280946345585129E-3</v>
      </c>
      <c r="Z43" s="3">
        <f t="shared" si="1"/>
        <v>-1.9230769230769553E-3</v>
      </c>
      <c r="AA43" s="59">
        <f t="shared" si="2"/>
        <v>-2.6015171223610817E-4</v>
      </c>
      <c r="AB43" s="3"/>
    </row>
    <row r="44" spans="1:44" x14ac:dyDescent="0.2">
      <c r="A44" s="53">
        <v>45149</v>
      </c>
      <c r="B44" s="21"/>
      <c r="C44" s="36">
        <v>1391</v>
      </c>
      <c r="D44" s="40">
        <v>642.54999999999995</v>
      </c>
      <c r="E44" s="40">
        <v>1176.7</v>
      </c>
      <c r="F44" s="40">
        <v>1491.55</v>
      </c>
      <c r="G44" s="40">
        <v>2335.9</v>
      </c>
      <c r="H44" s="40">
        <v>936.75</v>
      </c>
      <c r="I44" s="40">
        <v>2519.35</v>
      </c>
      <c r="J44" s="40">
        <v>119.05</v>
      </c>
      <c r="K44" s="40">
        <v>7459.95</v>
      </c>
      <c r="L44" s="40">
        <v>236.7</v>
      </c>
      <c r="M44" s="37">
        <v>7.28</v>
      </c>
      <c r="N44" s="58">
        <v>19443.5</v>
      </c>
      <c r="O44" s="3">
        <v>9.4198828949695525E-3</v>
      </c>
      <c r="P44" s="38">
        <v>-9.4709107740510966E-3</v>
      </c>
      <c r="Q44" s="38">
        <v>-3.7984496124031713E-3</v>
      </c>
      <c r="R44" s="38">
        <v>4.9105427217216785E-3</v>
      </c>
      <c r="S44" s="38">
        <v>2.8912422255841013E-3</v>
      </c>
      <c r="T44" s="38">
        <v>5.2069885532317357E-3</v>
      </c>
      <c r="U44" s="38">
        <v>-4.2682601504559275E-4</v>
      </c>
      <c r="V44" s="38">
        <v>9.1730256964890518E-3</v>
      </c>
      <c r="W44" s="38">
        <v>-5.0146259924781318E-3</v>
      </c>
      <c r="X44" s="38">
        <v>-4.7561235925076767E-3</v>
      </c>
      <c r="Y44" s="38">
        <v>-1.0244616349571471E-2</v>
      </c>
      <c r="Z44" s="3">
        <f t="shared" si="1"/>
        <v>-3.4223134839150536E-3</v>
      </c>
      <c r="AA44" s="59">
        <f t="shared" si="2"/>
        <v>9.4198828949695525E-3</v>
      </c>
      <c r="AB44" s="3"/>
      <c r="AR44" cm="1">
        <f t="array" ref="AR44">MMULT(_xlfn.ANCHORARRAY(AR29),_xlfn.ANCHORARRAY(AR33))</f>
        <v>59.290519166115288</v>
      </c>
    </row>
    <row r="45" spans="1:44" x14ac:dyDescent="0.2">
      <c r="A45" s="53">
        <v>45118</v>
      </c>
      <c r="B45" s="21"/>
      <c r="C45" s="36">
        <v>1404.3</v>
      </c>
      <c r="D45" s="40">
        <v>645</v>
      </c>
      <c r="E45" s="40">
        <v>1170.95</v>
      </c>
      <c r="F45" s="40">
        <v>1487.25</v>
      </c>
      <c r="G45" s="40">
        <v>2323.8000000000002</v>
      </c>
      <c r="H45" s="40">
        <v>937.15</v>
      </c>
      <c r="I45" s="40">
        <v>2496.4499999999998</v>
      </c>
      <c r="J45" s="40">
        <v>119.65</v>
      </c>
      <c r="K45" s="40">
        <v>7495.6</v>
      </c>
      <c r="L45" s="40">
        <v>239.15</v>
      </c>
      <c r="M45" s="37">
        <v>7.3049999999999997</v>
      </c>
      <c r="N45" s="58">
        <v>19406.7</v>
      </c>
      <c r="O45" s="3">
        <v>5.0880012543607876E-3</v>
      </c>
      <c r="P45" s="38">
        <v>7.1260600014252126E-4</v>
      </c>
      <c r="Q45" s="38">
        <v>-1.6252612026932197E-3</v>
      </c>
      <c r="R45" s="38">
        <v>1.8217391304347866E-2</v>
      </c>
      <c r="S45" s="38">
        <v>-4.8511207761793244E-3</v>
      </c>
      <c r="T45" s="38">
        <v>-6.49850363403156E-3</v>
      </c>
      <c r="U45" s="38">
        <v>-2.1827086882453875E-3</v>
      </c>
      <c r="V45" s="38">
        <v>-3.8039561143600258E-4</v>
      </c>
      <c r="W45" s="38">
        <v>2.0938023450586263E-3</v>
      </c>
      <c r="X45" s="38">
        <v>-8.7872997401498027E-3</v>
      </c>
      <c r="Y45" s="38">
        <v>1.3991944032223919E-2</v>
      </c>
      <c r="Z45" s="3">
        <f t="shared" si="1"/>
        <v>-1.6400164001640638E-3</v>
      </c>
      <c r="AA45" s="59">
        <f t="shared" si="2"/>
        <v>5.0880012543607876E-3</v>
      </c>
      <c r="AB45" s="3"/>
      <c r="AR45">
        <f>1/AR44</f>
        <v>1.6866102946379715E-2</v>
      </c>
    </row>
    <row r="46" spans="1:44" x14ac:dyDescent="0.2">
      <c r="A46" s="53">
        <v>45088</v>
      </c>
      <c r="B46" s="21"/>
      <c r="C46" s="36">
        <v>1403.3</v>
      </c>
      <c r="D46" s="40">
        <v>646.04999999999995</v>
      </c>
      <c r="E46" s="40">
        <v>1150</v>
      </c>
      <c r="F46" s="40">
        <v>1494.5</v>
      </c>
      <c r="G46" s="40">
        <v>2339</v>
      </c>
      <c r="H46" s="40">
        <v>939.2</v>
      </c>
      <c r="I46" s="40">
        <v>2497.4</v>
      </c>
      <c r="J46" s="40">
        <v>119.4</v>
      </c>
      <c r="K46" s="40">
        <v>7562.05</v>
      </c>
      <c r="L46" s="40">
        <v>235.85</v>
      </c>
      <c r="M46" s="37">
        <v>7.3170000000000002</v>
      </c>
      <c r="N46" s="58">
        <v>19411.75</v>
      </c>
      <c r="O46" s="3">
        <v>7.5885439843278151E-3</v>
      </c>
      <c r="P46" s="38">
        <v>1.0258809978042547E-2</v>
      </c>
      <c r="Q46" s="38">
        <v>-2.2393822393823098E-3</v>
      </c>
      <c r="R46" s="38">
        <v>7.7994917185173008E-3</v>
      </c>
      <c r="S46" s="38">
        <v>7.2451558550968827E-3</v>
      </c>
      <c r="T46" s="38">
        <v>8.3200413846618894E-3</v>
      </c>
      <c r="U46" s="38">
        <v>9.0786999731399896E-3</v>
      </c>
      <c r="V46" s="38">
        <v>-4.7225266513898209E-3</v>
      </c>
      <c r="W46" s="38">
        <v>1.7902813299232809E-2</v>
      </c>
      <c r="X46" s="38">
        <v>2.031302705255349E-2</v>
      </c>
      <c r="Y46" s="38">
        <v>6.4006827394922127E-3</v>
      </c>
      <c r="Z46" s="3">
        <f t="shared" si="1"/>
        <v>-6.8287353182189205E-4</v>
      </c>
      <c r="AA46" s="59">
        <f t="shared" si="2"/>
        <v>7.5885439843278151E-3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R46" cm="1">
        <f t="array" ref="AR46:AR55">MMULT(_xlfn.ANCHORARRAY(AR33),AR45)</f>
        <v>1.2249850555085739E-2</v>
      </c>
    </row>
    <row r="47" spans="1:44" x14ac:dyDescent="0.2">
      <c r="A47" s="53">
        <v>44996</v>
      </c>
      <c r="B47" s="21"/>
      <c r="C47" s="36">
        <v>1389.05</v>
      </c>
      <c r="D47" s="40">
        <v>647.5</v>
      </c>
      <c r="E47" s="40">
        <v>1141.0999999999999</v>
      </c>
      <c r="F47" s="40">
        <v>1483.75</v>
      </c>
      <c r="G47" s="40">
        <v>2319.6999999999998</v>
      </c>
      <c r="H47" s="40">
        <v>930.75</v>
      </c>
      <c r="I47" s="40">
        <v>2509.25</v>
      </c>
      <c r="J47" s="40">
        <v>117.3</v>
      </c>
      <c r="K47" s="40">
        <v>7411.5</v>
      </c>
      <c r="L47" s="40">
        <v>234.35</v>
      </c>
      <c r="M47" s="37">
        <v>7.3220000000000001</v>
      </c>
      <c r="N47" s="58">
        <v>19230.599999999999</v>
      </c>
      <c r="O47" s="3">
        <v>-4.7406654227550417E-3</v>
      </c>
      <c r="P47" s="38">
        <v>1.3794110133926842E-2</v>
      </c>
      <c r="Q47" s="38">
        <v>1.7361929452431382E-2</v>
      </c>
      <c r="R47" s="38">
        <v>7.2825175442468113E-3</v>
      </c>
      <c r="S47" s="38">
        <v>4.7401388183511087E-3</v>
      </c>
      <c r="T47" s="38">
        <v>-2.1549866390828379E-4</v>
      </c>
      <c r="U47" s="38">
        <v>7.4687449261243459E-3</v>
      </c>
      <c r="V47" s="38">
        <v>9.0276660768858832E-3</v>
      </c>
      <c r="W47" s="38">
        <v>-6.7739204064352007E-3</v>
      </c>
      <c r="X47" s="38">
        <v>-5.0475896417017307E-3</v>
      </c>
      <c r="Y47" s="38">
        <v>-3.8257173219978986E-3</v>
      </c>
      <c r="Z47" s="3">
        <f t="shared" si="1"/>
        <v>-4.8926338678988296E-3</v>
      </c>
      <c r="AA47" s="59">
        <f t="shared" si="2"/>
        <v>-4.7406654227550417E-3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R47">
        <v>0.290373550413069</v>
      </c>
    </row>
    <row r="48" spans="1:44" x14ac:dyDescent="0.2">
      <c r="A48" s="53">
        <v>44968</v>
      </c>
      <c r="B48" s="21"/>
      <c r="C48" s="36">
        <v>1370.15</v>
      </c>
      <c r="D48" s="40">
        <v>636.45000000000005</v>
      </c>
      <c r="E48" s="40">
        <v>1132.8499999999999</v>
      </c>
      <c r="F48" s="40">
        <v>1476.75</v>
      </c>
      <c r="G48" s="40">
        <v>2320.1999999999998</v>
      </c>
      <c r="H48" s="40">
        <v>923.85</v>
      </c>
      <c r="I48" s="40">
        <v>2486.8000000000002</v>
      </c>
      <c r="J48" s="40">
        <v>118.1</v>
      </c>
      <c r="K48" s="40">
        <v>7449.1</v>
      </c>
      <c r="L48" s="40">
        <v>235.25</v>
      </c>
      <c r="M48" s="37">
        <v>7.3579999999999997</v>
      </c>
      <c r="N48" s="58">
        <v>19133.25</v>
      </c>
      <c r="O48" s="3">
        <v>-3.2025662325179541E-3</v>
      </c>
      <c r="P48" s="38">
        <v>1.1815530037292766E-2</v>
      </c>
      <c r="Q48" s="38">
        <v>1.3939780149753066E-2</v>
      </c>
      <c r="R48" s="38">
        <v>1.4916681598279755E-2</v>
      </c>
      <c r="S48" s="38">
        <v>1.525940996948118E-3</v>
      </c>
      <c r="T48" s="38">
        <v>9.9242622094540458E-3</v>
      </c>
      <c r="U48" s="38">
        <v>1.1385406973561746E-2</v>
      </c>
      <c r="V48" s="38">
        <v>5.8853271311559031E-3</v>
      </c>
      <c r="W48" s="38">
        <v>1.2864493996569469E-2</v>
      </c>
      <c r="X48" s="38">
        <v>-3.0514327011870171E-3</v>
      </c>
      <c r="Y48" s="38">
        <v>1.1392949269131581E-2</v>
      </c>
      <c r="Z48" s="3">
        <f t="shared" si="1"/>
        <v>9.5225139436806868E-4</v>
      </c>
      <c r="AA48" s="59">
        <f t="shared" si="2"/>
        <v>-3.2025662325179541E-3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R48">
        <v>5.0592443419933353E-2</v>
      </c>
    </row>
    <row r="49" spans="1:59" x14ac:dyDescent="0.2">
      <c r="A49" s="53">
        <v>44937</v>
      </c>
      <c r="B49" s="21"/>
      <c r="C49" s="36">
        <v>1354.15</v>
      </c>
      <c r="D49" s="40">
        <v>627.70000000000005</v>
      </c>
      <c r="E49" s="40">
        <v>1116.2</v>
      </c>
      <c r="F49" s="40">
        <v>1474.5</v>
      </c>
      <c r="G49" s="40">
        <v>2297.4</v>
      </c>
      <c r="H49" s="40">
        <v>913.45</v>
      </c>
      <c r="I49" s="40">
        <v>2472.25</v>
      </c>
      <c r="J49" s="40">
        <v>116.6</v>
      </c>
      <c r="K49" s="40">
        <v>7471.9</v>
      </c>
      <c r="L49" s="40">
        <v>232.6</v>
      </c>
      <c r="M49" s="37">
        <v>7.351</v>
      </c>
      <c r="N49" s="58">
        <v>18989.150000000001</v>
      </c>
      <c r="O49" s="3">
        <v>4.9167202614551417E-3</v>
      </c>
      <c r="P49" s="38">
        <v>-1.0413621748026892E-2</v>
      </c>
      <c r="Q49" s="38">
        <v>-1.5111747395210877E-3</v>
      </c>
      <c r="R49" s="38">
        <v>2.5353665258129834E-2</v>
      </c>
      <c r="S49" s="38">
        <v>-1.3545546901456147E-3</v>
      </c>
      <c r="T49" s="38">
        <v>4.1522793828401589E-3</v>
      </c>
      <c r="U49" s="38">
        <v>-1.0389326334207477E-3</v>
      </c>
      <c r="V49" s="38">
        <v>-4.7302737520128826E-3</v>
      </c>
      <c r="W49" s="38">
        <v>-1.8105263157894784E-2</v>
      </c>
      <c r="X49" s="38">
        <v>-2.7693806597131857E-3</v>
      </c>
      <c r="Y49" s="38">
        <v>-1.3570822731128146E-2</v>
      </c>
      <c r="Z49" s="3">
        <f t="shared" si="1"/>
        <v>-2.4426652191613238E-3</v>
      </c>
      <c r="AA49" s="59">
        <f t="shared" si="2"/>
        <v>4.9167202614551417E-3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R49">
        <v>0.51740314605350013</v>
      </c>
    </row>
    <row r="50" spans="1:59" x14ac:dyDescent="0.2">
      <c r="A50" s="39" t="s">
        <v>47</v>
      </c>
      <c r="B50" s="21"/>
      <c r="C50" s="36">
        <v>1368.4</v>
      </c>
      <c r="D50" s="40">
        <v>628.65</v>
      </c>
      <c r="E50" s="40">
        <v>1088.5999999999999</v>
      </c>
      <c r="F50" s="40">
        <v>1476.5</v>
      </c>
      <c r="G50" s="40">
        <v>2287.9</v>
      </c>
      <c r="H50" s="40">
        <v>914.4</v>
      </c>
      <c r="I50" s="40">
        <v>2484</v>
      </c>
      <c r="J50" s="40">
        <v>118.75</v>
      </c>
      <c r="K50" s="40">
        <v>7492.65</v>
      </c>
      <c r="L50" s="40">
        <v>235.8</v>
      </c>
      <c r="M50" s="37">
        <v>7.3689999999999998</v>
      </c>
      <c r="N50" s="58">
        <v>19079.599999999999</v>
      </c>
      <c r="O50" s="3">
        <v>1.007570032746026E-2</v>
      </c>
      <c r="P50" s="38">
        <v>-6.2815438800333055E-3</v>
      </c>
      <c r="Q50" s="38">
        <v>2.3866348448683733E-4</v>
      </c>
      <c r="R50" s="38">
        <v>-2.3852223816355933E-2</v>
      </c>
      <c r="S50" s="38">
        <v>-5.7908558346238702E-3</v>
      </c>
      <c r="T50" s="38">
        <v>-1.0637837837837798E-2</v>
      </c>
      <c r="U50" s="38">
        <v>-1.2793522267206502E-2</v>
      </c>
      <c r="V50" s="38">
        <v>2.0573641534551248E-3</v>
      </c>
      <c r="W50" s="38">
        <v>-3.3571128829207359E-3</v>
      </c>
      <c r="X50" s="38">
        <v>-1.3861029847862597E-3</v>
      </c>
      <c r="Y50" s="38">
        <v>5.1150895140665686E-3</v>
      </c>
      <c r="Z50" s="3">
        <f t="shared" si="1"/>
        <v>2.4486464426608343E-3</v>
      </c>
      <c r="AA50" s="59">
        <f t="shared" si="2"/>
        <v>1.007570032746026E-2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R50">
        <v>2.5509117567498511E-2</v>
      </c>
    </row>
    <row r="51" spans="1:59" x14ac:dyDescent="0.2">
      <c r="A51" s="39" t="s">
        <v>48</v>
      </c>
      <c r="B51" s="21"/>
      <c r="C51" s="36">
        <v>1377.05</v>
      </c>
      <c r="D51" s="40">
        <v>628.5</v>
      </c>
      <c r="E51" s="40">
        <v>1115.2</v>
      </c>
      <c r="F51" s="40">
        <v>1485.1</v>
      </c>
      <c r="G51" s="40">
        <v>2312.5</v>
      </c>
      <c r="H51" s="40">
        <v>926.25</v>
      </c>
      <c r="I51" s="40">
        <v>2478.9</v>
      </c>
      <c r="J51" s="40">
        <v>119.15</v>
      </c>
      <c r="K51" s="40">
        <v>7503.05</v>
      </c>
      <c r="L51" s="40">
        <v>234.6</v>
      </c>
      <c r="M51" s="37">
        <v>7.351</v>
      </c>
      <c r="N51" s="58">
        <v>19140.900000000001</v>
      </c>
      <c r="O51" s="3">
        <v>-1.3853044767455618E-2</v>
      </c>
      <c r="P51" s="38">
        <v>-2.3906980113738941E-3</v>
      </c>
      <c r="Q51" s="38">
        <v>-1.9577256064269487E-2</v>
      </c>
      <c r="R51" s="38">
        <v>3.5094034014218401E-3</v>
      </c>
      <c r="S51" s="38">
        <v>1.0856617772181068E-2</v>
      </c>
      <c r="T51" s="38">
        <v>2.061082178479999E-2</v>
      </c>
      <c r="U51" s="38">
        <v>1.2737808878198094E-2</v>
      </c>
      <c r="V51" s="38">
        <v>-1.2691122257811448E-3</v>
      </c>
      <c r="W51" s="38">
        <v>-6.2552126772310252E-3</v>
      </c>
      <c r="X51" s="38">
        <v>-5.5280264279620051E-4</v>
      </c>
      <c r="Y51" s="38">
        <v>-8.4530853761623E-3</v>
      </c>
      <c r="Z51" s="3">
        <f t="shared" si="1"/>
        <v>-2.0363833831115504E-3</v>
      </c>
      <c r="AA51" s="59">
        <f t="shared" si="2"/>
        <v>-1.3853044767455618E-2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R51">
        <v>-4.9088647115947369E-2</v>
      </c>
    </row>
    <row r="52" spans="1:59" x14ac:dyDescent="0.2">
      <c r="A52" s="39" t="s">
        <v>49</v>
      </c>
      <c r="B52" s="21"/>
      <c r="C52" s="36">
        <v>1380.35</v>
      </c>
      <c r="D52" s="40">
        <v>641.04999999999995</v>
      </c>
      <c r="E52" s="40">
        <v>1111.3</v>
      </c>
      <c r="F52" s="40">
        <v>1469.15</v>
      </c>
      <c r="G52" s="40">
        <v>2265.8000000000002</v>
      </c>
      <c r="H52" s="40">
        <v>914.6</v>
      </c>
      <c r="I52" s="40">
        <v>2482.0500000000002</v>
      </c>
      <c r="J52" s="40">
        <v>119.9</v>
      </c>
      <c r="K52" s="40">
        <v>7507.2</v>
      </c>
      <c r="L52" s="40">
        <v>236.6</v>
      </c>
      <c r="M52" s="37">
        <v>7.3659999999999997</v>
      </c>
      <c r="N52" s="58">
        <v>19047.25</v>
      </c>
      <c r="O52" s="3">
        <v>-8.2772569917148875E-3</v>
      </c>
      <c r="P52" s="38">
        <v>1.5373864430468103E-2</v>
      </c>
      <c r="Q52" s="38">
        <v>2.3142606336286013E-2</v>
      </c>
      <c r="R52" s="38">
        <v>6.885929147413164E-3</v>
      </c>
      <c r="S52" s="38">
        <v>3.9292059587262536E-3</v>
      </c>
      <c r="T52" s="38">
        <v>1.7651021783067676E-2</v>
      </c>
      <c r="U52" s="38">
        <v>1.0049696300386551E-2</v>
      </c>
      <c r="V52" s="38">
        <v>2.2815377160394488E-3</v>
      </c>
      <c r="W52" s="38">
        <v>0</v>
      </c>
      <c r="X52" s="38">
        <v>1.1506642593440895E-2</v>
      </c>
      <c r="Y52" s="38">
        <v>2.1368443772933256E-2</v>
      </c>
      <c r="Z52" s="3">
        <f t="shared" si="1"/>
        <v>3.1322347814244432E-3</v>
      </c>
      <c r="AA52" s="59">
        <f t="shared" si="2"/>
        <v>-8.2772569917148875E-3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R52">
        <v>0.38843508027713819</v>
      </c>
    </row>
    <row r="53" spans="1:59" x14ac:dyDescent="0.2">
      <c r="A53" s="39" t="s">
        <v>50</v>
      </c>
      <c r="B53" s="21"/>
      <c r="C53" s="36">
        <v>1359.45</v>
      </c>
      <c r="D53" s="40">
        <v>626.54999999999995</v>
      </c>
      <c r="E53" s="40">
        <v>1103.7</v>
      </c>
      <c r="F53" s="40">
        <v>1463.4</v>
      </c>
      <c r="G53" s="40">
        <v>2226.5</v>
      </c>
      <c r="H53" s="40">
        <v>905.5</v>
      </c>
      <c r="I53" s="40">
        <v>2476.4</v>
      </c>
      <c r="J53" s="40">
        <v>119.9</v>
      </c>
      <c r="K53" s="40">
        <v>7421.8</v>
      </c>
      <c r="L53" s="40">
        <v>231.65</v>
      </c>
      <c r="M53" s="37">
        <v>7.343</v>
      </c>
      <c r="N53" s="58">
        <v>18857.25</v>
      </c>
      <c r="O53" s="3">
        <v>-1.335028770407296E-2</v>
      </c>
      <c r="P53" s="38">
        <v>-7.7369439071566072E-3</v>
      </c>
      <c r="Q53" s="38">
        <v>-1.7715763894332631E-2</v>
      </c>
      <c r="R53" s="38">
        <v>-1.4817459609033214E-2</v>
      </c>
      <c r="S53" s="38">
        <v>-2.211827597728026E-2</v>
      </c>
      <c r="T53" s="38">
        <v>-1.3928563520007006E-2</v>
      </c>
      <c r="U53" s="38">
        <v>-1.8534576197702171E-2</v>
      </c>
      <c r="V53" s="38">
        <v>-3.6329875267431916E-4</v>
      </c>
      <c r="W53" s="38">
        <v>-1.19489081170168E-2</v>
      </c>
      <c r="X53" s="38">
        <v>-3.5434631455139698E-2</v>
      </c>
      <c r="Y53" s="38">
        <v>-1.723766429648807E-3</v>
      </c>
      <c r="Z53" s="3">
        <f t="shared" si="1"/>
        <v>-5.2831211053914525E-3</v>
      </c>
      <c r="AA53" s="59">
        <f t="shared" si="2"/>
        <v>-1.335028770407296E-2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R53">
        <v>-0.11241607078378414</v>
      </c>
      <c r="BD53" t="s">
        <v>70</v>
      </c>
      <c r="BE53" t="s">
        <v>71</v>
      </c>
      <c r="BF53" t="s">
        <v>72</v>
      </c>
      <c r="BG53" t="s">
        <v>73</v>
      </c>
    </row>
    <row r="54" spans="1:59" x14ac:dyDescent="0.2">
      <c r="A54" s="39" t="s">
        <v>51</v>
      </c>
      <c r="B54" s="21"/>
      <c r="C54" s="36">
        <v>1370.05</v>
      </c>
      <c r="D54" s="40">
        <v>637.85</v>
      </c>
      <c r="E54" s="40">
        <v>1120.3</v>
      </c>
      <c r="F54" s="40">
        <v>1496.5</v>
      </c>
      <c r="G54" s="40">
        <v>2257.9499999999998</v>
      </c>
      <c r="H54" s="40">
        <v>922.6</v>
      </c>
      <c r="I54" s="40">
        <v>2477.3000000000002</v>
      </c>
      <c r="J54" s="40">
        <v>121.35</v>
      </c>
      <c r="K54" s="40">
        <v>7694.45</v>
      </c>
      <c r="L54" s="40">
        <v>232.05</v>
      </c>
      <c r="M54" s="37">
        <v>7.3819999999999997</v>
      </c>
      <c r="N54" s="58">
        <v>19122.150000000001</v>
      </c>
      <c r="O54" s="3">
        <v>-4.1809556324427519E-3</v>
      </c>
      <c r="P54" s="38">
        <v>-2.7402122599652246E-2</v>
      </c>
      <c r="Q54" s="38">
        <v>-1.4675214335367266E-2</v>
      </c>
      <c r="R54" s="38">
        <v>-1.9154528041338953E-3</v>
      </c>
      <c r="S54" s="38">
        <v>-6.341090933235918E-3</v>
      </c>
      <c r="T54" s="38">
        <v>-2.3197242841993641E-3</v>
      </c>
      <c r="U54" s="38">
        <v>-1.7779197274566096E-2</v>
      </c>
      <c r="V54" s="38">
        <v>-2.4964767465270057E-3</v>
      </c>
      <c r="W54" s="38">
        <v>1.1249999999999953E-2</v>
      </c>
      <c r="X54" s="38">
        <v>-1.3392914385362015E-2</v>
      </c>
      <c r="Y54" s="38">
        <v>-1.9023462270133164E-2</v>
      </c>
      <c r="Z54" s="3">
        <f t="shared" si="1"/>
        <v>2.3082145281737216E-3</v>
      </c>
      <c r="AA54" s="59">
        <f t="shared" si="2"/>
        <v>-4.1809556324427519E-3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R54">
        <v>-0.44606902043840685</v>
      </c>
      <c r="BC54" t="s">
        <v>74</v>
      </c>
      <c r="BD54">
        <v>0</v>
      </c>
      <c r="BE54">
        <v>0.5</v>
      </c>
      <c r="BF54">
        <v>1</v>
      </c>
      <c r="BG54">
        <v>1.5</v>
      </c>
    </row>
    <row r="55" spans="1:59" x14ac:dyDescent="0.2">
      <c r="A55" s="39" t="s">
        <v>52</v>
      </c>
      <c r="B55" s="21"/>
      <c r="C55" s="36">
        <v>1408.65</v>
      </c>
      <c r="D55" s="40">
        <v>647.35</v>
      </c>
      <c r="E55" s="40">
        <v>1122.45</v>
      </c>
      <c r="F55" s="40">
        <v>1506.05</v>
      </c>
      <c r="G55" s="40">
        <v>2263.1999999999998</v>
      </c>
      <c r="H55" s="40">
        <v>939.3</v>
      </c>
      <c r="I55" s="40">
        <v>2483.5</v>
      </c>
      <c r="J55" s="40">
        <v>120</v>
      </c>
      <c r="K55" s="40">
        <v>7798.9</v>
      </c>
      <c r="L55" s="40">
        <v>236.55</v>
      </c>
      <c r="M55" s="37">
        <v>7.3650000000000002</v>
      </c>
      <c r="N55" s="58">
        <v>19281.75</v>
      </c>
      <c r="O55" s="3">
        <v>-2.3587903065917931E-3</v>
      </c>
      <c r="P55" s="38">
        <v>-1.3032054650551697E-2</v>
      </c>
      <c r="Q55" s="38">
        <v>-2.3899276236429467E-2</v>
      </c>
      <c r="R55" s="38">
        <v>-1.7291192435650499E-2</v>
      </c>
      <c r="S55" s="38">
        <v>-1.0999474651956921E-2</v>
      </c>
      <c r="T55" s="38">
        <v>-1.5614805793571438E-2</v>
      </c>
      <c r="U55" s="38">
        <v>-6.242065171392394E-3</v>
      </c>
      <c r="V55" s="38">
        <v>-4.6690579724666219E-3</v>
      </c>
      <c r="W55" s="38">
        <v>-2.5182778229082003E-2</v>
      </c>
      <c r="X55" s="38">
        <v>3.8227874169798459E-3</v>
      </c>
      <c r="Y55" s="38">
        <v>-1.8464730290456383E-2</v>
      </c>
      <c r="Z55" s="3">
        <f t="shared" si="1"/>
        <v>-5.4281449314690729E-4</v>
      </c>
      <c r="AA55" s="59">
        <f t="shared" si="2"/>
        <v>-2.3587903065917931E-3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R55">
        <v>0.32301055005191337</v>
      </c>
      <c r="BC55" t="s">
        <v>75</v>
      </c>
      <c r="BD55">
        <v>-1.3123E-4</v>
      </c>
      <c r="BE55">
        <f>BD55+BE54*(BF55-BD55)</f>
        <v>2.2462085000000001E-3</v>
      </c>
      <c r="BF55">
        <v>4.6236469999999998E-3</v>
      </c>
      <c r="BG55">
        <f>BD55+BG54*(BF55-BD55)</f>
        <v>7.0010854999999995E-3</v>
      </c>
    </row>
    <row r="56" spans="1:59" x14ac:dyDescent="0.2">
      <c r="A56" s="39" t="s">
        <v>53</v>
      </c>
      <c r="B56" s="21"/>
      <c r="C56" s="36">
        <v>1427.25</v>
      </c>
      <c r="D56" s="40">
        <v>663.2</v>
      </c>
      <c r="E56" s="40">
        <v>1142.2</v>
      </c>
      <c r="F56" s="40">
        <v>1522.8</v>
      </c>
      <c r="G56" s="40">
        <v>2299.1</v>
      </c>
      <c r="H56" s="40">
        <v>945.2</v>
      </c>
      <c r="I56" s="40">
        <v>2495.15</v>
      </c>
      <c r="J56" s="40">
        <v>123.1</v>
      </c>
      <c r="K56" s="40">
        <v>7769.2</v>
      </c>
      <c r="L56" s="40">
        <v>241</v>
      </c>
      <c r="M56" s="37">
        <v>7.3689999999999998</v>
      </c>
      <c r="N56" s="58">
        <v>19542.650000000001</v>
      </c>
      <c r="O56" s="3">
        <v>-7.0867930242536634E-3</v>
      </c>
      <c r="P56" s="38">
        <v>-4.4641300177868312E-3</v>
      </c>
      <c r="Q56" s="38">
        <v>-8.3732057416266593E-3</v>
      </c>
      <c r="R56" s="38">
        <v>6.1322820849763068E-4</v>
      </c>
      <c r="S56" s="38">
        <v>5.1816891646588393E-3</v>
      </c>
      <c r="T56" s="38">
        <v>-3.0570431238211657E-3</v>
      </c>
      <c r="U56" s="38">
        <v>2.3861286388461743E-3</v>
      </c>
      <c r="V56" s="38">
        <v>-2.0780189160550928E-2</v>
      </c>
      <c r="W56" s="38">
        <v>-2.3015873015873062E-2</v>
      </c>
      <c r="X56" s="38">
        <v>-9.2264922113613201E-3</v>
      </c>
      <c r="Y56" s="38">
        <v>6.2630480167014616E-3</v>
      </c>
      <c r="Z56" s="3">
        <f t="shared" si="1"/>
        <v>2.1759825921392651E-3</v>
      </c>
      <c r="AA56" s="59">
        <f t="shared" si="2"/>
        <v>-7.0867930242536634E-3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59" x14ac:dyDescent="0.2">
      <c r="A57" s="39" t="s">
        <v>54</v>
      </c>
      <c r="B57" s="21"/>
      <c r="C57" s="36">
        <v>1433.65</v>
      </c>
      <c r="D57" s="40">
        <v>668.8</v>
      </c>
      <c r="E57" s="40">
        <v>1141.5</v>
      </c>
      <c r="F57" s="40">
        <v>1514.95</v>
      </c>
      <c r="G57" s="40">
        <v>2306.15</v>
      </c>
      <c r="H57" s="40">
        <v>942.95</v>
      </c>
      <c r="I57" s="40">
        <v>2548.1</v>
      </c>
      <c r="J57" s="40">
        <v>126</v>
      </c>
      <c r="K57" s="40">
        <v>7841.55</v>
      </c>
      <c r="L57" s="40">
        <v>239.5</v>
      </c>
      <c r="M57" s="37">
        <v>7.3529999999999998</v>
      </c>
      <c r="N57" s="58">
        <v>19624.7</v>
      </c>
      <c r="O57" s="3">
        <v>4.0417094276990126E-3</v>
      </c>
      <c r="P57" s="38">
        <v>-4.7898372149525279E-3</v>
      </c>
      <c r="Q57" s="38">
        <v>4.4876589379200379E-4</v>
      </c>
      <c r="R57" s="38">
        <v>-1.0317322698110015E-2</v>
      </c>
      <c r="S57" s="38">
        <v>-3.1584142128639279E-3</v>
      </c>
      <c r="T57" s="38">
        <v>-7.6807228915662263E-3</v>
      </c>
      <c r="U57" s="38">
        <v>-1.038988298263103E-2</v>
      </c>
      <c r="V57" s="38">
        <v>-5.8863926223914822E-5</v>
      </c>
      <c r="W57" s="38">
        <v>-8.6546026750589644E-3</v>
      </c>
      <c r="X57" s="38">
        <v>-3.178013233247103E-3</v>
      </c>
      <c r="Y57" s="38">
        <v>-1.0330578512396695E-2</v>
      </c>
      <c r="Z57" s="3">
        <f t="shared" si="1"/>
        <v>3.411572052401674E-3</v>
      </c>
      <c r="AA57" s="59">
        <f t="shared" si="2"/>
        <v>4.0417094276990126E-3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 t="s">
        <v>61</v>
      </c>
      <c r="AR57" cm="1">
        <f t="array" ref="AR57:BA57">TRANSPOSE(_xlfn.ANCHORARRAY(AR46))</f>
        <v>1.2249850555085739E-2</v>
      </c>
      <c r="AS57">
        <v>0.290373550413069</v>
      </c>
      <c r="AT57">
        <v>5.0592443419933353E-2</v>
      </c>
      <c r="AU57">
        <v>0.51740314605350013</v>
      </c>
      <c r="AV57">
        <v>2.5509117567498511E-2</v>
      </c>
      <c r="AW57">
        <v>-4.9088647115947369E-2</v>
      </c>
      <c r="AX57">
        <v>0.38843508027713819</v>
      </c>
      <c r="AY57">
        <v>-0.11241607078378414</v>
      </c>
      <c r="AZ57">
        <v>-0.44606902043840685</v>
      </c>
      <c r="BA57">
        <v>0.32301055005191337</v>
      </c>
    </row>
    <row r="58" spans="1:59" x14ac:dyDescent="0.2">
      <c r="A58" s="39" t="s">
        <v>55</v>
      </c>
      <c r="B58" s="21"/>
      <c r="C58" s="36">
        <v>1440.55</v>
      </c>
      <c r="D58" s="40">
        <v>668.5</v>
      </c>
      <c r="E58" s="40">
        <v>1153.4000000000001</v>
      </c>
      <c r="F58" s="40">
        <v>1519.75</v>
      </c>
      <c r="G58" s="40">
        <v>2324</v>
      </c>
      <c r="H58" s="40">
        <v>952.85</v>
      </c>
      <c r="I58" s="40">
        <v>2548.25</v>
      </c>
      <c r="J58" s="40">
        <v>127.1</v>
      </c>
      <c r="K58" s="40">
        <v>7866.55</v>
      </c>
      <c r="L58" s="40">
        <v>242</v>
      </c>
      <c r="M58" s="37">
        <v>7.3280000000000003</v>
      </c>
      <c r="N58" s="58">
        <v>19671.099999999999</v>
      </c>
      <c r="O58" s="3">
        <v>-9.7716323942267751E-4</v>
      </c>
      <c r="P58" s="38">
        <v>-1.3172033692676287E-3</v>
      </c>
      <c r="Q58" s="38">
        <v>1.952112246454164E-2</v>
      </c>
      <c r="R58" s="38">
        <v>1.4602392681210536E-2</v>
      </c>
      <c r="S58" s="38">
        <v>-1.3917726446924503E-2</v>
      </c>
      <c r="T58" s="38">
        <v>-1.3268230548774015E-2</v>
      </c>
      <c r="U58" s="38">
        <v>-8.3888218948246693E-4</v>
      </c>
      <c r="V58" s="38">
        <v>-3.0905854507756159E-3</v>
      </c>
      <c r="W58" s="38">
        <v>-2.3547880690738725E-3</v>
      </c>
      <c r="X58" s="38">
        <v>-2.7980971209687362E-2</v>
      </c>
      <c r="Y58" s="38">
        <v>-1.606017483228294E-2</v>
      </c>
      <c r="Z58" s="3">
        <f t="shared" si="1"/>
        <v>-6.8184917496248373E-4</v>
      </c>
      <c r="AA58" s="59">
        <f t="shared" si="2"/>
        <v>-9.7716323942267751E-4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59" x14ac:dyDescent="0.2">
      <c r="A59" s="39" t="s">
        <v>56</v>
      </c>
      <c r="B59" s="21"/>
      <c r="C59" s="36">
        <v>1442.45</v>
      </c>
      <c r="D59" s="40">
        <v>655.7</v>
      </c>
      <c r="E59" s="40">
        <v>1136.8</v>
      </c>
      <c r="F59" s="40">
        <v>1541.2</v>
      </c>
      <c r="G59" s="40">
        <v>2355.25</v>
      </c>
      <c r="H59" s="40">
        <v>953.65</v>
      </c>
      <c r="I59" s="40">
        <v>2556.15</v>
      </c>
      <c r="J59" s="40">
        <v>127.4</v>
      </c>
      <c r="K59" s="40">
        <v>8093</v>
      </c>
      <c r="L59" s="40">
        <v>245.95</v>
      </c>
      <c r="M59" s="37">
        <v>7.3330000000000002</v>
      </c>
      <c r="N59" s="58">
        <v>19811.5</v>
      </c>
      <c r="O59" s="3">
        <v>-2.1698494493281161E-3</v>
      </c>
      <c r="P59" s="38">
        <v>5.7874002022103369E-3</v>
      </c>
      <c r="Q59" s="38">
        <v>-1.5761032722906035E-2</v>
      </c>
      <c r="R59" s="38">
        <v>1.3212366775301682E-3</v>
      </c>
      <c r="S59" s="38">
        <v>7.5836820083682909E-3</v>
      </c>
      <c r="T59" s="38">
        <v>4.7780550756169101E-3</v>
      </c>
      <c r="U59" s="38">
        <v>7.5009244096984028E-3</v>
      </c>
      <c r="V59" s="38">
        <v>-8.4040182933983146E-4</v>
      </c>
      <c r="W59" s="38">
        <v>3.1496062992126431E-3</v>
      </c>
      <c r="X59" s="38">
        <v>7.0930811348929815E-3</v>
      </c>
      <c r="Y59" s="38">
        <v>1.0269049086054631E-2</v>
      </c>
      <c r="Z59" s="3">
        <f t="shared" si="1"/>
        <v>1.7759562841529919E-3</v>
      </c>
      <c r="AA59" s="59">
        <f t="shared" si="2"/>
        <v>-2.1698494493281161E-3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 t="s">
        <v>62</v>
      </c>
      <c r="AR59" cm="1">
        <f t="array" ref="AR59">MMULT(_xlfn.ANCHORARRAY(AR57),TRANSPOSE(AC6:AL6))</f>
        <v>4.6236465180982123E-3</v>
      </c>
    </row>
    <row r="60" spans="1:59" x14ac:dyDescent="0.2">
      <c r="A60" s="39" t="s">
        <v>57</v>
      </c>
      <c r="B60" s="21"/>
      <c r="C60" s="36">
        <v>1434.15</v>
      </c>
      <c r="D60" s="40">
        <v>666.2</v>
      </c>
      <c r="E60" s="40">
        <v>1135.3</v>
      </c>
      <c r="F60" s="40">
        <v>1529.6</v>
      </c>
      <c r="G60" s="40">
        <v>2344.0500000000002</v>
      </c>
      <c r="H60" s="40">
        <v>946.55</v>
      </c>
      <c r="I60" s="40">
        <v>2558.3000000000002</v>
      </c>
      <c r="J60" s="40">
        <v>127</v>
      </c>
      <c r="K60" s="40">
        <v>8036</v>
      </c>
      <c r="L60" s="40">
        <v>243.45</v>
      </c>
      <c r="M60" s="37">
        <v>7.32</v>
      </c>
      <c r="N60" s="58">
        <v>19731.75</v>
      </c>
      <c r="O60" s="3">
        <v>-8.7576061197235653E-4</v>
      </c>
      <c r="P60" s="38">
        <v>2.0962163295252067E-3</v>
      </c>
      <c r="Q60" s="38">
        <v>-1.349123070004463E-3</v>
      </c>
      <c r="R60" s="38">
        <v>-8.7313367676591282E-3</v>
      </c>
      <c r="S60" s="38">
        <v>-4.0045580335341634E-3</v>
      </c>
      <c r="T60" s="38">
        <v>-2.2347082109564547E-3</v>
      </c>
      <c r="U60" s="38">
        <v>-8.0171871725006182E-3</v>
      </c>
      <c r="V60" s="38">
        <v>-4.3394500768645572E-3</v>
      </c>
      <c r="W60" s="38">
        <v>1.5593762495002023E-2</v>
      </c>
      <c r="X60" s="38">
        <v>-1.9437009805443155E-3</v>
      </c>
      <c r="Y60" s="38">
        <v>5.7839289403014962E-3</v>
      </c>
      <c r="Z60" s="3">
        <f t="shared" si="1"/>
        <v>2.4650780608053524E-3</v>
      </c>
      <c r="AA60" s="59">
        <f t="shared" si="2"/>
        <v>-8.7576061197235653E-4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59" x14ac:dyDescent="0.2">
      <c r="A61" s="39" t="s">
        <v>58</v>
      </c>
      <c r="B61" s="21"/>
      <c r="C61" s="36">
        <v>1431.15</v>
      </c>
      <c r="D61" s="40">
        <v>667.1</v>
      </c>
      <c r="E61" s="40">
        <v>1145.3</v>
      </c>
      <c r="F61" s="40">
        <v>1535.75</v>
      </c>
      <c r="G61" s="40">
        <v>2349.3000000000002</v>
      </c>
      <c r="H61" s="40">
        <v>954.2</v>
      </c>
      <c r="I61" s="40">
        <v>2569.4499999999998</v>
      </c>
      <c r="J61" s="40">
        <v>125.05</v>
      </c>
      <c r="K61" s="40">
        <v>8051.65</v>
      </c>
      <c r="L61" s="40">
        <v>242.05</v>
      </c>
      <c r="M61" s="37">
        <v>7.3019999999999996</v>
      </c>
      <c r="N61" s="58">
        <v>19751.05</v>
      </c>
      <c r="O61" s="3">
        <v>6.1706920062875037E-3</v>
      </c>
      <c r="P61" s="38">
        <v>-2.343909928352092E-2</v>
      </c>
      <c r="Q61" s="38">
        <v>4.7334955648010012E-2</v>
      </c>
      <c r="R61" s="38">
        <v>1.3181174805378506E-2</v>
      </c>
      <c r="S61" s="38">
        <v>-9.0976546117365609E-3</v>
      </c>
      <c r="T61" s="38">
        <v>-4.2564058908618815E-5</v>
      </c>
      <c r="U61" s="38">
        <v>4.0511390540327484E-3</v>
      </c>
      <c r="V61" s="38">
        <v>4.8689870942510045E-3</v>
      </c>
      <c r="W61" s="38">
        <v>-6.7513899920572558E-3</v>
      </c>
      <c r="X61" s="38">
        <v>4.6604195001434257E-3</v>
      </c>
      <c r="Y61" s="38">
        <v>1.8625827814570243E-3</v>
      </c>
      <c r="Z61" s="3">
        <f t="shared" si="1"/>
        <v>-6.8427535240191345E-4</v>
      </c>
      <c r="AA61" s="59">
        <f t="shared" si="2"/>
        <v>6.1706920062875037E-3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59" x14ac:dyDescent="0.2">
      <c r="A62" s="52">
        <v>45270</v>
      </c>
      <c r="B62" s="21"/>
      <c r="C62" s="36">
        <v>1465.5</v>
      </c>
      <c r="D62" s="40">
        <v>636.95000000000005</v>
      </c>
      <c r="E62" s="40">
        <v>1130.4000000000001</v>
      </c>
      <c r="F62" s="40">
        <v>1549.85</v>
      </c>
      <c r="G62" s="40">
        <v>2349.4</v>
      </c>
      <c r="H62" s="40">
        <v>950.35</v>
      </c>
      <c r="I62" s="40">
        <v>2557</v>
      </c>
      <c r="J62" s="40">
        <v>125.9</v>
      </c>
      <c r="K62" s="40">
        <v>8014.3</v>
      </c>
      <c r="L62" s="40">
        <v>241.6</v>
      </c>
      <c r="M62" s="37">
        <v>7.3070000000000004</v>
      </c>
      <c r="N62" s="58">
        <v>19794</v>
      </c>
      <c r="O62" s="3">
        <v>9.0968027941278218E-3</v>
      </c>
      <c r="P62" s="38">
        <v>-1.9338865096359802E-2</v>
      </c>
      <c r="Q62" s="38">
        <v>4.6529968454259388E-3</v>
      </c>
      <c r="R62" s="38">
        <v>1.4617940199336355E-3</v>
      </c>
      <c r="S62" s="38">
        <v>6.6575733956871922E-3</v>
      </c>
      <c r="T62" s="38">
        <v>1.8549711093579706E-3</v>
      </c>
      <c r="U62" s="38">
        <v>-5.4939305148597739E-3</v>
      </c>
      <c r="V62" s="38">
        <v>2.3470505398212683E-4</v>
      </c>
      <c r="W62" s="38">
        <v>7.6030412164866173E-3</v>
      </c>
      <c r="X62" s="38">
        <v>-1.0818383228728842E-2</v>
      </c>
      <c r="Y62" s="38">
        <v>1.2149141181399271E-2</v>
      </c>
      <c r="Z62" s="3">
        <f t="shared" si="1"/>
        <v>-5.9855801931709418E-3</v>
      </c>
      <c r="AA62" s="59">
        <f t="shared" si="2"/>
        <v>9.0968027941278218E-3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59" x14ac:dyDescent="0.2">
      <c r="A63" s="52">
        <v>45240</v>
      </c>
      <c r="B63" s="21"/>
      <c r="C63" s="36">
        <v>1494.4</v>
      </c>
      <c r="D63" s="40">
        <v>634</v>
      </c>
      <c r="E63" s="40">
        <v>1128.75</v>
      </c>
      <c r="F63" s="40">
        <v>1539.6</v>
      </c>
      <c r="G63" s="40">
        <v>2345.0500000000002</v>
      </c>
      <c r="H63" s="40">
        <v>955.6</v>
      </c>
      <c r="I63" s="40">
        <v>2556.4</v>
      </c>
      <c r="J63" s="40">
        <v>124.95</v>
      </c>
      <c r="K63" s="40">
        <v>8101.95</v>
      </c>
      <c r="L63" s="40">
        <v>238.7</v>
      </c>
      <c r="M63" s="37">
        <v>7.351</v>
      </c>
      <c r="N63" s="58">
        <v>19811.349999999999</v>
      </c>
      <c r="O63" s="3">
        <v>-7.1819268832524208E-3</v>
      </c>
      <c r="P63" s="38">
        <v>-5.0162191084506566E-4</v>
      </c>
      <c r="Q63" s="38">
        <v>5.4714138450559762E-3</v>
      </c>
      <c r="R63" s="38">
        <v>1.9973368841544607E-3</v>
      </c>
      <c r="S63" s="38">
        <v>9.6730825982883576E-3</v>
      </c>
      <c r="T63" s="38">
        <v>1.5876797782013556E-2</v>
      </c>
      <c r="U63" s="38">
        <v>7.6448568566457528E-3</v>
      </c>
      <c r="V63" s="38">
        <v>1.597647245846923E-2</v>
      </c>
      <c r="W63" s="38">
        <v>-2.7932960893854294E-3</v>
      </c>
      <c r="X63" s="38">
        <v>2.2700282052550169E-3</v>
      </c>
      <c r="Y63" s="38">
        <v>1.1869436201780343E-2</v>
      </c>
      <c r="Z63" s="3">
        <f t="shared" si="1"/>
        <v>-4.7386948280530921E-3</v>
      </c>
      <c r="AA63" s="59">
        <f t="shared" si="2"/>
        <v>-7.1819268832524208E-3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 t="s">
        <v>63</v>
      </c>
      <c r="AR63" cm="1">
        <f t="array" ref="AR63:AR72">MMULT(AE17:AN26,_xlfn.ANCHORARRAY(AR46))</f>
        <v>2.4429903087702201E-5</v>
      </c>
      <c r="AU63" t="s">
        <v>66</v>
      </c>
      <c r="AV63" cm="1">
        <f t="array" ref="AV63">MMULT(_xlfn.ANCHORARRAY(AR57),_xlfn.ANCHORARRAY(AR63))</f>
        <v>8.0196188704274106E-5</v>
      </c>
    </row>
    <row r="64" spans="1:59" x14ac:dyDescent="0.2">
      <c r="A64" s="52">
        <v>45209</v>
      </c>
      <c r="B64" s="21"/>
      <c r="C64" s="36">
        <v>1495.15</v>
      </c>
      <c r="D64" s="40">
        <v>630.54999999999995</v>
      </c>
      <c r="E64" s="40">
        <v>1126.5</v>
      </c>
      <c r="F64" s="40">
        <v>1524.85</v>
      </c>
      <c r="G64" s="40">
        <v>2308.4</v>
      </c>
      <c r="H64" s="40">
        <v>948.35</v>
      </c>
      <c r="I64" s="40">
        <v>2516.1999999999998</v>
      </c>
      <c r="J64" s="40">
        <v>125.3</v>
      </c>
      <c r="K64" s="40">
        <v>8083.6</v>
      </c>
      <c r="L64" s="40">
        <v>235.9</v>
      </c>
      <c r="M64" s="37">
        <v>7.3860000000000001</v>
      </c>
      <c r="N64" s="58">
        <v>19689.849999999999</v>
      </c>
      <c r="O64" s="3">
        <v>5.512707366051443E-3</v>
      </c>
      <c r="P64" s="38">
        <v>1.3351858754956146E-2</v>
      </c>
      <c r="Q64" s="38">
        <v>2.1381712156799113E-2</v>
      </c>
      <c r="R64" s="38">
        <v>3.0719914518499139E-3</v>
      </c>
      <c r="S64" s="38">
        <v>5.6718878812860073E-3</v>
      </c>
      <c r="T64" s="38">
        <v>4.4164037854889987E-3</v>
      </c>
      <c r="U64" s="38">
        <v>2.5742252987940153E-2</v>
      </c>
      <c r="V64" s="38">
        <v>1.9511806634012806E-3</v>
      </c>
      <c r="W64" s="38">
        <v>1.170771094065404E-2</v>
      </c>
      <c r="X64" s="38">
        <v>6.9633892646711448E-3</v>
      </c>
      <c r="Y64" s="38">
        <v>5.1129100979975164E-3</v>
      </c>
      <c r="Z64" s="3">
        <f t="shared" si="1"/>
        <v>6.4041422537130001E-3</v>
      </c>
      <c r="AA64" s="59">
        <f t="shared" si="2"/>
        <v>5.512707366051443E-3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R64">
        <v>6.8539740657766118E-5</v>
      </c>
      <c r="AU64" t="s">
        <v>67</v>
      </c>
      <c r="AV64">
        <f>SQRT(AV63)</f>
        <v>8.9552324762830204E-3</v>
      </c>
    </row>
    <row r="65" spans="1:47" x14ac:dyDescent="0.2">
      <c r="A65" s="53">
        <v>45179</v>
      </c>
      <c r="B65" s="21"/>
      <c r="C65" s="36">
        <v>1475.45</v>
      </c>
      <c r="D65" s="40">
        <v>617.35</v>
      </c>
      <c r="E65" s="40">
        <v>1123.05</v>
      </c>
      <c r="F65" s="40">
        <v>1516.25</v>
      </c>
      <c r="G65" s="40">
        <v>2298.25</v>
      </c>
      <c r="H65" s="40">
        <v>924.55</v>
      </c>
      <c r="I65" s="40">
        <v>2511.3000000000002</v>
      </c>
      <c r="J65" s="40">
        <v>123.85</v>
      </c>
      <c r="K65" s="40">
        <v>8027.7</v>
      </c>
      <c r="L65" s="40">
        <v>234.7</v>
      </c>
      <c r="M65" s="37">
        <v>7.3390000000000004</v>
      </c>
      <c r="N65" s="58">
        <v>19512.349999999999</v>
      </c>
      <c r="O65" s="3">
        <v>5.6415638939911542E-3</v>
      </c>
      <c r="P65" s="38">
        <v>-2.1978765131534456E-3</v>
      </c>
      <c r="Q65" s="38">
        <v>-8.1934291910997232E-3</v>
      </c>
      <c r="R65" s="38">
        <v>-3.770070078949703E-3</v>
      </c>
      <c r="S65" s="38">
        <v>-1.1603272383559829E-2</v>
      </c>
      <c r="T65" s="38">
        <v>-8.5202761000862815E-3</v>
      </c>
      <c r="U65" s="38">
        <v>-1.6197829490848226E-3</v>
      </c>
      <c r="V65" s="38">
        <v>4.7611426742418545E-3</v>
      </c>
      <c r="W65" s="38">
        <v>-1.6282764098490957E-2</v>
      </c>
      <c r="X65" s="38">
        <v>-1.7242962337256963E-2</v>
      </c>
      <c r="Y65" s="38">
        <v>-3.6085756739546709E-3</v>
      </c>
      <c r="Z65" s="3">
        <f t="shared" si="1"/>
        <v>1.7327418907679512E-2</v>
      </c>
      <c r="AA65" s="59">
        <f t="shared" si="2"/>
        <v>5.6415638939911542E-3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R65">
        <v>3.0606325172894265E-5</v>
      </c>
      <c r="AU65" t="s">
        <v>69</v>
      </c>
    </row>
    <row r="66" spans="1:47" x14ac:dyDescent="0.2">
      <c r="A66" s="53">
        <v>45087</v>
      </c>
      <c r="B66" s="21"/>
      <c r="C66" s="36">
        <v>1478.7</v>
      </c>
      <c r="D66" s="40">
        <v>622.45000000000005</v>
      </c>
      <c r="E66" s="40">
        <v>1127.3</v>
      </c>
      <c r="F66" s="40">
        <v>1534.05</v>
      </c>
      <c r="G66" s="40">
        <v>2318</v>
      </c>
      <c r="H66" s="40">
        <v>926.05</v>
      </c>
      <c r="I66" s="40">
        <v>2499.4</v>
      </c>
      <c r="J66" s="40">
        <v>125.9</v>
      </c>
      <c r="K66" s="40">
        <v>8168.55</v>
      </c>
      <c r="L66" s="40">
        <v>235.55</v>
      </c>
      <c r="M66" s="37">
        <v>7.2140000000000004</v>
      </c>
      <c r="N66" s="58">
        <v>19653.5</v>
      </c>
      <c r="O66" s="3">
        <v>-4.744287268770477E-3</v>
      </c>
      <c r="P66" s="38">
        <v>1.0420581502613687E-2</v>
      </c>
      <c r="Q66" s="38">
        <v>4.5997417688831872E-3</v>
      </c>
      <c r="R66" s="38">
        <v>7.3273165936914002E-3</v>
      </c>
      <c r="S66" s="38">
        <v>-1.106951001139538E-3</v>
      </c>
      <c r="T66" s="38">
        <v>1.6853204269478808E-3</v>
      </c>
      <c r="U66" s="38">
        <v>-3.0144802713032979E-3</v>
      </c>
      <c r="V66" s="38">
        <v>-7.9974598638646137E-3</v>
      </c>
      <c r="W66" s="38">
        <v>5.1896207584830791E-3</v>
      </c>
      <c r="X66" s="38">
        <v>4.0460329388987318E-2</v>
      </c>
      <c r="Y66" s="38">
        <v>7.2696172760317174E-3</v>
      </c>
      <c r="Z66" s="3">
        <f t="shared" si="1"/>
        <v>-3.3158331030671484E-3</v>
      </c>
      <c r="AA66" s="59">
        <f t="shared" si="2"/>
        <v>-4.744287268770477E-3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R66">
        <v>3.811802515854751E-5</v>
      </c>
    </row>
    <row r="67" spans="1:47" x14ac:dyDescent="0.2">
      <c r="A67" s="53">
        <v>45056</v>
      </c>
      <c r="B67" s="21"/>
      <c r="C67" s="36">
        <v>1463.45</v>
      </c>
      <c r="D67" s="40">
        <v>619.6</v>
      </c>
      <c r="E67" s="40">
        <v>1119.0999999999999</v>
      </c>
      <c r="F67" s="40">
        <v>1535.75</v>
      </c>
      <c r="G67" s="40">
        <v>2314.1</v>
      </c>
      <c r="H67" s="40">
        <v>928.85</v>
      </c>
      <c r="I67" s="40">
        <v>2519.5500000000002</v>
      </c>
      <c r="J67" s="40">
        <v>125.25</v>
      </c>
      <c r="K67" s="40">
        <v>7850.9</v>
      </c>
      <c r="L67" s="40">
        <v>233.85</v>
      </c>
      <c r="M67" s="37">
        <v>7.2380000000000004</v>
      </c>
      <c r="N67" s="58">
        <v>19545.75</v>
      </c>
      <c r="O67" s="3"/>
      <c r="P67" s="38">
        <v>1.3223941565410142E-2</v>
      </c>
      <c r="Q67" s="38">
        <v>9.778357235984355E-3</v>
      </c>
      <c r="R67" s="38">
        <v>-4.1822388325325199E-3</v>
      </c>
      <c r="S67" s="38">
        <v>4.0534797816351512E-3</v>
      </c>
      <c r="T67" s="38">
        <v>-2.1606205302241383E-5</v>
      </c>
      <c r="U67" s="38">
        <v>4.9770083851771955E-3</v>
      </c>
      <c r="V67" s="38">
        <v>4.6653507984928417E-3</v>
      </c>
      <c r="W67" s="38">
        <v>-3.9904229848361657E-4</v>
      </c>
      <c r="X67" s="38">
        <v>-4.0106696545101514E-4</v>
      </c>
      <c r="Y67" s="38">
        <v>-5.52838613650866E-3</v>
      </c>
      <c r="Z67" s="3">
        <f t="shared" si="1"/>
        <v>4.1465100207327068E-4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R67">
        <v>3.3492002192962294E-5</v>
      </c>
    </row>
    <row r="68" spans="1:47" x14ac:dyDescent="0.2">
      <c r="A68" s="53">
        <v>45026</v>
      </c>
      <c r="B68" s="21"/>
      <c r="C68" s="36">
        <v>1444.35</v>
      </c>
      <c r="D68" s="40">
        <v>613.6</v>
      </c>
      <c r="E68" s="40">
        <v>1123.8</v>
      </c>
      <c r="F68" s="40">
        <v>1529.55</v>
      </c>
      <c r="G68" s="40">
        <v>2314.15</v>
      </c>
      <c r="H68" s="40">
        <v>924.25</v>
      </c>
      <c r="I68" s="40">
        <v>2507.85</v>
      </c>
      <c r="J68" s="40">
        <v>125.3</v>
      </c>
      <c r="K68" s="40">
        <v>7854.05</v>
      </c>
      <c r="L68" s="40">
        <v>235.15</v>
      </c>
      <c r="M68" s="37">
        <v>7.2350000000000003</v>
      </c>
      <c r="N68" s="58">
        <v>19436.099999999999</v>
      </c>
      <c r="O68" s="3"/>
      <c r="P68" s="38">
        <v>7.217573221757259E-3</v>
      </c>
      <c r="Q68" s="38">
        <v>-1.1040373922153311E-2</v>
      </c>
      <c r="R68" s="38">
        <v>-1.5462788558412625E-2</v>
      </c>
      <c r="S68" s="38">
        <v>1.4256821723417658E-2</v>
      </c>
      <c r="T68" s="38">
        <v>-1.725513879602269E-3</v>
      </c>
      <c r="U68" s="38">
        <v>-1.1347671025612825E-3</v>
      </c>
      <c r="V68" s="38">
        <v>1.5776256632508329E-2</v>
      </c>
      <c r="W68" s="38">
        <v>-2.1093750000000022E-2</v>
      </c>
      <c r="X68" s="38">
        <v>-1.4251468447211228E-2</v>
      </c>
      <c r="Y68" s="38">
        <v>-2.5082918739635088E-2</v>
      </c>
      <c r="Z68" s="3" t="s">
        <v>59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R68">
        <v>3.382164829677349E-5</v>
      </c>
    </row>
    <row r="69" spans="1:47" x14ac:dyDescent="0.2">
      <c r="A69" s="53">
        <v>44995</v>
      </c>
      <c r="B69" s="21"/>
      <c r="C69" s="36">
        <v>1434</v>
      </c>
      <c r="D69" s="40">
        <v>620.45000000000005</v>
      </c>
      <c r="E69" s="40">
        <v>1141.45</v>
      </c>
      <c r="F69" s="40">
        <v>1508.05</v>
      </c>
      <c r="G69" s="40">
        <v>2318.15</v>
      </c>
      <c r="H69" s="40">
        <v>925.3</v>
      </c>
      <c r="I69" s="40">
        <v>2468.9</v>
      </c>
      <c r="J69" s="40">
        <v>128</v>
      </c>
      <c r="K69" s="40">
        <v>7967.6</v>
      </c>
      <c r="L69" s="40">
        <v>241.2</v>
      </c>
      <c r="M69" s="37"/>
      <c r="N69" s="58">
        <v>19528.75</v>
      </c>
      <c r="O69" s="3"/>
      <c r="P69" s="38" t="s">
        <v>59</v>
      </c>
      <c r="Q69" s="38" t="s">
        <v>59</v>
      </c>
      <c r="R69" s="38" t="s">
        <v>59</v>
      </c>
      <c r="S69" s="38" t="s">
        <v>59</v>
      </c>
      <c r="T69" s="38" t="s">
        <v>59</v>
      </c>
      <c r="U69" s="38" t="s">
        <v>59</v>
      </c>
      <c r="V69" s="38" t="s">
        <v>59</v>
      </c>
      <c r="W69" s="38" t="s">
        <v>59</v>
      </c>
      <c r="X69" s="38" t="s">
        <v>59</v>
      </c>
      <c r="Y69" s="38" t="s">
        <v>59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R69">
        <v>2.4104608627564645E-5</v>
      </c>
    </row>
    <row r="70" spans="1:47" x14ac:dyDescent="0.2">
      <c r="AR70">
        <v>2.7952491838987021E-5</v>
      </c>
    </row>
    <row r="71" spans="1:47" x14ac:dyDescent="0.2">
      <c r="AR71">
        <v>-1.9757490167100991E-5</v>
      </c>
    </row>
    <row r="72" spans="1:47" x14ac:dyDescent="0.2">
      <c r="AR72">
        <v>7.5836223465693782E-5</v>
      </c>
    </row>
    <row r="74" spans="1:47" x14ac:dyDescent="0.2">
      <c r="AP74" t="s">
        <v>64</v>
      </c>
      <c r="AR74" cm="1">
        <f t="array" ref="AR74">MMULT(TRANSPOSE(BD1:BD10),_xlfn.ANCHORARRAY(AR63))</f>
        <v>3.3492002192962294E-5</v>
      </c>
    </row>
    <row r="75" spans="1:47" x14ac:dyDescent="0.2">
      <c r="AP75" t="s">
        <v>68</v>
      </c>
      <c r="AR75">
        <f>AR74/AV63</f>
        <v>0.41762585896026899</v>
      </c>
    </row>
    <row r="77" spans="1:47" x14ac:dyDescent="0.2">
      <c r="AP77" t="s">
        <v>65</v>
      </c>
      <c r="AR77">
        <f>AM6+AR75*(AR59-AM6)</f>
        <v>1.8545310526114566E-3</v>
      </c>
    </row>
  </sheetData>
  <mergeCells count="10">
    <mergeCell ref="B8:B69"/>
    <mergeCell ref="AC11:AL11"/>
    <mergeCell ref="AC30:AO31"/>
    <mergeCell ref="A1:R2"/>
    <mergeCell ref="A5:L5"/>
    <mergeCell ref="M5:N5"/>
    <mergeCell ref="AC5:AL5"/>
    <mergeCell ref="AO6:AP7"/>
    <mergeCell ref="C7:L7"/>
    <mergeCell ref="P7:Y7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Shaw</dc:creator>
  <cp:lastModifiedBy>Nisha Shaw</cp:lastModifiedBy>
  <dcterms:created xsi:type="dcterms:W3CDTF">2024-02-22T15:58:33Z</dcterms:created>
  <dcterms:modified xsi:type="dcterms:W3CDTF">2024-02-23T09:35:42Z</dcterms:modified>
</cp:coreProperties>
</file>