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DD32374F-57C7-4315-BE90-36D97E3DAC7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C24" i="1"/>
  <c r="H23" i="1"/>
  <c r="C23" i="1"/>
  <c r="B15" i="1"/>
  <c r="C18" i="1" s="1"/>
  <c r="C7" i="1"/>
  <c r="C8" i="1"/>
  <c r="C9" i="1"/>
  <c r="C10" i="1"/>
  <c r="C11" i="1"/>
  <c r="C12" i="1"/>
  <c r="C14" i="1"/>
  <c r="C6" i="1"/>
  <c r="H10" i="1"/>
  <c r="H11" i="1"/>
  <c r="H12" i="1"/>
  <c r="G14" i="1"/>
  <c r="H14" i="1" s="1"/>
  <c r="G13" i="1"/>
  <c r="H13" i="1" s="1"/>
  <c r="G7" i="1"/>
  <c r="H7" i="1" s="1"/>
  <c r="G8" i="1"/>
  <c r="H8" i="1" s="1"/>
  <c r="G9" i="1"/>
  <c r="H9" i="1" s="1"/>
  <c r="G10" i="1"/>
  <c r="G11" i="1"/>
  <c r="G12" i="1"/>
  <c r="G6" i="1"/>
  <c r="H6" i="1" s="1"/>
  <c r="C15" i="1" l="1"/>
  <c r="C19" i="1" s="1"/>
  <c r="C21" i="1" s="1"/>
  <c r="C22" i="1" s="1"/>
  <c r="H15" i="1"/>
  <c r="H19" i="1" s="1"/>
  <c r="G15" i="1"/>
  <c r="H18" i="1" s="1"/>
  <c r="H21" i="1" l="1"/>
  <c r="H22" i="1" s="1"/>
</calcChain>
</file>

<file path=xl/sharedStrings.xml><?xml version="1.0" encoding="utf-8"?>
<sst xmlns="http://schemas.openxmlformats.org/spreadsheetml/2006/main" count="26" uniqueCount="25">
  <si>
    <t>AGE - Steuer (EUR):</t>
  </si>
  <si>
    <t>Vor dem Split Oktober 2023</t>
  </si>
  <si>
    <t>Nach dem Split Oktober 2023</t>
  </si>
  <si>
    <t>Start (USD):</t>
  </si>
  <si>
    <t>Ende (USD):</t>
  </si>
  <si>
    <t>Start (EUR):</t>
  </si>
  <si>
    <t>Ende (EUR):</t>
  </si>
  <si>
    <t>Tatsächlicher Einstandskurs:</t>
  </si>
  <si>
    <t>Summe</t>
  </si>
  <si>
    <t>Zu Zahlende Steuern:</t>
  </si>
  <si>
    <t>Ertrag nach Steuern</t>
  </si>
  <si>
    <t>AGE - Steuer (USD)</t>
  </si>
  <si>
    <t>Einstandskursanpassung</t>
  </si>
  <si>
    <t>AGE - Steuer (EUR)</t>
  </si>
  <si>
    <t>Rohdaten</t>
  </si>
  <si>
    <t>Rechtlicher Einstandskurs:</t>
  </si>
  <si>
    <t>Gewinn Nach Steuern:</t>
  </si>
  <si>
    <t>Tatsächlicher Profit:</t>
  </si>
  <si>
    <t>Xtrackers MSCI USA (USD)</t>
  </si>
  <si>
    <t>Amumbo (EUR)</t>
  </si>
  <si>
    <t>https://my.oekb.at/kapitalmarkt-services/kms-output/fonds-info/sd/af/f?isin=FR0010755611&amp;stmId=472122</t>
  </si>
  <si>
    <t>https://my.oekb.at/kapitalmarkt-services/kms-output/fonds-info/sd/af/f?isin=IE00BJ0KDR00&amp;stmId=535416</t>
  </si>
  <si>
    <t>Quellen:</t>
  </si>
  <si>
    <t xml:space="preserve">Note: AgEs von außerordentlichen Erträgen sind nur zu 60% versteuert, </t>
  </si>
  <si>
    <t>die verbliebenen 40% müssen bei Veräußerung nachgeholt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</si>
</sst>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E21" sqref="E21"/>
    </sheetView>
  </sheetViews>
  <sheetFormatPr baseColWidth="10" defaultColWidth="9.140625" defaultRowHeight="15" x14ac:dyDescent="0.25"/>
  <cols>
    <col min="1" max="1" width="20" customWidth="1"/>
    <col min="2" max="2" width="17.5703125" bestFit="1" customWidth="1"/>
    <col min="3" max="3" width="22.7109375" bestFit="1" customWidth="1"/>
    <col min="4" max="4" width="18" bestFit="1" customWidth="1"/>
    <col min="5" max="5" width="9.28515625" customWidth="1"/>
    <col min="6" max="6" width="11.28515625" bestFit="1" customWidth="1"/>
    <col min="7" max="7" width="17.42578125" bestFit="1" customWidth="1"/>
    <col min="8" max="8" width="22.7109375" bestFit="1" customWidth="1"/>
  </cols>
  <sheetData>
    <row r="1" spans="1:9" x14ac:dyDescent="0.25">
      <c r="A1" t="s">
        <v>18</v>
      </c>
      <c r="F1" t="s">
        <v>19</v>
      </c>
    </row>
    <row r="3" spans="1:9" x14ac:dyDescent="0.25">
      <c r="A3" t="s">
        <v>3</v>
      </c>
      <c r="B3" s="1">
        <v>42370</v>
      </c>
      <c r="C3">
        <v>52.38</v>
      </c>
      <c r="F3" t="s">
        <v>5</v>
      </c>
      <c r="G3" s="1">
        <v>42552</v>
      </c>
      <c r="H3">
        <v>3.25</v>
      </c>
    </row>
    <row r="4" spans="1:9" x14ac:dyDescent="0.25">
      <c r="A4" t="s">
        <v>4</v>
      </c>
      <c r="B4" s="1">
        <v>45291</v>
      </c>
      <c r="C4">
        <v>137.44999999999999</v>
      </c>
      <c r="F4" t="s">
        <v>6</v>
      </c>
      <c r="G4" s="1">
        <v>45473</v>
      </c>
      <c r="H4">
        <v>20.309999999999999</v>
      </c>
    </row>
    <row r="5" spans="1:9" x14ac:dyDescent="0.25">
      <c r="B5" t="s">
        <v>11</v>
      </c>
      <c r="C5" t="s">
        <v>12</v>
      </c>
      <c r="F5" t="s">
        <v>14</v>
      </c>
      <c r="G5" t="s">
        <v>13</v>
      </c>
      <c r="H5" t="s">
        <v>12</v>
      </c>
    </row>
    <row r="6" spans="1:9" x14ac:dyDescent="0.25">
      <c r="A6">
        <v>2016</v>
      </c>
      <c r="B6">
        <v>0.29699999999999999</v>
      </c>
      <c r="C6">
        <f>B6/0.275</f>
        <v>1.0799999999999998</v>
      </c>
      <c r="D6" t="s">
        <v>0</v>
      </c>
      <c r="F6">
        <v>45.902299999999997</v>
      </c>
      <c r="G6">
        <f>F6/300</f>
        <v>0.15300766666666665</v>
      </c>
      <c r="H6">
        <f>G6/0.275</f>
        <v>0.55639151515151508</v>
      </c>
    </row>
    <row r="7" spans="1:9" x14ac:dyDescent="0.25">
      <c r="A7">
        <v>2017</v>
      </c>
      <c r="B7">
        <v>0.4637</v>
      </c>
      <c r="C7">
        <f t="shared" ref="C7:C13" si="0">B7/0.275</f>
        <v>1.686181818181818</v>
      </c>
      <c r="F7">
        <v>51.861400000000003</v>
      </c>
      <c r="G7">
        <f t="shared" ref="G7:G12" si="1">F7/300</f>
        <v>0.17287133333333335</v>
      </c>
      <c r="H7">
        <f t="shared" ref="H7:H14" si="2">G7/0.275</f>
        <v>0.62862303030303035</v>
      </c>
    </row>
    <row r="8" spans="1:9" x14ac:dyDescent="0.25">
      <c r="A8">
        <v>2018</v>
      </c>
      <c r="B8">
        <v>0.64980000000000004</v>
      </c>
      <c r="C8">
        <f t="shared" si="0"/>
        <v>2.3629090909090911</v>
      </c>
      <c r="F8">
        <v>37.014000000000003</v>
      </c>
      <c r="G8">
        <f t="shared" si="1"/>
        <v>0.12338</v>
      </c>
      <c r="H8">
        <f t="shared" si="2"/>
        <v>0.44865454545454542</v>
      </c>
    </row>
    <row r="9" spans="1:9" x14ac:dyDescent="0.25">
      <c r="A9">
        <v>2019</v>
      </c>
      <c r="B9">
        <v>1.0581</v>
      </c>
      <c r="C9">
        <f t="shared" si="0"/>
        <v>3.8476363636363633</v>
      </c>
      <c r="F9">
        <v>17.203399999999998</v>
      </c>
      <c r="G9">
        <f t="shared" si="1"/>
        <v>5.7344666666666662E-2</v>
      </c>
      <c r="H9">
        <f t="shared" si="2"/>
        <v>0.20852606060606058</v>
      </c>
    </row>
    <row r="10" spans="1:9" x14ac:dyDescent="0.25">
      <c r="A10">
        <v>2020</v>
      </c>
      <c r="B10">
        <v>1.4998</v>
      </c>
      <c r="C10">
        <f t="shared" si="0"/>
        <v>5.4538181818181819</v>
      </c>
      <c r="F10">
        <v>216.0078</v>
      </c>
      <c r="G10">
        <f t="shared" si="1"/>
        <v>0.72002600000000005</v>
      </c>
      <c r="H10">
        <f t="shared" si="2"/>
        <v>2.6182763636363635</v>
      </c>
    </row>
    <row r="11" spans="1:9" x14ac:dyDescent="0.25">
      <c r="A11">
        <v>2021</v>
      </c>
      <c r="B11">
        <v>1.6680999999999999</v>
      </c>
      <c r="C11">
        <f t="shared" si="0"/>
        <v>6.0658181818181811</v>
      </c>
      <c r="F11">
        <v>21.5122</v>
      </c>
      <c r="G11">
        <f t="shared" si="1"/>
        <v>7.1707333333333331E-2</v>
      </c>
      <c r="H11">
        <f t="shared" si="2"/>
        <v>0.26075393939393937</v>
      </c>
    </row>
    <row r="12" spans="1:9" x14ac:dyDescent="0.25">
      <c r="A12">
        <v>2022</v>
      </c>
      <c r="B12">
        <v>1.7504</v>
      </c>
      <c r="C12">
        <f t="shared" si="0"/>
        <v>6.3650909090909087</v>
      </c>
      <c r="F12">
        <v>66.104500000000002</v>
      </c>
      <c r="G12">
        <f t="shared" si="1"/>
        <v>0.22034833333333334</v>
      </c>
      <c r="H12">
        <f t="shared" si="2"/>
        <v>0.80126666666666668</v>
      </c>
      <c r="I12" t="s">
        <v>1</v>
      </c>
    </row>
    <row r="13" spans="1:9" x14ac:dyDescent="0.25">
      <c r="A13">
        <v>2022</v>
      </c>
      <c r="F13">
        <v>0.2203</v>
      </c>
      <c r="G13">
        <f>F13</f>
        <v>0.2203</v>
      </c>
      <c r="H13">
        <f t="shared" si="2"/>
        <v>0.80109090909090896</v>
      </c>
      <c r="I13" t="s">
        <v>2</v>
      </c>
    </row>
    <row r="14" spans="1:9" x14ac:dyDescent="0.25">
      <c r="A14">
        <v>2023</v>
      </c>
      <c r="B14">
        <v>0.91779999999999995</v>
      </c>
      <c r="C14">
        <f>B14/0.275</f>
        <v>3.3374545454545448</v>
      </c>
      <c r="F14">
        <v>1.2216</v>
      </c>
      <c r="G14">
        <f>F14</f>
        <v>1.2216</v>
      </c>
      <c r="H14">
        <f t="shared" si="2"/>
        <v>4.442181818181818</v>
      </c>
    </row>
    <row r="15" spans="1:9" x14ac:dyDescent="0.25">
      <c r="A15" t="s">
        <v>8</v>
      </c>
      <c r="B15">
        <f>SUM(B6:B14)</f>
        <v>8.3047000000000004</v>
      </c>
      <c r="C15">
        <f>SUM(C6:C14)</f>
        <v>30.19890909090909</v>
      </c>
      <c r="G15">
        <f>SUM(G6:G14)</f>
        <v>2.9605853333333334</v>
      </c>
      <c r="H15">
        <f>SUM(H6:H14)</f>
        <v>10.765764848484848</v>
      </c>
    </row>
    <row r="18" spans="1:9" x14ac:dyDescent="0.25">
      <c r="A18" t="s">
        <v>7</v>
      </c>
      <c r="C18">
        <f>C3+B15</f>
        <v>60.684700000000007</v>
      </c>
      <c r="H18">
        <f>H3+G15</f>
        <v>6.2105853333333334</v>
      </c>
    </row>
    <row r="19" spans="1:9" x14ac:dyDescent="0.25">
      <c r="A19" t="s">
        <v>15</v>
      </c>
      <c r="C19">
        <f>C3+C15</f>
        <v>82.578909090909093</v>
      </c>
      <c r="H19">
        <f>H3+H15</f>
        <v>14.015764848484848</v>
      </c>
    </row>
    <row r="21" spans="1:9" x14ac:dyDescent="0.25">
      <c r="A21" t="s">
        <v>9</v>
      </c>
      <c r="C21">
        <f>(C4-C19)*0.275</f>
        <v>15.089549999999997</v>
      </c>
      <c r="H21">
        <f>(H4-H19)*0.275 + 0.4 * G15/0.6</f>
        <v>3.7046382222222225</v>
      </c>
      <c r="I21" t="s">
        <v>23</v>
      </c>
    </row>
    <row r="22" spans="1:9" x14ac:dyDescent="0.25">
      <c r="A22" t="s">
        <v>10</v>
      </c>
      <c r="C22">
        <f>C4-C21</f>
        <v>122.36044999999999</v>
      </c>
      <c r="H22">
        <f>H4-H21</f>
        <v>16.605361777777777</v>
      </c>
      <c r="I22" t="s">
        <v>24</v>
      </c>
    </row>
    <row r="23" spans="1:9" x14ac:dyDescent="0.25">
      <c r="A23" t="s">
        <v>16</v>
      </c>
      <c r="C23">
        <f>C22-C18</f>
        <v>61.675749999999979</v>
      </c>
      <c r="H23">
        <f>H22-H18</f>
        <v>10.394776444444442</v>
      </c>
    </row>
    <row r="24" spans="1:9" x14ac:dyDescent="0.25">
      <c r="A24" t="s">
        <v>17</v>
      </c>
      <c r="C24" s="2">
        <f>C23/C18</f>
        <v>1.0163311345363819</v>
      </c>
      <c r="H24" s="2">
        <f>H23/H18</f>
        <v>1.6737192851459264</v>
      </c>
    </row>
    <row r="29" spans="1:9" x14ac:dyDescent="0.25">
      <c r="A29" t="s">
        <v>22</v>
      </c>
    </row>
    <row r="30" spans="1:9" x14ac:dyDescent="0.25">
      <c r="A30" t="s">
        <v>21</v>
      </c>
    </row>
    <row r="31" spans="1:9" x14ac:dyDescent="0.25">
      <c r="A3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C889-747A-47E2-9090-C9ADB5BAAE41}">
  <dimension ref="A1"/>
  <sheetViews>
    <sheetView workbookViewId="0">
      <selection sqref="A1:B6"/>
    </sheetView>
  </sheetViews>
  <sheetFormatPr baseColWidth="10" defaultRowHeight="15" x14ac:dyDescent="0.25"/>
  <cols>
    <col min="1" max="1" width="18.140625" bestFit="1" customWidth="1"/>
  </cols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Steinbauer</dc:creator>
  <cp:lastModifiedBy>Michael Karl Steinbauer</cp:lastModifiedBy>
  <dcterms:created xsi:type="dcterms:W3CDTF">2015-06-05T18:19:34Z</dcterms:created>
  <dcterms:modified xsi:type="dcterms:W3CDTF">2025-04-29T20:54:44Z</dcterms:modified>
</cp:coreProperties>
</file>