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aguchi matrix - Taguchi Standa" sheetId="2" r:id="rId5"/>
    <sheet name="Taguchi matrix-1 - Taguchi Stan" sheetId="3" r:id="rId6"/>
    <sheet name="Taguchi matrix-1 - Taguchi Sta1" sheetId="4" r:id="rId7"/>
    <sheet name="Taguchi matrix-1 - Taguchi Sta2" sheetId="5" r:id="rId8"/>
    <sheet name="Taguchi matrix-1 - Drawings" sheetId="6" r:id="rId9"/>
    <sheet name="Taguchi matrix-1-1 - Taguchi St" sheetId="7" r:id="rId10"/>
    <sheet name="Taguchi matrix-1-1 - Unit Space" sheetId="8" r:id="rId11"/>
    <sheet name="Taguchi matrix-1-1 - Taguchi S1" sheetId="9" r:id="rId12"/>
    <sheet name="Taguchi matrix-1-1 - Normalisin" sheetId="10" r:id="rId13"/>
    <sheet name="Taguchi matrix-1-1 - Drawings" sheetId="11" r:id="rId14"/>
    <sheet name="SN ratio - Normalising Signal D" sheetId="12" r:id="rId15"/>
    <sheet name="SN ratio - Sb and Beta" sheetId="13" r:id="rId16"/>
    <sheet name="SN ratio - ST" sheetId="14" r:id="rId17"/>
    <sheet name="SN ratio - Drawings" sheetId="15" r:id="rId18"/>
    <sheet name="Int Est value case 1 - Table 1" sheetId="16" r:id="rId19"/>
    <sheet name="Int Est value case 1 - Normalis" sheetId="17" r:id="rId20"/>
    <sheet name="Int Est value case 1 - Normali1" sheetId="18" r:id="rId21"/>
    <sheet name="Int Est value case 1 - Sb and B" sheetId="19" r:id="rId22"/>
    <sheet name="Int Est value case 1 - Sb and 1" sheetId="20" r:id="rId23"/>
    <sheet name="Int Est value case 1 - Sb and 2" sheetId="21" r:id="rId24"/>
    <sheet name="Int Est value case 1 - Sb and 3" sheetId="22" r:id="rId25"/>
    <sheet name="Int Est value case 1 - Table 1-" sheetId="23" r:id="rId26"/>
    <sheet name="Int Est value case 1 - Drawings" sheetId="24" r:id="rId27"/>
    <sheet name="Sheet 1 - Table 1" sheetId="25" r:id="rId28"/>
    <sheet name="Sheet 1 - Sb and Beta" sheetId="26" r:id="rId29"/>
    <sheet name="Sheet 1 - Sb and Beta-1" sheetId="27" r:id="rId30"/>
    <sheet name="Sheet 1 - Sb and Beta-1-1" sheetId="28" r:id="rId31"/>
    <sheet name="Sheet 1 - Taguchi Standard Matr" sheetId="29" r:id="rId32"/>
    <sheet name="Sheet 1 - Taguchi Standard Mat1" sheetId="30" r:id="rId33"/>
    <sheet name="Sheet 1 - Drawings" sheetId="31" r:id="rId34"/>
    <sheet name="Sheet 2 - Taguchi Standard Matr" sheetId="32" r:id="rId35"/>
    <sheet name="Sheet 2 - Taguchi Standard Mat1" sheetId="33" r:id="rId36"/>
    <sheet name="Sheet 2 - Table 1" sheetId="34" r:id="rId37"/>
    <sheet name="Sheet 2 - Table 1-2" sheetId="35" r:id="rId38"/>
    <sheet name="Sheet 2 - Taguchi Standard Mat2" sheetId="36" r:id="rId39"/>
    <sheet name="Sheet 2 - Taguchi Standard Mat3" sheetId="37" r:id="rId40"/>
    <sheet name="Sheet 2 - Table 1-3" sheetId="38" r:id="rId41"/>
    <sheet name="Sheet 2 - Table 1-1" sheetId="39" r:id="rId42"/>
    <sheet name="Sheet 2 - Taguchi Standard Mat4" sheetId="40" r:id="rId43"/>
    <sheet name="Sheet 2 - Taguchi Standard Mat5" sheetId="41" r:id="rId44"/>
    <sheet name="Sheet 2 - Table 1-1-2" sheetId="42" r:id="rId45"/>
    <sheet name="Sheet 2 - Table 1-1-1" sheetId="43" r:id="rId46"/>
    <sheet name="Sheet 2 - Taguchi Standard Mat6" sheetId="44" r:id="rId47"/>
    <sheet name="Sheet 2 - Table 1-4" sheetId="45" r:id="rId48"/>
    <sheet name="Sheet 2 - Drawings" sheetId="46" r:id="rId49"/>
    <sheet name="Sheet 3" sheetId="47" r:id="rId50"/>
    <sheet name="Sheet 4 - Table 1" sheetId="48" r:id="rId51"/>
    <sheet name="Sheet 4 - Table 2" sheetId="49" r:id="rId52"/>
  </sheets>
</workbook>
</file>

<file path=xl/sharedStrings.xml><?xml version="1.0" encoding="utf-8"?>
<sst xmlns="http://schemas.openxmlformats.org/spreadsheetml/2006/main" uniqueCount="158">
  <si>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</si>
  <si>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</si>
  <si>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</si>
  <si>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</si>
  <si>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Taguchi matrix</t>
  </si>
  <si>
    <t>Taguchi Standard Matrix</t>
  </si>
  <si>
    <t>Taguchi matrix - Taguchi Standa</t>
  </si>
  <si>
    <t>Trial No.</t>
  </si>
  <si>
    <t>X1</t>
  </si>
  <si>
    <t>X2</t>
  </si>
  <si>
    <t>X3</t>
  </si>
  <si>
    <t>X4</t>
  </si>
  <si>
    <t>X5</t>
  </si>
  <si>
    <t>X6</t>
  </si>
  <si>
    <t>X7</t>
  </si>
  <si>
    <t>X8</t>
  </si>
  <si>
    <t>X9</t>
  </si>
  <si>
    <t>X10</t>
  </si>
  <si>
    <t>X11</t>
  </si>
  <si>
    <t>Int. Est. SN Ratio n (db)</t>
  </si>
  <si>
    <t>Taguchi matrix-1</t>
  </si>
  <si>
    <t>Taguchi matrix-1 - Taguchi Stan</t>
  </si>
  <si>
    <t>Out put parameter  ( Strength)</t>
  </si>
  <si>
    <t>Average</t>
  </si>
  <si>
    <t>Taguchi Standard Matrix-1</t>
  </si>
  <si>
    <t>Taguchi matrix-1 - Taguchi Sta1</t>
  </si>
  <si>
    <t>Trial No</t>
  </si>
  <si>
    <t>Taguchi Standard Matrix-2</t>
  </si>
  <si>
    <t>Taguchi matrix-1 - Taguchi Sta2</t>
  </si>
  <si>
    <t>“All Drawings from the Sheet”</t>
  </si>
  <si>
    <t>Taguchi matrix-1 - Drawings</t>
  </si>
  <si>
    <t>Taguchi matrix-1-1</t>
  </si>
  <si>
    <t>Taguchi Standard Matrix - Signal Data</t>
  </si>
  <si>
    <t>Taguchi matrix-1-1 - Taguchi St</t>
  </si>
  <si>
    <t>Unit Space Data</t>
  </si>
  <si>
    <t>Taguchi matrix-1-1 - Unit Space</t>
  </si>
  <si>
    <t>Taguchi matrix-1-1 - Taguchi S1</t>
  </si>
  <si>
    <t>Normalising Signal Data</t>
  </si>
  <si>
    <t>Taguchi matrix-1-1 - Normalisin</t>
  </si>
  <si>
    <t>Taguchi matrix-1-1 - Drawings</t>
  </si>
  <si>
    <t>SN ratio</t>
  </si>
  <si>
    <t>SN ratio - Normalising Signal D</t>
  </si>
  <si>
    <t>Sb and Beta</t>
  </si>
  <si>
    <t>SN ratio - Sb and Beta</t>
  </si>
  <si>
    <t>St 1 x mat 1</t>
  </si>
  <si>
    <t>Square</t>
  </si>
  <si>
    <t>Sb</t>
  </si>
  <si>
    <t>Beta</t>
  </si>
  <si>
    <t>r</t>
  </si>
  <si>
    <t>Sb1</t>
  </si>
  <si>
    <t>ST</t>
  </si>
  <si>
    <t>SN ratio - ST</t>
  </si>
  <si>
    <t>L</t>
  </si>
  <si>
    <t>SUM ST</t>
  </si>
  <si>
    <t>Se</t>
  </si>
  <si>
    <t>Ve</t>
  </si>
  <si>
    <t>SN Ratio</t>
  </si>
  <si>
    <t>SN ratio - Drawings</t>
  </si>
  <si>
    <t>Int Est value case 1</t>
  </si>
  <si>
    <t>Table 1</t>
  </si>
  <si>
    <t>Int Est value case 1 - Table 1</t>
  </si>
  <si>
    <t>SN ratio (n)</t>
  </si>
  <si>
    <t>Int Est value case 1 - Normalis</t>
  </si>
  <si>
    <t>n</t>
  </si>
  <si>
    <t>Beta b</t>
  </si>
  <si>
    <t>MXh</t>
  </si>
  <si>
    <t>Normalising Signal Data-1</t>
  </si>
  <si>
    <t>Int Est value case 1 - Normali1</t>
  </si>
  <si>
    <t>Value M</t>
  </si>
  <si>
    <t>Case-1 Int Est Value M</t>
  </si>
  <si>
    <t>2nd Principle M</t>
  </si>
  <si>
    <t>St</t>
  </si>
  <si>
    <t>3rd Principle M</t>
  </si>
  <si>
    <t>4th Principle M</t>
  </si>
  <si>
    <t>M</t>
  </si>
  <si>
    <t>Int Est value case 1 - Sb and B</t>
  </si>
  <si>
    <t>10 log .066</t>
  </si>
  <si>
    <t>Sb and Beta-1</t>
  </si>
  <si>
    <t>Int Est value case 1 - Sb and 1</t>
  </si>
  <si>
    <t>10 log .102</t>
  </si>
  <si>
    <t>Sb and Beta-1-1</t>
  </si>
  <si>
    <t>Int Est value case 1 - Sb and 2</t>
  </si>
  <si>
    <t>10 log .099</t>
  </si>
  <si>
    <t>Sb and Beta-1-1-1</t>
  </si>
  <si>
    <t>Int Est value case 1 - Sb and 3</t>
  </si>
  <si>
    <t>10 log .10</t>
  </si>
  <si>
    <t>Table 1-1</t>
  </si>
  <si>
    <t>Int Est value case 1 - Table 1-</t>
  </si>
  <si>
    <t>Data no.</t>
  </si>
  <si>
    <t>Measured Value M</t>
  </si>
  <si>
    <t>Integrated Estimate Value =M</t>
  </si>
  <si>
    <t>Int Est value case 1 - Drawings</t>
  </si>
  <si>
    <t>Sheet 1</t>
  </si>
  <si>
    <t>Sheet 1 - Table 1</t>
  </si>
  <si>
    <t>Sheet 1 - Sb and Beta</t>
  </si>
  <si>
    <t>Sheet 1 - Sb and Beta-1</t>
  </si>
  <si>
    <r>
      <rPr>
        <sz val="10"/>
        <color indexed="8"/>
        <rFont val="Helvetica Neue"/>
      </rPr>
      <t>L</t>
    </r>
    <r>
      <rPr>
        <vertAlign val="superscript"/>
        <sz val="10"/>
        <color indexed="8"/>
        <rFont val="Helvetica Neue"/>
      </rPr>
      <t>2</t>
    </r>
  </si>
  <si>
    <t>Sheet 1 - Sb and Beta-1-1</t>
  </si>
  <si>
    <t>Sb-Ve</t>
  </si>
  <si>
    <t>r X Ve</t>
  </si>
  <si>
    <t>Sheet 1 - Taguchi Standard Matr</t>
  </si>
  <si>
    <t>n1</t>
  </si>
  <si>
    <t>n2</t>
  </si>
  <si>
    <t>n3</t>
  </si>
  <si>
    <t>n4</t>
  </si>
  <si>
    <t>n5</t>
  </si>
  <si>
    <t>n6</t>
  </si>
  <si>
    <t>n7</t>
  </si>
  <si>
    <t>n8</t>
  </si>
  <si>
    <t>n9</t>
  </si>
  <si>
    <t>n10</t>
  </si>
  <si>
    <t>n11</t>
  </si>
  <si>
    <t>n12</t>
  </si>
  <si>
    <t>Sheet 1 - Taguchi Standard Mat1</t>
  </si>
  <si>
    <t>e</t>
  </si>
  <si>
    <t>Sheet 1 - Drawings</t>
  </si>
  <si>
    <t>Sheet 2</t>
  </si>
  <si>
    <t>Sheet 2 - Taguchi Standard Matr</t>
  </si>
  <si>
    <t>Sheet 2 - Taguchi Standard Mat1</t>
  </si>
  <si>
    <t>Sheet 2 - Table 1</t>
  </si>
  <si>
    <t>Table 1-2</t>
  </si>
  <si>
    <t>Sheet 2 - Table 1-2</t>
  </si>
  <si>
    <t>Sheet 2 - Taguchi Standard Mat2</t>
  </si>
  <si>
    <t>Taguchi Standard Matrix-3</t>
  </si>
  <si>
    <t>Sheet 2 - Taguchi Standard Mat3</t>
  </si>
  <si>
    <t>Table 1-3</t>
  </si>
  <si>
    <t>Sheet 2 - Table 1-3</t>
  </si>
  <si>
    <t>Sheet 2 - Table 1-1</t>
  </si>
  <si>
    <t>Taguchi Standard Matrix-1-2</t>
  </si>
  <si>
    <t>Sheet 2 - Taguchi Standard Mat4</t>
  </si>
  <si>
    <t>Taguchi Standard Matrix-1-1</t>
  </si>
  <si>
    <t>Sheet 2 - Taguchi Standard Mat5</t>
  </si>
  <si>
    <t>Table 1-1-2</t>
  </si>
  <si>
    <t>Sheet 2 - Table 1-1-2</t>
  </si>
  <si>
    <t>Table 1-1-1</t>
  </si>
  <si>
    <t>Sheet 2 - Table 1-1-1</t>
  </si>
  <si>
    <t>Taguchi Standard Matrix-4</t>
  </si>
  <si>
    <t>Sheet 2 - Taguchi Standard Mat6</t>
  </si>
  <si>
    <t>Table 1-4</t>
  </si>
  <si>
    <t>Sheet 2 - Table 1-4</t>
  </si>
  <si>
    <t>Sheet 2 - Drawings</t>
  </si>
  <si>
    <t>Sheet 3</t>
  </si>
  <si>
    <t>H</t>
  </si>
  <si>
    <t>10 log 0.02</t>
  </si>
  <si>
    <t>Sheet 4</t>
  </si>
  <si>
    <t>Sheet 4 - Table 1</t>
  </si>
  <si>
    <t xml:space="preserve"> </t>
  </si>
  <si>
    <t>Table 2</t>
  </si>
  <si>
    <t>Sheet 4 - Table 2</t>
  </si>
  <si>
    <t>Level 1</t>
  </si>
  <si>
    <t>Level 2</t>
  </si>
  <si>
    <t>Material 1</t>
  </si>
  <si>
    <t>Material 2</t>
  </si>
  <si>
    <t>Material 3</t>
  </si>
  <si>
    <t>Material 4</t>
  </si>
  <si>
    <t>Material 5</t>
  </si>
  <si>
    <t>Material 6</t>
  </si>
  <si>
    <t>Material 7</t>
  </si>
</sst>
</file>

<file path=xl/styles.xml><?xml version="1.0" encoding="utf-8"?>
<styleSheet xmlns="http://schemas.openxmlformats.org/spreadsheetml/2006/main">
  <numFmts count="2">
    <numFmt numFmtId="0" formatCode="General"/>
    <numFmt numFmtId="59" formatCode="0.000"/>
  </numFmts>
  <fonts count="20">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9"/>
      <color indexed="8"/>
      <name val="Helvetica Neue"/>
    </font>
    <font>
      <sz val="16"/>
      <color indexed="8"/>
      <name val="Times New Roman"/>
    </font>
    <font>
      <u val="single"/>
      <sz val="17"/>
      <color indexed="8"/>
      <name val="Helvetica Neue"/>
    </font>
    <font>
      <u val="single"/>
      <sz val="17"/>
      <color indexed="8"/>
      <name val="Symbol"/>
    </font>
    <font>
      <u val="single"/>
      <sz val="30"/>
      <color indexed="8"/>
      <name val="Symbol"/>
    </font>
    <font>
      <u val="single"/>
      <sz val="14"/>
      <color indexed="8"/>
      <name val="Helvetica Neue"/>
    </font>
    <font>
      <sz val="15"/>
      <color indexed="8"/>
      <name val="Helvetica Neue"/>
    </font>
    <font>
      <u val="single"/>
      <sz val="15"/>
      <color indexed="8"/>
      <name val="Helvetica Neue"/>
    </font>
    <font>
      <sz val="20"/>
      <color indexed="8"/>
      <name val="Helvetica Neue"/>
    </font>
    <font>
      <vertAlign val="superscript"/>
      <sz val="10"/>
      <color indexed="8"/>
      <name val="Helvetica Neue"/>
    </font>
    <font>
      <b val="1"/>
      <u val="single"/>
      <sz val="16"/>
      <color indexed="8"/>
      <name val="Helvetica Neue"/>
    </font>
    <font>
      <b val="1"/>
      <u val="single"/>
      <sz val="16"/>
      <color indexed="8"/>
      <name val="Times Roman"/>
    </font>
    <font>
      <u val="single"/>
      <sz val="20"/>
      <color indexed="8"/>
      <name val="Helvetica Neue"/>
    </font>
    <font>
      <sz val="40"/>
      <color indexed="8"/>
      <name val="Helvetica Neue"/>
    </font>
    <font>
      <sz val="11"/>
      <color indexed="8"/>
      <name val="Helvetica Neue"/>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s>
  <cellStyleXfs count="1">
    <xf numFmtId="0" fontId="0" applyNumberFormat="0" applyFont="1" applyFill="0" applyBorder="0" applyAlignment="1" applyProtection="0">
      <alignment vertical="top" wrapText="1"/>
    </xf>
  </cellStyleXfs>
  <cellXfs count="16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4" borderId="2" applyNumberFormat="1" applyFont="1" applyFill="1" applyBorder="1" applyAlignment="1" applyProtection="0">
      <alignment vertical="top" wrapText="1"/>
    </xf>
    <xf numFmtId="0" fontId="4" fillId="5"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4" fillId="5"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5" applyNumberFormat="0"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fillId="6" borderId="1" applyNumberFormat="0" applyFont="1" applyFill="1" applyBorder="1" applyAlignment="1" applyProtection="0">
      <alignment vertical="top" wrapText="1"/>
    </xf>
    <xf numFmtId="0" fontId="0" fillId="6" borderId="1" applyNumberFormat="1" applyFont="1" applyFill="1" applyBorder="1" applyAlignment="1" applyProtection="0">
      <alignment vertical="top" wrapText="1"/>
    </xf>
    <xf numFmtId="0" fontId="0" borderId="7" applyNumberFormat="0" applyFont="1" applyFill="0" applyBorder="1" applyAlignment="1" applyProtection="0">
      <alignment vertical="top" wrapText="1"/>
    </xf>
    <xf numFmtId="0" fontId="4" fillId="5" borderId="8" applyNumberFormat="1" applyFont="1" applyFill="1" applyBorder="1" applyAlignment="1" applyProtection="0">
      <alignment vertical="top" wrapText="1"/>
    </xf>
    <xf numFmtId="0" fontId="0" borderId="9"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0" fontId="4" borderId="1" applyNumberFormat="0" applyFont="1" applyFill="0" applyBorder="1" applyAlignment="1" applyProtection="0">
      <alignment vertical="top" wrapText="1"/>
    </xf>
    <xf numFmtId="49" fontId="4" borderId="1" applyNumberFormat="1" applyFont="1" applyFill="0" applyBorder="1" applyAlignment="1" applyProtection="0">
      <alignment vertical="top" wrapText="1"/>
    </xf>
    <xf numFmtId="0" fontId="4"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6" borderId="9" applyNumberFormat="1" applyFont="1" applyFill="1" applyBorder="1" applyAlignment="1" applyProtection="0">
      <alignment vertical="top" wrapText="1"/>
    </xf>
    <xf numFmtId="0" fontId="0" fillId="6" borderId="2" applyNumberFormat="1" applyFont="1" applyFill="1" applyBorder="1" applyAlignment="1" applyProtection="0">
      <alignment vertical="top" wrapText="1"/>
    </xf>
    <xf numFmtId="49" fontId="5" fillId="5" borderId="1" applyNumberFormat="1" applyFont="1" applyFill="1" applyBorder="1" applyAlignment="1" applyProtection="0">
      <alignment vertical="top" wrapText="1"/>
    </xf>
    <xf numFmtId="0" fontId="4" fillId="5" borderId="1" applyNumberFormat="1" applyFont="1" applyFill="1" applyBorder="1" applyAlignment="1" applyProtection="0">
      <alignment vertical="top" wrapText="1"/>
    </xf>
    <xf numFmtId="0" fontId="4" fillId="5"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6" applyNumberFormat="0" applyFont="1" applyFill="1" applyBorder="1" applyAlignment="1" applyProtection="0">
      <alignment vertical="top" wrapText="1"/>
    </xf>
    <xf numFmtId="59" fontId="0" borderId="7" applyNumberFormat="1" applyFont="1" applyFill="0" applyBorder="1" applyAlignment="1" applyProtection="0">
      <alignment vertical="top" wrapText="1"/>
    </xf>
    <xf numFmtId="59" fontId="0" borderId="1"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5"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8" borderId="1" applyNumberFormat="1" applyFont="1" applyFill="1" applyBorder="1" applyAlignment="1" applyProtection="0">
      <alignment vertical="top" wrapText="1"/>
    </xf>
    <xf numFmtId="49" fontId="4" fillId="9" borderId="1" applyNumberFormat="1" applyFont="1" applyFill="1" applyBorder="1" applyAlignment="1" applyProtection="0">
      <alignment vertical="top" wrapText="1"/>
    </xf>
    <xf numFmtId="0" fontId="4" fillId="7" borderId="2" applyNumberFormat="1" applyFont="1" applyFill="1" applyBorder="1" applyAlignment="1" applyProtection="0">
      <alignment vertical="top" wrapText="1"/>
    </xf>
    <xf numFmtId="0" fontId="4" fillId="8" borderId="2" applyNumberFormat="1" applyFont="1" applyFill="1" applyBorder="1" applyAlignment="1" applyProtection="0">
      <alignment vertical="top" wrapText="1"/>
    </xf>
    <xf numFmtId="0" fontId="0" fillId="7" borderId="5" applyNumberFormat="1" applyFont="1" applyFill="1" applyBorder="1" applyAlignment="1" applyProtection="0">
      <alignment vertical="top" wrapText="1"/>
    </xf>
    <xf numFmtId="2" fontId="0" borderId="5" applyNumberFormat="1" applyFont="1" applyFill="0" applyBorder="1" applyAlignment="1" applyProtection="0">
      <alignment vertical="top" wrapText="1"/>
    </xf>
    <xf numFmtId="0" fontId="0" fillId="7" borderId="1" applyNumberFormat="1" applyFont="1" applyFill="1" applyBorder="1" applyAlignment="1" applyProtection="0">
      <alignment vertical="top" wrapText="1"/>
    </xf>
    <xf numFmtId="2"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0" fontId="4"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4" fillId="5" borderId="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10" borderId="1" applyNumberFormat="1" applyFont="1" applyFill="1" applyBorder="1" applyAlignment="1" applyProtection="0">
      <alignment vertical="top" wrapText="1"/>
    </xf>
    <xf numFmtId="0" fontId="4" fillId="10" borderId="2" applyNumberFormat="1" applyFont="1" applyFill="1" applyBorder="1" applyAlignment="1" applyProtection="0">
      <alignment vertical="top" wrapText="1"/>
    </xf>
    <xf numFmtId="0" fontId="0" fillId="10" borderId="5" applyNumberFormat="1" applyFont="1" applyFill="1" applyBorder="1" applyAlignment="1" applyProtection="0">
      <alignment vertical="top" wrapText="1"/>
    </xf>
    <xf numFmtId="0" fontId="0" fillId="10"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1" borderId="1" applyNumberFormat="1" applyFont="1" applyFill="1" applyBorder="1" applyAlignment="1" applyProtection="0">
      <alignment vertical="top" wrapText="1"/>
    </xf>
    <xf numFmtId="0" fontId="4" fillId="11" borderId="2" applyNumberFormat="1" applyFont="1" applyFill="1" applyBorder="1" applyAlignment="1" applyProtection="0">
      <alignment vertical="top" wrapText="1"/>
    </xf>
    <xf numFmtId="0" fontId="4" borderId="2" applyNumberFormat="1" applyFont="1" applyFill="0" applyBorder="1" applyAlignment="1" applyProtection="0">
      <alignment vertical="top" wrapText="1"/>
    </xf>
    <xf numFmtId="0" fontId="0" fillId="11" borderId="5" applyNumberFormat="1" applyFont="1" applyFill="1" applyBorder="1" applyAlignment="1" applyProtection="0">
      <alignment vertical="top" wrapText="1"/>
    </xf>
    <xf numFmtId="0" fontId="0" fillId="11"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vertical="top" wrapText="1"/>
    </xf>
    <xf numFmtId="0" fontId="0" fillId="10"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11" borderId="2" applyNumberFormat="1" applyFont="1" applyFill="1" applyBorder="1" applyAlignment="1" applyProtection="0">
      <alignment vertical="top" wrapText="1"/>
    </xf>
    <xf numFmtId="49" fontId="4" borderId="2" applyNumberFormat="1" applyFont="1" applyFill="0" applyBorder="1" applyAlignment="1" applyProtection="0">
      <alignment vertical="top" wrapText="1"/>
    </xf>
    <xf numFmtId="0" fontId="0" fillId="11" borderId="5" applyNumberFormat="0" applyFont="1" applyFill="1" applyBorder="1" applyAlignment="1" applyProtection="0">
      <alignment vertical="top" wrapText="1"/>
    </xf>
    <xf numFmtId="0" fontId="0" fillId="11" borderId="1" applyNumberFormat="0" applyFont="1" applyFill="1" applyBorder="1" applyAlignment="1" applyProtection="0">
      <alignment vertical="top" wrapText="1"/>
    </xf>
    <xf numFmtId="59" fontId="0" fillId="11"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2" borderId="1" applyNumberFormat="1" applyFont="1" applyFill="1" applyBorder="1" applyAlignment="1" applyProtection="0">
      <alignment vertical="top" wrapText="1"/>
    </xf>
    <xf numFmtId="0" fontId="4" fillId="12" borderId="2" applyNumberFormat="1" applyFont="1" applyFill="1" applyBorder="1" applyAlignment="1" applyProtection="0">
      <alignment vertical="top" wrapText="1"/>
    </xf>
    <xf numFmtId="0" fontId="0" fillId="12" borderId="5" applyNumberFormat="1" applyFont="1" applyFill="1" applyBorder="1" applyAlignment="1" applyProtection="0">
      <alignment vertical="top" wrapText="1"/>
    </xf>
    <xf numFmtId="0" fontId="0" fillId="12"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3" borderId="1" applyNumberFormat="1" applyFont="1" applyFill="1" applyBorder="1" applyAlignment="1" applyProtection="0">
      <alignment vertical="top" wrapText="1"/>
    </xf>
    <xf numFmtId="0" fontId="4" fillId="13" borderId="2" applyNumberFormat="1" applyFont="1" applyFill="1" applyBorder="1" applyAlignment="1" applyProtection="0">
      <alignment vertical="top" wrapText="1"/>
    </xf>
    <xf numFmtId="0" fontId="0" fillId="13" borderId="5" applyNumberFormat="1" applyFont="1" applyFill="1" applyBorder="1" applyAlignment="1" applyProtection="0">
      <alignment vertical="top" wrapText="1"/>
    </xf>
    <xf numFmtId="0" fontId="0" fillId="13"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12" borderId="2" applyNumberFormat="1" applyFont="1" applyFill="1" applyBorder="1" applyAlignment="1" applyProtection="0">
      <alignment vertical="top" wrapText="1"/>
    </xf>
    <xf numFmtId="0" fontId="0" fillId="12" borderId="5" applyNumberFormat="0" applyFont="1" applyFill="1" applyBorder="1" applyAlignment="1" applyProtection="0">
      <alignment vertical="top" wrapText="1"/>
    </xf>
    <xf numFmtId="59" fontId="0" fillId="12" borderId="1" applyNumberFormat="1" applyFont="1" applyFill="1" applyBorder="1" applyAlignment="1" applyProtection="0">
      <alignment vertical="top" wrapText="1"/>
    </xf>
    <xf numFmtId="0" fontId="0" fillId="12"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7" borderId="4" applyNumberFormat="0" applyFont="1" applyFill="1" applyBorder="1" applyAlignment="1" applyProtection="0">
      <alignment vertical="top" wrapText="1"/>
    </xf>
    <xf numFmtId="0" fontId="0" fillId="7" borderId="5" applyNumberFormat="0" applyFont="1" applyFill="1" applyBorder="1" applyAlignment="1" applyProtection="0">
      <alignment vertical="top" wrapText="1"/>
    </xf>
    <xf numFmtId="0" fontId="0" fillId="7" borderId="7" applyNumberFormat="0" applyFont="1" applyFill="1" applyBorder="1" applyAlignment="1" applyProtection="0">
      <alignment vertical="top" wrapText="1"/>
    </xf>
    <xf numFmtId="0" fontId="0" fillId="7"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14" borderId="1" applyNumberFormat="1" applyFont="1" applyFill="1" applyBorder="1" applyAlignment="1" applyProtection="0">
      <alignment vertical="top" wrapText="1"/>
    </xf>
    <xf numFmtId="0" fontId="4" fillId="14" borderId="2" applyNumberFormat="1" applyFont="1" applyFill="1" applyBorder="1" applyAlignment="1" applyProtection="0">
      <alignment vertical="top" wrapText="1"/>
    </xf>
    <xf numFmtId="0" fontId="0" fillId="14" borderId="5" applyNumberFormat="1" applyFont="1" applyFill="1" applyBorder="1" applyAlignment="1" applyProtection="0">
      <alignment vertical="top" wrapText="1"/>
    </xf>
    <xf numFmtId="0" fontId="0" fillId="14"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7" borderId="2" applyNumberFormat="1" applyFont="1" applyFill="1" applyBorder="1" applyAlignment="1" applyProtection="0">
      <alignment vertical="top" wrapText="1"/>
    </xf>
    <xf numFmtId="0" fontId="0" fillId="7" borderId="4"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59" fontId="0" fillId="7"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4" borderId="2" applyNumberFormat="1" applyFont="1" applyFill="1" applyBorder="1" applyAlignment="1" applyProtection="0">
      <alignment vertical="top" wrapText="1"/>
    </xf>
    <xf numFmtId="0" fontId="0" fillId="14" borderId="5" applyNumberFormat="0" applyFont="1" applyFill="1" applyBorder="1" applyAlignment="1" applyProtection="0">
      <alignment vertical="top" wrapText="1"/>
    </xf>
    <xf numFmtId="0" fontId="0" fillId="14"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6" borderId="1" applyNumberFormat="1" applyFont="1" applyFill="1" applyBorder="1" applyAlignment="1" applyProtection="0">
      <alignment vertical="top" wrapText="1"/>
    </xf>
    <xf numFmtId="0" fontId="4" fillId="6" borderId="2" applyNumberFormat="1" applyFont="1" applyFill="1" applyBorder="1" applyAlignment="1" applyProtection="0">
      <alignment vertical="top" wrapText="1"/>
    </xf>
    <xf numFmtId="0" fontId="0" fillId="6" borderId="4" applyNumberFormat="1" applyFont="1" applyFill="1" applyBorder="1" applyAlignment="1" applyProtection="0">
      <alignment vertical="top" wrapText="1"/>
    </xf>
    <xf numFmtId="0" fontId="0" fillId="6"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vertical="top" wrapText="1"/>
    </xf>
    <xf numFmtId="59" fontId="0" fillId="6" borderId="1"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vertical="center" wrapText="1"/>
    </xf>
    <xf numFmtId="49" fontId="4" borderId="5" applyNumberFormat="1" applyFont="1" applyFill="0" applyBorder="1" applyAlignment="1" applyProtection="0">
      <alignment vertical="top" wrapText="1"/>
    </xf>
    <xf numFmtId="0" fontId="0" applyNumberFormat="1" applyFont="1" applyFill="0" applyBorder="0" applyAlignment="1" applyProtection="0">
      <alignment vertical="top"/>
    </xf>
    <xf numFmtId="0" fontId="4" fillId="4" borderId="2" applyNumberFormat="1" applyFont="1" applyFill="1" applyBorder="1" applyAlignment="1" applyProtection="0">
      <alignment vertical="top"/>
    </xf>
    <xf numFmtId="49" fontId="4" fillId="4" borderId="2" applyNumberFormat="1" applyFont="1" applyFill="1" applyBorder="1" applyAlignment="1" applyProtection="0">
      <alignment vertical="top"/>
    </xf>
    <xf numFmtId="0" fontId="4" fillId="4" borderId="2" applyNumberFormat="0" applyFont="1" applyFill="1" applyBorder="1" applyAlignment="1" applyProtection="0">
      <alignment vertical="top"/>
    </xf>
    <xf numFmtId="0" fontId="4" fillId="5" borderId="3" applyNumberFormat="1" applyFont="1" applyFill="1" applyBorder="1" applyAlignment="1" applyProtection="0">
      <alignment vertical="top"/>
    </xf>
    <xf numFmtId="0" fontId="0" borderId="4" applyNumberFormat="1" applyFont="1" applyFill="0" applyBorder="1" applyAlignment="1" applyProtection="0">
      <alignment vertical="top"/>
    </xf>
    <xf numFmtId="0" fontId="0" borderId="5" applyNumberFormat="1" applyFont="1" applyFill="0" applyBorder="1" applyAlignment="1" applyProtection="0">
      <alignment vertical="top"/>
    </xf>
    <xf numFmtId="49" fontId="0" borderId="5" applyNumberFormat="1" applyFont="1" applyFill="0" applyBorder="1" applyAlignment="1" applyProtection="0">
      <alignment vertical="top"/>
    </xf>
    <xf numFmtId="0" fontId="0" borderId="5" applyNumberFormat="0" applyFont="1" applyFill="0" applyBorder="1" applyAlignment="1" applyProtection="0">
      <alignment vertical="top"/>
    </xf>
    <xf numFmtId="0" fontId="4" fillId="5" borderId="6" applyNumberFormat="1" applyFont="1" applyFill="1" applyBorder="1" applyAlignment="1" applyProtection="0">
      <alignment vertical="top"/>
    </xf>
    <xf numFmtId="0" fontId="0" borderId="7" applyNumberFormat="1" applyFont="1" applyFill="0" applyBorder="1" applyAlignment="1" applyProtection="0">
      <alignment vertical="top"/>
    </xf>
    <xf numFmtId="0" fontId="0" borderId="1" applyNumberFormat="1" applyFont="1" applyFill="0" applyBorder="1" applyAlignment="1" applyProtection="0">
      <alignment vertical="top"/>
    </xf>
    <xf numFmtId="49" fontId="0" borderId="1" applyNumberFormat="1" applyFont="1" applyFill="0" applyBorder="1" applyAlignment="1" applyProtection="0">
      <alignment vertical="top"/>
    </xf>
    <xf numFmtId="0" fontId="0" borderId="1" applyNumberFormat="0" applyFont="1" applyFill="0" applyBorder="1" applyAlignment="1" applyProtection="0">
      <alignment vertical="top"/>
    </xf>
    <xf numFmtId="0" fontId="4" fillId="5" borderId="6" applyNumberFormat="0" applyFont="1" applyFill="1" applyBorder="1" applyAlignment="1" applyProtection="0">
      <alignment vertical="top"/>
    </xf>
    <xf numFmtId="0" fontId="0" borderId="7" applyNumberFormat="0" applyFont="1" applyFill="0" applyBorder="1" applyAlignment="1" applyProtection="0">
      <alignment vertical="top"/>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f94ca"/>
      <rgbColor rgb="fffff056"/>
      <rgbColor rgb="ffc0c0c0"/>
      <rgbColor rgb="fff27100"/>
      <rgbColor rgb="fffe634d"/>
      <rgbColor rgb="ff72fce9"/>
      <rgbColor rgb="ffff968c"/>
      <rgbColor rgb="ff56c1fe"/>
      <rgbColor rgb="ff88f94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30</xdr:row>
      <xdr:rowOff>86159</xdr:rowOff>
    </xdr:from>
    <xdr:to>
      <xdr:col>12</xdr:col>
      <xdr:colOff>521679</xdr:colOff>
      <xdr:row>32</xdr:row>
      <xdr:rowOff>125762</xdr:rowOff>
    </xdr:to>
    <xdr:sp>
      <xdr:nvSpPr>
        <xdr:cNvPr id="2" name="Shape 2"/>
        <xdr:cNvSpPr txBox="1"/>
      </xdr:nvSpPr>
      <xdr:spPr>
        <a:xfrm>
          <a:off x="-19051" y="5039159"/>
          <a:ext cx="9665681" cy="36980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ts val="3500"/>
            </a:lnSpc>
            <a:spcBef>
              <a:spcPts val="1200"/>
            </a:spcBef>
            <a:spcAft>
              <a:spcPts val="0"/>
            </a:spcAft>
            <a:buClrTx/>
            <a:buSzTx/>
            <a:buFontTx/>
            <a:buNone/>
            <a:tabLst/>
            <a:defRPr b="0" baseline="0" cap="none" i="0" spc="0" strike="noStrike" sz="1600" u="none">
              <a:solidFill>
                <a:srgbClr val="000000"/>
              </a:solidFill>
              <a:uFillTx/>
              <a:latin typeface="Times New Roman"/>
              <a:ea typeface="Times New Roman"/>
              <a:cs typeface="Times New Roman"/>
              <a:sym typeface="Times New Roman"/>
            </a:defRPr>
          </a:pPr>
          <a:r>
            <a:rPr b="0" baseline="0" cap="none" i="0" spc="0" strike="noStrike" sz="1600" u="none">
              <a:solidFill>
                <a:srgbClr val="000000"/>
              </a:solidFill>
              <a:uFillTx/>
              <a:latin typeface="Times New Roman"/>
              <a:ea typeface="Times New Roman"/>
              <a:cs typeface="Times New Roman"/>
              <a:sym typeface="Times New Roman"/>
            </a:rPr>
            <a:t>Nos. 5 and 6, the respective strengths of which figure in the vicinity of average values, as Unit Space data </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25</xdr:row>
      <xdr:rowOff>147120</xdr:rowOff>
    </xdr:from>
    <xdr:to>
      <xdr:col>12</xdr:col>
      <xdr:colOff>521679</xdr:colOff>
      <xdr:row>28</xdr:row>
      <xdr:rowOff>21623</xdr:rowOff>
    </xdr:to>
    <xdr:sp>
      <xdr:nvSpPr>
        <xdr:cNvPr id="4" name="Shape 4"/>
        <xdr:cNvSpPr txBox="1"/>
      </xdr:nvSpPr>
      <xdr:spPr>
        <a:xfrm>
          <a:off x="-19051" y="4274620"/>
          <a:ext cx="9665681" cy="36980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ts val="3500"/>
            </a:lnSpc>
            <a:spcBef>
              <a:spcPts val="1200"/>
            </a:spcBef>
            <a:spcAft>
              <a:spcPts val="0"/>
            </a:spcAft>
            <a:buClrTx/>
            <a:buSzTx/>
            <a:buFontTx/>
            <a:buNone/>
            <a:tabLst/>
            <a:defRPr b="0" baseline="0" cap="none" i="0" spc="0" strike="noStrike" sz="1600" u="none">
              <a:solidFill>
                <a:srgbClr val="000000"/>
              </a:solidFill>
              <a:uFillTx/>
              <a:latin typeface="Times New Roman"/>
              <a:ea typeface="Times New Roman"/>
              <a:cs typeface="Times New Roman"/>
              <a:sym typeface="Times New Roman"/>
            </a:defRPr>
          </a:pPr>
          <a:r>
            <a:rPr b="0" baseline="0" cap="none" i="0" spc="0" strike="noStrike" sz="1600" u="none">
              <a:solidFill>
                <a:srgbClr val="000000"/>
              </a:solidFill>
              <a:uFillTx/>
              <a:latin typeface="Times New Roman"/>
              <a:ea typeface="Times New Roman"/>
              <a:cs typeface="Times New Roman"/>
              <a:sym typeface="Times New Roman"/>
            </a:rPr>
            <a:t>Nos. 5 and 6, the respective strengths of which figure in the vicinity of average values, as Unit Space data </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23111</xdr:rowOff>
    </xdr:from>
    <xdr:to>
      <xdr:col>9</xdr:col>
      <xdr:colOff>376039</xdr:colOff>
      <xdr:row>27</xdr:row>
      <xdr:rowOff>82801</xdr:rowOff>
    </xdr:to>
    <xdr:sp>
      <xdr:nvSpPr>
        <xdr:cNvPr id="6" name="Shape 6"/>
        <xdr:cNvSpPr txBox="1"/>
      </xdr:nvSpPr>
      <xdr:spPr>
        <a:xfrm>
          <a:off x="-19050" y="3985511"/>
          <a:ext cx="7234040" cy="55499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825500" latinLnBrk="0">
            <a:lnSpc>
              <a:spcPct val="100000"/>
            </a:lnSpc>
            <a:spcBef>
              <a:spcPts val="0"/>
            </a:spcBef>
            <a:spcAft>
              <a:spcPts val="0"/>
            </a:spcAft>
            <a:buClrTx/>
            <a:buSzTx/>
            <a:buFontTx/>
            <a:buNone/>
            <a:tabLst/>
            <a:defRPr b="0" baseline="0" cap="none" i="0" spc="0" strike="noStrike" sz="3000" u="sng">
              <a:solidFill>
                <a:srgbClr val="000000"/>
              </a:solidFill>
              <a:uFillTx/>
              <a:latin typeface="+mn-lt"/>
              <a:ea typeface="+mn-ea"/>
              <a:cs typeface="+mn-cs"/>
              <a:sym typeface="Helvetica Neue"/>
            </a:defRPr>
          </a:pPr>
          <a:r>
            <a:rPr b="0" baseline="0" cap="none" i="0" spc="0" strike="noStrike" sz="1700" u="sng">
              <a:solidFill>
                <a:srgbClr val="000000"/>
              </a:solidFill>
              <a:uFillTx/>
              <a:latin typeface="+mn-lt"/>
              <a:ea typeface="+mn-ea"/>
              <a:cs typeface="+mn-cs"/>
              <a:sym typeface="Helvetica Neue"/>
            </a:rPr>
            <a:t>COMPUTATION OF PROPORTIONAL COEFFICIENT </a:t>
          </a:r>
          <a:r>
            <a:rPr b="0" baseline="0" cap="none" i="0" spc="0" strike="noStrike" sz="1700" u="sng">
              <a:solidFill>
                <a:srgbClr val="000000"/>
              </a:solidFill>
              <a:uFillTx/>
              <a:latin typeface="Symbol"/>
              <a:ea typeface="Symbol"/>
              <a:cs typeface="Symbol"/>
              <a:sym typeface="Symbol"/>
            </a:rPr>
            <a:t>b </a:t>
          </a:r>
          <a:r>
            <a:rPr b="0" baseline="0" cap="none" i="0" spc="0" strike="noStrike" sz="1700" u="sng">
              <a:solidFill>
                <a:srgbClr val="000000"/>
              </a:solidFill>
              <a:uFillTx/>
              <a:latin typeface="+mn-lt"/>
              <a:ea typeface="+mn-ea"/>
              <a:cs typeface="+mn-cs"/>
              <a:sym typeface="Helvetica Neue"/>
            </a:rPr>
            <a:t>AND SN RATIO </a:t>
          </a:r>
          <a:r>
            <a:rPr b="0" baseline="0" cap="none" i="0" spc="0" strike="noStrike" sz="1700" u="sng">
              <a:solidFill>
                <a:srgbClr val="000000"/>
              </a:solidFill>
              <a:uFillTx/>
              <a:latin typeface="Symbol"/>
              <a:ea typeface="Symbol"/>
              <a:cs typeface="Symbol"/>
              <a:sym typeface="Symbol"/>
            </a:rPr>
            <a:t>h</a:t>
          </a:r>
          <a:r>
            <a:rPr b="0" baseline="0" cap="none" i="0" spc="0" strike="noStrike" sz="3000" u="sng">
              <a:solidFill>
                <a:srgbClr val="000000"/>
              </a:solidFill>
              <a:uFillTx/>
              <a:latin typeface="Symbol"/>
              <a:ea typeface="Symbol"/>
              <a:cs typeface="Symbol"/>
              <a:sym typeface="Symbol"/>
            </a:rPr>
            <a:t> </a:t>
          </a:r>
        </a:p>
      </xdr:txBody>
    </xdr:sp>
    <xdr:clientData/>
  </xdr:twoCellAnchor>
  <xdr:twoCellAnchor>
    <xdr:from>
      <xdr:col>0</xdr:col>
      <xdr:colOff>19050</xdr:colOff>
      <xdr:row>26</xdr:row>
      <xdr:rowOff>153558</xdr:rowOff>
    </xdr:from>
    <xdr:to>
      <xdr:col>11</xdr:col>
      <xdr:colOff>24487</xdr:colOff>
      <xdr:row>34</xdr:row>
      <xdr:rowOff>74873</xdr:rowOff>
    </xdr:to>
    <xdr:sp>
      <xdr:nvSpPr>
        <xdr:cNvPr id="7" name="Shape 7"/>
        <xdr:cNvSpPr txBox="1"/>
      </xdr:nvSpPr>
      <xdr:spPr>
        <a:xfrm>
          <a:off x="19050" y="4446158"/>
          <a:ext cx="8387438" cy="1242116"/>
        </a:xfrm>
        <a:prstGeom prst="rect">
          <a:avLst/>
        </a:prstGeom>
        <a:solidFill>
          <a:schemeClr val="accent5">
            <a:hueOff val="-152895"/>
            <a:lumOff val="12368"/>
          </a:schemeClr>
        </a:solid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b1 = </a:t>
          </a:r>
          <a:r>
            <a:rPr b="0" baseline="0" cap="none" i="0" spc="0" strike="noStrike" sz="1400" u="sng">
              <a:solidFill>
                <a:srgbClr val="000000"/>
              </a:solidFill>
              <a:uFillTx/>
              <a:latin typeface="+mn-lt"/>
              <a:ea typeface="+mn-ea"/>
              <a:cs typeface="+mn-cs"/>
              <a:sym typeface="Helvetica Neue"/>
            </a:rPr>
            <a:t>(stress)1 x (raw material)1 1 + (stress)2 x (raw material)2 1+ . . . + (stress)10 x (raw material)10  1/ r</a:t>
          </a:r>
          <a:endParaRPr b="0" baseline="0" cap="none" i="0" spc="0" strike="noStrike" sz="1400" u="sng">
            <a:solidFill>
              <a:srgbClr val="000000"/>
            </a:solidFill>
            <a:uFillTx/>
            <a:latin typeface="+mn-lt"/>
            <a:ea typeface="+mn-ea"/>
            <a:cs typeface="+mn-cs"/>
            <a:sym typeface="Helvetica Neue"/>
          </a:endParaRPr>
        </a:p>
        <a:p>
          <a:pPr marL="0" marR="0" indent="0" algn="l" defTabSz="2438338" latinLnBrk="0">
            <a:lnSpc>
              <a:spcPct val="90000"/>
            </a:lnSpc>
            <a:spcBef>
              <a:spcPts val="450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rPr>
            <a:t>                                                                                  </a:t>
          </a:r>
        </a:p>
      </xdr:txBody>
    </xdr: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10</xdr:row>
      <xdr:rowOff>129651</xdr:rowOff>
    </xdr:from>
    <xdr:to>
      <xdr:col>16</xdr:col>
      <xdr:colOff>440311</xdr:colOff>
      <xdr:row>19</xdr:row>
      <xdr:rowOff>73455</xdr:rowOff>
    </xdr:to>
    <xdr:grpSp>
      <xdr:nvGrpSpPr>
        <xdr:cNvPr id="16" name="Group 16"/>
        <xdr:cNvGrpSpPr/>
      </xdr:nvGrpSpPr>
      <xdr:grpSpPr>
        <a:xfrm>
          <a:off x="-100331" y="1780651"/>
          <a:ext cx="12632313" cy="1429705"/>
          <a:chOff x="-19050" y="-29946"/>
          <a:chExt cx="12632311" cy="1429704"/>
        </a:xfrm>
      </xdr:grpSpPr>
      <xdr:sp>
        <xdr:nvSpPr>
          <xdr:cNvPr id="9" name="Shape 9"/>
          <xdr:cNvSpPr txBox="1"/>
        </xdr:nvSpPr>
        <xdr:spPr>
          <a:xfrm>
            <a:off x="-19050" y="176231"/>
            <a:ext cx="12632312" cy="3589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1500" u="none">
                <a:solidFill>
                  <a:srgbClr val="000000"/>
                </a:solidFill>
                <a:uFillTx/>
                <a:latin typeface="+mn-lt"/>
                <a:ea typeface="+mn-ea"/>
                <a:cs typeface="+mn-cs"/>
                <a:sym typeface="Helvetica Neue"/>
              </a:defRPr>
            </a:pPr>
            <a:r>
              <a:rPr b="0" baseline="0" cap="none" i="0" spc="0" strike="noStrike" sz="1500" u="none">
                <a:solidFill>
                  <a:srgbClr val="000000"/>
                </a:solidFill>
                <a:uFillTx/>
                <a:latin typeface="+mn-lt"/>
                <a:ea typeface="+mn-ea"/>
                <a:cs typeface="+mn-cs"/>
                <a:sym typeface="Helvetica Neue"/>
              </a:rPr>
              <a:t>M1 = h1 x </a:t>
            </a:r>
            <a:r>
              <a:rPr b="0" baseline="0" cap="none" i="0" spc="0" strike="noStrike" sz="1500" u="sng">
                <a:solidFill>
                  <a:srgbClr val="000000"/>
                </a:solidFill>
                <a:uFillTx/>
                <a:latin typeface="+mn-lt"/>
                <a:ea typeface="+mn-ea"/>
                <a:cs typeface="+mn-cs"/>
                <a:sym typeface="Helvetica Neue"/>
              </a:rPr>
              <a:t>(raw material)1 1</a:t>
            </a:r>
            <a:r>
              <a:rPr b="0" baseline="0" cap="none" i="0" spc="0" strike="noStrike" sz="1500" u="none">
                <a:solidFill>
                  <a:srgbClr val="000000"/>
                </a:solidFill>
                <a:uFillTx/>
                <a:latin typeface="+mn-lt"/>
                <a:ea typeface="+mn-ea"/>
                <a:cs typeface="+mn-cs"/>
                <a:sym typeface="Helvetica Neue"/>
              </a:rPr>
              <a:t> + h2 x </a:t>
            </a:r>
            <a:r>
              <a:rPr b="0" baseline="0" cap="none" i="0" spc="0" strike="noStrike" sz="1500" u="sng">
                <a:solidFill>
                  <a:srgbClr val="000000"/>
                </a:solidFill>
                <a:uFillTx/>
                <a:latin typeface="+mn-lt"/>
                <a:ea typeface="+mn-ea"/>
                <a:cs typeface="+mn-cs"/>
                <a:sym typeface="Helvetica Neue"/>
              </a:rPr>
              <a:t>(raw material)1 2</a:t>
            </a:r>
            <a:r>
              <a:rPr b="0" baseline="0" cap="none" i="0" spc="0" strike="noStrike" sz="1500" u="none">
                <a:solidFill>
                  <a:srgbClr val="000000"/>
                </a:solidFill>
                <a:uFillTx/>
                <a:latin typeface="+mn-lt"/>
                <a:ea typeface="+mn-ea"/>
                <a:cs typeface="+mn-cs"/>
                <a:sym typeface="Helvetica Neue"/>
              </a:rPr>
              <a:t> + . . . + h7 x </a:t>
            </a:r>
            <a:r>
              <a:rPr b="0" baseline="0" cap="none" i="0" spc="0" strike="noStrike" sz="1500" u="sng">
                <a:solidFill>
                  <a:srgbClr val="000000"/>
                </a:solidFill>
                <a:uFillTx/>
                <a:latin typeface="+mn-lt"/>
                <a:ea typeface="+mn-ea"/>
                <a:cs typeface="+mn-cs"/>
                <a:sym typeface="Helvetica Neue"/>
              </a:rPr>
              <a:t>(raw material)1 7</a:t>
            </a:r>
            <a:r>
              <a:rPr b="0" baseline="0" cap="none" i="0" spc="0" strike="noStrike" sz="1500" u="none">
                <a:solidFill>
                  <a:srgbClr val="000000"/>
                </a:solidFill>
                <a:uFillTx/>
                <a:latin typeface="+mn-lt"/>
                <a:ea typeface="+mn-ea"/>
                <a:cs typeface="+mn-cs"/>
                <a:sym typeface="Helvetica Neue"/>
              </a:rPr>
              <a:t>  </a:t>
            </a:r>
          </a:p>
        </xdr:txBody>
      </xdr:sp>
      <xdr:sp>
        <xdr:nvSpPr>
          <xdr:cNvPr id="10" name="Shape 10"/>
          <xdr:cNvSpPr txBox="1"/>
        </xdr:nvSpPr>
        <xdr:spPr>
          <a:xfrm>
            <a:off x="1253340" y="464603"/>
            <a:ext cx="366504" cy="3589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1500" u="none">
                <a:solidFill>
                  <a:srgbClr val="000000"/>
                </a:solidFill>
                <a:uFillTx/>
                <a:latin typeface="+mn-lt"/>
                <a:ea typeface="+mn-ea"/>
                <a:cs typeface="+mn-cs"/>
                <a:sym typeface="Helvetica Neue"/>
              </a:defRPr>
            </a:pPr>
            <a:r>
              <a:rPr b="0" baseline="0" cap="none" i="0" spc="0" strike="noStrike" sz="1500" u="none">
                <a:solidFill>
                  <a:srgbClr val="000000"/>
                </a:solidFill>
                <a:uFillTx/>
                <a:latin typeface="+mn-lt"/>
                <a:ea typeface="+mn-ea"/>
                <a:cs typeface="+mn-cs"/>
                <a:sym typeface="Helvetica Neue"/>
              </a:rPr>
              <a:t>b1</a:t>
            </a:r>
          </a:p>
        </xdr:txBody>
      </xdr:sp>
      <xdr:sp>
        <xdr:nvSpPr>
          <xdr:cNvPr id="11" name="Shape 11"/>
          <xdr:cNvSpPr txBox="1"/>
        </xdr:nvSpPr>
        <xdr:spPr>
          <a:xfrm>
            <a:off x="3403727" y="370947"/>
            <a:ext cx="44424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b2</a:t>
            </a:r>
          </a:p>
        </xdr:txBody>
      </xdr:sp>
      <xdr:sp>
        <xdr:nvSpPr>
          <xdr:cNvPr id="12" name="Shape 12"/>
          <xdr:cNvSpPr txBox="1"/>
        </xdr:nvSpPr>
        <xdr:spPr>
          <a:xfrm>
            <a:off x="6278055" y="414508"/>
            <a:ext cx="44424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b7</a:t>
            </a:r>
          </a:p>
        </xdr:txBody>
      </xdr:sp>
      <xdr:sp>
        <xdr:nvSpPr>
          <xdr:cNvPr id="13" name="Shape 13"/>
          <xdr:cNvSpPr/>
        </xdr:nvSpPr>
        <xdr:spPr>
          <a:xfrm>
            <a:off x="266700" y="800182"/>
            <a:ext cx="6718300" cy="1"/>
          </a:xfrm>
          <a:prstGeom prst="line">
            <a:avLst/>
          </a:prstGeom>
          <a:noFill/>
          <a:ln w="25400" cap="flat">
            <a:solidFill>
              <a:srgbClr val="000000"/>
            </a:solidFill>
            <a:prstDash val="solid"/>
            <a:miter lim="400000"/>
          </a:ln>
          <a:effectLst/>
        </xdr:spPr>
        <xdr:txBody>
          <a:bodyPr/>
          <a:lstStyle/>
          <a:p>
            <a:pPr/>
          </a:p>
        </xdr:txBody>
      </xdr:sp>
      <xdr:sp>
        <xdr:nvSpPr>
          <xdr:cNvPr id="14" name="Shape 14"/>
          <xdr:cNvSpPr txBox="1"/>
        </xdr:nvSpPr>
        <xdr:spPr>
          <a:xfrm>
            <a:off x="706272" y="940576"/>
            <a:ext cx="11551615"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h1 + h2 + h3 + h4 + h5 + h6 + h7 </a:t>
            </a:r>
          </a:p>
        </xdr:txBody>
      </xdr:sp>
      <xdr:sp>
        <xdr:nvSpPr>
          <xdr:cNvPr id="15" name="Shape 15"/>
          <xdr:cNvSpPr txBox="1"/>
        </xdr:nvSpPr>
        <xdr:spPr>
          <a:xfrm>
            <a:off x="-13335" y="-29947"/>
            <a:ext cx="29337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grpSp>
    <xdr:clientData/>
  </xdr:twoCellAnchor>
  <xdr:twoCellAnchor>
    <xdr:from>
      <xdr:col>6</xdr:col>
      <xdr:colOff>468752</xdr:colOff>
      <xdr:row>67</xdr:row>
      <xdr:rowOff>12725</xdr:rowOff>
    </xdr:from>
    <xdr:to>
      <xdr:col>6</xdr:col>
      <xdr:colOff>711830</xdr:colOff>
      <xdr:row>69</xdr:row>
      <xdr:rowOff>27320</xdr:rowOff>
    </xdr:to>
    <xdr:sp>
      <xdr:nvSpPr>
        <xdr:cNvPr id="17" name="Shape 17"/>
        <xdr:cNvSpPr txBox="1"/>
      </xdr:nvSpPr>
      <xdr:spPr>
        <a:xfrm>
          <a:off x="5040752" y="11074425"/>
          <a:ext cx="243079"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a:t>
          </a:r>
        </a:p>
      </xdr:txBody>
    </xdr:sp>
    <xdr:clientData/>
  </xdr:twoCellAnchor>
  <xdr:twoCellAnchor>
    <xdr:from>
      <xdr:col>5</xdr:col>
      <xdr:colOff>630872</xdr:colOff>
      <xdr:row>59</xdr:row>
      <xdr:rowOff>75307</xdr:rowOff>
    </xdr:from>
    <xdr:to>
      <xdr:col>6</xdr:col>
      <xdr:colOff>162242</xdr:colOff>
      <xdr:row>62</xdr:row>
      <xdr:rowOff>39189</xdr:rowOff>
    </xdr:to>
    <xdr:sp>
      <xdr:nvSpPr>
        <xdr:cNvPr id="18" name="Shape 18"/>
        <xdr:cNvSpPr txBox="1"/>
      </xdr:nvSpPr>
      <xdr:spPr>
        <a:xfrm>
          <a:off x="4440872" y="9816207"/>
          <a:ext cx="29337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8</xdr:col>
      <xdr:colOff>169544</xdr:colOff>
      <xdr:row>4</xdr:row>
      <xdr:rowOff>11430</xdr:rowOff>
    </xdr:to>
    <xdr:sp>
      <xdr:nvSpPr>
        <xdr:cNvPr id="20" name="Shape 20"/>
        <xdr:cNvSpPr txBox="1"/>
      </xdr:nvSpPr>
      <xdr:spPr>
        <a:xfrm>
          <a:off x="-362319" y="-470218"/>
          <a:ext cx="6265545" cy="6718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825500" latinLnBrk="0">
            <a:lnSpc>
              <a:spcPct val="100000"/>
            </a:lnSpc>
            <a:spcBef>
              <a:spcPts val="0"/>
            </a:spcBef>
            <a:spcAft>
              <a:spcPts val="0"/>
            </a:spcAft>
            <a:buClrTx/>
            <a:buSzTx/>
            <a:buFontTx/>
            <a:buNone/>
            <a:tabLst/>
            <a:defRPr b="1" baseline="0" cap="none" i="0" spc="0" strike="noStrike" sz="1600" u="sng">
              <a:solidFill>
                <a:srgbClr val="000000"/>
              </a:solidFill>
              <a:uFillTx/>
              <a:latin typeface="+mn-lt"/>
              <a:ea typeface="+mn-ea"/>
              <a:cs typeface="+mn-cs"/>
              <a:sym typeface="Helvetica Neue"/>
            </a:defRPr>
          </a:pPr>
          <a:r>
            <a:rPr b="1" baseline="0" cap="none" i="0" spc="0" strike="noStrike" sz="1600" u="sng">
              <a:solidFill>
                <a:srgbClr val="000000"/>
              </a:solidFill>
              <a:uFillTx/>
              <a:latin typeface="+mn-lt"/>
              <a:ea typeface="+mn-ea"/>
              <a:cs typeface="+mn-cs"/>
              <a:sym typeface="Helvetica Neue"/>
            </a:rPr>
            <a:t>COMPUTATION OF INTEGRATED ESTIMATE SN RATIO (db) </a:t>
          </a:r>
          <a:endParaRPr b="1" baseline="0" cap="none" i="0" spc="0" strike="noStrike" sz="1600" u="sng">
            <a:solidFill>
              <a:srgbClr val="000000"/>
            </a:solidFill>
            <a:uFillTx/>
            <a:latin typeface="Times Roman"/>
            <a:ea typeface="Times Roman"/>
            <a:cs typeface="Times Roman"/>
            <a:sym typeface="Times Roman"/>
          </a:endParaRPr>
        </a:p>
      </xdr:txBody>
    </xdr:sp>
    <xdr:clientData/>
  </xdr:twoCellAnchor>
  <xdr:twoCellAnchor>
    <xdr:from>
      <xdr:col>0</xdr:col>
      <xdr:colOff>0</xdr:colOff>
      <xdr:row>0</xdr:row>
      <xdr:rowOff>135648</xdr:rowOff>
    </xdr:from>
    <xdr:to>
      <xdr:col>11</xdr:col>
      <xdr:colOff>205890</xdr:colOff>
      <xdr:row>3</xdr:row>
      <xdr:rowOff>99529</xdr:rowOff>
    </xdr:to>
    <xdr:sp>
      <xdr:nvSpPr>
        <xdr:cNvPr id="21" name="Shape 21"/>
        <xdr:cNvSpPr txBox="1"/>
      </xdr:nvSpPr>
      <xdr:spPr>
        <a:xfrm>
          <a:off x="-362319" y="135648"/>
          <a:ext cx="858789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Proportional equation L = M1M1 + M2M2 + . . . + M10M10 </a:t>
          </a:r>
        </a:p>
      </xdr:txBody>
    </xdr:sp>
    <xdr:clientData/>
  </xdr:twoCellAnchor>
  <xdr:twoCellAnchor>
    <xdr:from>
      <xdr:col>4</xdr:col>
      <xdr:colOff>62496</xdr:colOff>
      <xdr:row>0</xdr:row>
      <xdr:rowOff>0</xdr:rowOff>
    </xdr:from>
    <xdr:to>
      <xdr:col>4</xdr:col>
      <xdr:colOff>355866</xdr:colOff>
      <xdr:row>2</xdr:row>
      <xdr:rowOff>128981</xdr:rowOff>
    </xdr:to>
    <xdr:sp>
      <xdr:nvSpPr>
        <xdr:cNvPr id="22" name="Shape 22"/>
        <xdr:cNvSpPr txBox="1"/>
      </xdr:nvSpPr>
      <xdr:spPr>
        <a:xfrm>
          <a:off x="3110496" y="-279235"/>
          <a:ext cx="29337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clientData/>
  </xdr:twoCellAnchor>
  <xdr:twoCellAnchor>
    <xdr:from>
      <xdr:col>5</xdr:col>
      <xdr:colOff>274164</xdr:colOff>
      <xdr:row>0</xdr:row>
      <xdr:rowOff>0</xdr:rowOff>
    </xdr:from>
    <xdr:to>
      <xdr:col>5</xdr:col>
      <xdr:colOff>567534</xdr:colOff>
      <xdr:row>2</xdr:row>
      <xdr:rowOff>128981</xdr:rowOff>
    </xdr:to>
    <xdr:sp>
      <xdr:nvSpPr>
        <xdr:cNvPr id="23" name="Shape 23"/>
        <xdr:cNvSpPr txBox="1"/>
      </xdr:nvSpPr>
      <xdr:spPr>
        <a:xfrm>
          <a:off x="4084164" y="-201511"/>
          <a:ext cx="29337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clientData/>
  </xdr:twoCellAnchor>
  <xdr:twoCellAnchor>
    <xdr:from>
      <xdr:col>7</xdr:col>
      <xdr:colOff>534618</xdr:colOff>
      <xdr:row>0</xdr:row>
      <xdr:rowOff>0</xdr:rowOff>
    </xdr:from>
    <xdr:to>
      <xdr:col>8</xdr:col>
      <xdr:colOff>65988</xdr:colOff>
      <xdr:row>2</xdr:row>
      <xdr:rowOff>128981</xdr:rowOff>
    </xdr:to>
    <xdr:sp>
      <xdr:nvSpPr>
        <xdr:cNvPr id="24" name="Shape 24"/>
        <xdr:cNvSpPr txBox="1"/>
      </xdr:nvSpPr>
      <xdr:spPr>
        <a:xfrm>
          <a:off x="5868618" y="-63996"/>
          <a:ext cx="29337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clientData/>
  </xdr:twoCellAnchor>
  <xdr:twoCellAnchor>
    <xdr:from>
      <xdr:col>0</xdr:col>
      <xdr:colOff>126631</xdr:colOff>
      <xdr:row>26</xdr:row>
      <xdr:rowOff>94652</xdr:rowOff>
    </xdr:from>
    <xdr:to>
      <xdr:col>6</xdr:col>
      <xdr:colOff>459371</xdr:colOff>
      <xdr:row>29</xdr:row>
      <xdr:rowOff>58533</xdr:rowOff>
    </xdr:to>
    <xdr:sp>
      <xdr:nvSpPr>
        <xdr:cNvPr id="25" name="Shape 25"/>
        <xdr:cNvSpPr txBox="1"/>
      </xdr:nvSpPr>
      <xdr:spPr>
        <a:xfrm>
          <a:off x="126631" y="4387252"/>
          <a:ext cx="4904740"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Variation of proportional term, Sb = L</a:t>
          </a:r>
          <a:r>
            <a:rPr b="0" baseline="0" cap="none" i="0" spc="0" strike="noStrike" sz="2000" u="sng">
              <a:solidFill>
                <a:srgbClr val="000000"/>
              </a:solidFill>
              <a:uFillTx/>
              <a:latin typeface="+mn-lt"/>
              <a:ea typeface="+mn-ea"/>
              <a:cs typeface="+mn-cs"/>
              <a:sym typeface="Helvetica Neue"/>
            </a:rPr>
            <a:t>     </a:t>
          </a:r>
        </a:p>
      </xdr:txBody>
    </xdr:sp>
    <xdr:clientData/>
  </xdr:twoCellAnchor>
  <xdr:twoCellAnchor>
    <xdr:from>
      <xdr:col>5</xdr:col>
      <xdr:colOff>309089</xdr:colOff>
      <xdr:row>29</xdr:row>
      <xdr:rowOff>41287</xdr:rowOff>
    </xdr:from>
    <xdr:to>
      <xdr:col>6</xdr:col>
      <xdr:colOff>212831</xdr:colOff>
      <xdr:row>29</xdr:row>
      <xdr:rowOff>41287</xdr:rowOff>
    </xdr:to>
    <xdr:sp>
      <xdr:nvSpPr>
        <xdr:cNvPr id="26" name="Shape 26"/>
        <xdr:cNvSpPr/>
      </xdr:nvSpPr>
      <xdr:spPr>
        <a:xfrm>
          <a:off x="4119089" y="4829187"/>
          <a:ext cx="665743" cy="1"/>
        </a:xfrm>
        <a:prstGeom prst="line">
          <a:avLst/>
        </a:prstGeom>
        <a:noFill/>
        <a:ln w="25400" cap="flat">
          <a:solidFill>
            <a:srgbClr val="000000"/>
          </a:solidFill>
          <a:prstDash val="solid"/>
          <a:miter lim="400000"/>
        </a:ln>
        <a:effectLst/>
      </xdr:spPr>
      <xdr:txBody>
        <a:bodyPr/>
        <a:lstStyle/>
        <a:p>
          <a:pPr/>
        </a:p>
      </xdr:txBody>
    </xdr:sp>
    <xdr:clientData/>
  </xdr:twoCellAnchor>
  <xdr:twoCellAnchor>
    <xdr:from>
      <xdr:col>5</xdr:col>
      <xdr:colOff>433134</xdr:colOff>
      <xdr:row>28</xdr:row>
      <xdr:rowOff>163740</xdr:rowOff>
    </xdr:from>
    <xdr:to>
      <xdr:col>5</xdr:col>
      <xdr:colOff>651904</xdr:colOff>
      <xdr:row>31</xdr:row>
      <xdr:rowOff>127621</xdr:rowOff>
    </xdr:to>
    <xdr:sp>
      <xdr:nvSpPr>
        <xdr:cNvPr id="27" name="Shape 27"/>
        <xdr:cNvSpPr txBox="1"/>
      </xdr:nvSpPr>
      <xdr:spPr>
        <a:xfrm>
          <a:off x="4243134" y="4786540"/>
          <a:ext cx="21877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r</a:t>
          </a:r>
        </a:p>
      </xdr:txBody>
    </xdr:sp>
    <xdr:clientData/>
  </xdr:twoCellAnchor>
  <xdr:twoCellAnchor>
    <xdr:from>
      <xdr:col>5</xdr:col>
      <xdr:colOff>473177</xdr:colOff>
      <xdr:row>25</xdr:row>
      <xdr:rowOff>60108</xdr:rowOff>
    </xdr:from>
    <xdr:to>
      <xdr:col>5</xdr:col>
      <xdr:colOff>754253</xdr:colOff>
      <xdr:row>28</xdr:row>
      <xdr:rowOff>23989</xdr:rowOff>
    </xdr:to>
    <xdr:sp>
      <xdr:nvSpPr>
        <xdr:cNvPr id="28" name="Shape 28"/>
        <xdr:cNvSpPr txBox="1"/>
      </xdr:nvSpPr>
      <xdr:spPr>
        <a:xfrm>
          <a:off x="4283177" y="4187608"/>
          <a:ext cx="2810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2</a:t>
          </a:r>
        </a:p>
      </xdr:txBody>
    </xdr:sp>
    <xdr:clientData/>
  </xdr:twoCellAnchor>
  <xdr:twoCellAnchor>
    <xdr:from>
      <xdr:col>1</xdr:col>
      <xdr:colOff>609231</xdr:colOff>
      <xdr:row>41</xdr:row>
      <xdr:rowOff>5831</xdr:rowOff>
    </xdr:from>
    <xdr:to>
      <xdr:col>8</xdr:col>
      <xdr:colOff>54241</xdr:colOff>
      <xdr:row>43</xdr:row>
      <xdr:rowOff>134812</xdr:rowOff>
    </xdr:to>
    <xdr:sp>
      <xdr:nvSpPr>
        <xdr:cNvPr id="29" name="Shape 29"/>
        <xdr:cNvSpPr txBox="1"/>
      </xdr:nvSpPr>
      <xdr:spPr>
        <a:xfrm>
          <a:off x="1371231" y="6774931"/>
          <a:ext cx="477901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Integrated SN ratio, h = 10 log  </a:t>
          </a:r>
          <a:r>
            <a:rPr b="0" baseline="0" cap="none" i="0" spc="0" strike="noStrike" sz="2000" u="sng">
              <a:solidFill>
                <a:srgbClr val="000000"/>
              </a:solidFill>
              <a:uFillTx/>
              <a:latin typeface="+mn-lt"/>
              <a:ea typeface="+mn-ea"/>
              <a:cs typeface="+mn-cs"/>
              <a:sym typeface="Helvetica Neue"/>
            </a:rPr>
            <a:t>Sb — Ve</a:t>
          </a:r>
          <a:r>
            <a:rPr b="0" baseline="0" cap="none" i="0" spc="0" strike="noStrike" sz="2000" u="none">
              <a:solidFill>
                <a:srgbClr val="000000"/>
              </a:solidFill>
              <a:uFillTx/>
              <a:latin typeface="+mn-lt"/>
              <a:ea typeface="+mn-ea"/>
              <a:cs typeface="+mn-cs"/>
              <a:sym typeface="Helvetica Neue"/>
            </a:rPr>
            <a:t> </a:t>
          </a:r>
        </a:p>
      </xdr:txBody>
    </xdr:sp>
    <xdr:clientData/>
  </xdr:twoCellAnchor>
  <xdr:twoCellAnchor>
    <xdr:from>
      <xdr:col>6</xdr:col>
      <xdr:colOff>505388</xdr:colOff>
      <xdr:row>42</xdr:row>
      <xdr:rowOff>82460</xdr:rowOff>
    </xdr:from>
    <xdr:to>
      <xdr:col>7</xdr:col>
      <xdr:colOff>530788</xdr:colOff>
      <xdr:row>45</xdr:row>
      <xdr:rowOff>46341</xdr:rowOff>
    </xdr:to>
    <xdr:sp>
      <xdr:nvSpPr>
        <xdr:cNvPr id="30" name="Shape 30"/>
        <xdr:cNvSpPr txBox="1"/>
      </xdr:nvSpPr>
      <xdr:spPr>
        <a:xfrm>
          <a:off x="5077388" y="7016660"/>
          <a:ext cx="78740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r x Ve</a:t>
          </a:r>
        </a:p>
      </xdr:txBody>
    </xdr:sp>
    <xdr:clientData/>
  </xdr:twoCellAnchor>
  <xdr:twoCellAnchor>
    <xdr:from>
      <xdr:col>6</xdr:col>
      <xdr:colOff>266273</xdr:colOff>
      <xdr:row>40</xdr:row>
      <xdr:rowOff>41845</xdr:rowOff>
    </xdr:from>
    <xdr:to>
      <xdr:col>6</xdr:col>
      <xdr:colOff>536732</xdr:colOff>
      <xdr:row>45</xdr:row>
      <xdr:rowOff>17868</xdr:rowOff>
    </xdr:to>
    <xdr:sp>
      <xdr:nvSpPr>
        <xdr:cNvPr id="31" name="Shape 31"/>
        <xdr:cNvSpPr txBox="1"/>
      </xdr:nvSpPr>
      <xdr:spPr>
        <a:xfrm>
          <a:off x="4838273" y="6645845"/>
          <a:ext cx="270460" cy="80152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4000" u="none">
              <a:solidFill>
                <a:srgbClr val="000000"/>
              </a:solidFill>
              <a:uFillTx/>
              <a:latin typeface="+mn-lt"/>
              <a:ea typeface="+mn-ea"/>
              <a:cs typeface="+mn-cs"/>
              <a:sym typeface="Helvetica Neue"/>
            </a:defRPr>
          </a:pPr>
          <a:r>
            <a:rPr b="0" baseline="0" cap="none" i="0" spc="0" strike="noStrike" sz="4000" u="none">
              <a:solidFill>
                <a:srgbClr val="000000"/>
              </a:solidFill>
              <a:uFillTx/>
              <a:latin typeface="+mn-lt"/>
              <a:ea typeface="+mn-ea"/>
              <a:cs typeface="+mn-cs"/>
              <a:sym typeface="Helvetica Neue"/>
            </a:rPr>
            <a:t>(</a:t>
          </a:r>
        </a:p>
      </xdr:txBody>
    </xdr:sp>
    <xdr:clientData/>
  </xdr:twoCellAnchor>
  <xdr:twoCellAnchor>
    <xdr:from>
      <xdr:col>7</xdr:col>
      <xdr:colOff>679424</xdr:colOff>
      <xdr:row>40</xdr:row>
      <xdr:rowOff>41845</xdr:rowOff>
    </xdr:from>
    <xdr:to>
      <xdr:col>8</xdr:col>
      <xdr:colOff>187883</xdr:colOff>
      <xdr:row>45</xdr:row>
      <xdr:rowOff>17868</xdr:rowOff>
    </xdr:to>
    <xdr:sp>
      <xdr:nvSpPr>
        <xdr:cNvPr id="32" name="Shape 32"/>
        <xdr:cNvSpPr txBox="1"/>
      </xdr:nvSpPr>
      <xdr:spPr>
        <a:xfrm>
          <a:off x="6013424" y="6645845"/>
          <a:ext cx="270460" cy="80152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4000" u="none">
              <a:solidFill>
                <a:srgbClr val="000000"/>
              </a:solidFill>
              <a:uFillTx/>
              <a:latin typeface="+mn-lt"/>
              <a:ea typeface="+mn-ea"/>
              <a:cs typeface="+mn-cs"/>
              <a:sym typeface="Helvetica Neue"/>
            </a:defRPr>
          </a:pPr>
          <a:r>
            <a:rPr b="0" baseline="0" cap="none" i="0" spc="0" strike="noStrike" sz="4000" u="none">
              <a:solidFill>
                <a:srgbClr val="000000"/>
              </a:solidFill>
              <a:uFillTx/>
              <a:latin typeface="+mn-lt"/>
              <a:ea typeface="+mn-ea"/>
              <a:cs typeface="+mn-cs"/>
              <a:sym typeface="Helvetica Neue"/>
            </a:rPr>
            <a:t>)</a:t>
          </a:r>
        </a:p>
      </xdr:txBody>
    </xdr:sp>
    <xdr:clientData/>
  </xdr:twoCellAnchor>
  <xdr:twoCellAnchor>
    <xdr:from>
      <xdr:col>4</xdr:col>
      <xdr:colOff>559087</xdr:colOff>
      <xdr:row>44</xdr:row>
      <xdr:rowOff>138848</xdr:rowOff>
    </xdr:from>
    <xdr:to>
      <xdr:col>9</xdr:col>
      <xdr:colOff>127287</xdr:colOff>
      <xdr:row>47</xdr:row>
      <xdr:rowOff>102729</xdr:rowOff>
    </xdr:to>
    <xdr:sp>
      <xdr:nvSpPr>
        <xdr:cNvPr id="33" name="Shape 33"/>
        <xdr:cNvSpPr txBox="1"/>
      </xdr:nvSpPr>
      <xdr:spPr>
        <a:xfrm>
          <a:off x="3607087" y="7403248"/>
          <a:ext cx="3378201"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 10 log </a:t>
          </a:r>
          <a:r>
            <a:rPr b="0" baseline="0" cap="none" i="0" spc="0" strike="noStrike" sz="2000" u="sng">
              <a:solidFill>
                <a:srgbClr val="000000"/>
              </a:solidFill>
              <a:uFillTx/>
              <a:latin typeface="+mn-lt"/>
              <a:ea typeface="+mn-ea"/>
              <a:cs typeface="+mn-cs"/>
              <a:sym typeface="Helvetica Neue"/>
            </a:rPr>
            <a:t>124.3422 — 6.5990</a:t>
          </a:r>
        </a:p>
      </xdr:txBody>
    </xdr:sp>
    <xdr:clientData/>
  </xdr:twoCellAnchor>
  <xdr:twoCellAnchor>
    <xdr:from>
      <xdr:col>6</xdr:col>
      <xdr:colOff>143185</xdr:colOff>
      <xdr:row>46</xdr:row>
      <xdr:rowOff>104492</xdr:rowOff>
    </xdr:from>
    <xdr:to>
      <xdr:col>9</xdr:col>
      <xdr:colOff>118293</xdr:colOff>
      <xdr:row>49</xdr:row>
      <xdr:rowOff>68373</xdr:rowOff>
    </xdr:to>
    <xdr:sp>
      <xdr:nvSpPr>
        <xdr:cNvPr id="34" name="Shape 34"/>
        <xdr:cNvSpPr txBox="1"/>
      </xdr:nvSpPr>
      <xdr:spPr>
        <a:xfrm>
          <a:off x="4715185" y="7699092"/>
          <a:ext cx="2261109"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124.3422 x 6.5990</a:t>
          </a:r>
        </a:p>
      </xdr:txBody>
    </xdr:sp>
    <xdr:clientData/>
  </xdr:twoCellAnchor>
  <xdr:twoCellAnchor>
    <xdr:from>
      <xdr:col>4</xdr:col>
      <xdr:colOff>744453</xdr:colOff>
      <xdr:row>48</xdr:row>
      <xdr:rowOff>82322</xdr:rowOff>
    </xdr:from>
    <xdr:to>
      <xdr:col>7</xdr:col>
      <xdr:colOff>372597</xdr:colOff>
      <xdr:row>59</xdr:row>
      <xdr:rowOff>124679</xdr:rowOff>
    </xdr:to>
    <xdr:sp>
      <xdr:nvSpPr>
        <xdr:cNvPr id="35" name="Shape 35"/>
        <xdr:cNvSpPr txBox="1"/>
      </xdr:nvSpPr>
      <xdr:spPr>
        <a:xfrm>
          <a:off x="3792453" y="8007122"/>
          <a:ext cx="1914145" cy="18584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1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 10log(0.1435)</a:t>
          </a:r>
          <a:endParaRPr b="0" baseline="0" cap="none" i="0" spc="0" strike="noStrike" sz="2000" u="none">
            <a:solidFill>
              <a:srgbClr val="000000"/>
            </a:solidFill>
            <a:uFillTx/>
            <a:latin typeface="+mn-lt"/>
            <a:ea typeface="+mn-ea"/>
            <a:cs typeface="+mn-cs"/>
            <a:sym typeface="Helvetica Neue"/>
          </a:endParaRPr>
        </a:p>
        <a:p>
          <a:pPr marL="0" marR="0" indent="0" algn="l" defTabSz="2438338" latinLnBrk="0">
            <a:lnSpc>
              <a:spcPct val="1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 −8.43 </a:t>
          </a:r>
          <a:endParaRPr b="0" baseline="0" cap="none" i="0" spc="0" strike="noStrike" sz="2000" u="none">
            <a:solidFill>
              <a:srgbClr val="000000"/>
            </a:solidFill>
            <a:uFillTx/>
            <a:latin typeface="+mn-lt"/>
            <a:ea typeface="+mn-ea"/>
            <a:cs typeface="+mn-cs"/>
            <a:sym typeface="Helvetica Neue"/>
          </a:endParaRPr>
        </a:p>
      </xdr:txBody>
    </xdr:sp>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0</xdr:col>
      <xdr:colOff>211170</xdr:colOff>
      <xdr:row>1</xdr:row>
      <xdr:rowOff>122501</xdr:rowOff>
    </xdr:to>
    <xdr:sp>
      <xdr:nvSpPr>
        <xdr:cNvPr id="37" name="Shape 37"/>
        <xdr:cNvSpPr txBox="1"/>
      </xdr:nvSpPr>
      <xdr:spPr>
        <a:xfrm>
          <a:off x="-354569" y="-268846"/>
          <a:ext cx="21117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a:t>
          </a:r>
        </a:p>
      </xdr:txBody>
    </xdr:sp>
    <xdr:clientData/>
  </xdr:twoCellAnchor>
  <xdr:twoCellAnchor>
    <xdr:from>
      <xdr:col>0</xdr:col>
      <xdr:colOff>0</xdr:colOff>
      <xdr:row>59</xdr:row>
      <xdr:rowOff>76667</xdr:rowOff>
    </xdr:from>
    <xdr:to>
      <xdr:col>0</xdr:col>
      <xdr:colOff>211170</xdr:colOff>
      <xdr:row>61</xdr:row>
      <xdr:rowOff>34068</xdr:rowOff>
    </xdr:to>
    <xdr:sp>
      <xdr:nvSpPr>
        <xdr:cNvPr id="38" name="Shape 38"/>
        <xdr:cNvSpPr txBox="1"/>
      </xdr:nvSpPr>
      <xdr:spPr>
        <a:xfrm>
          <a:off x="-80186" y="9817567"/>
          <a:ext cx="2111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a:t>
          </a:r>
        </a:p>
      </xdr:txBody>
    </xdr:sp>
    <xdr:clientData/>
  </xdr:twoCellAnchor>
  <xdr:twoCellAnchor>
    <xdr:from>
      <xdr:col>0</xdr:col>
      <xdr:colOff>0</xdr:colOff>
      <xdr:row>117</xdr:row>
      <xdr:rowOff>15880</xdr:rowOff>
    </xdr:from>
    <xdr:to>
      <xdr:col>0</xdr:col>
      <xdr:colOff>211170</xdr:colOff>
      <xdr:row>118</xdr:row>
      <xdr:rowOff>138381</xdr:rowOff>
    </xdr:to>
    <xdr:sp>
      <xdr:nvSpPr>
        <xdr:cNvPr id="39" name="Shape 39"/>
        <xdr:cNvSpPr txBox="1"/>
      </xdr:nvSpPr>
      <xdr:spPr>
        <a:xfrm>
          <a:off x="-80186" y="19332580"/>
          <a:ext cx="2111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4</a:t>
          </a:r>
        </a:p>
      </xdr:txBody>
    </xdr:sp>
    <xdr:clientData/>
  </xdr:twoCellAnchor>
  <xdr:twoCellAnchor>
    <xdr:from>
      <xdr:col>11</xdr:col>
      <xdr:colOff>53901</xdr:colOff>
      <xdr:row>0</xdr:row>
      <xdr:rowOff>0</xdr:rowOff>
    </xdr:from>
    <xdr:to>
      <xdr:col>11</xdr:col>
      <xdr:colOff>265071</xdr:colOff>
      <xdr:row>1</xdr:row>
      <xdr:rowOff>122501</xdr:rowOff>
    </xdr:to>
    <xdr:sp>
      <xdr:nvSpPr>
        <xdr:cNvPr id="40" name="Shape 40"/>
        <xdr:cNvSpPr txBox="1"/>
      </xdr:nvSpPr>
      <xdr:spPr>
        <a:xfrm>
          <a:off x="8435901" y="-18757"/>
          <a:ext cx="21117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5</a:t>
          </a:r>
        </a:p>
      </xdr:txBody>
    </xdr:sp>
    <xdr:clientData/>
  </xdr:twoCellAnchor>
  <xdr:twoCellAnchor>
    <xdr:from>
      <xdr:col>10</xdr:col>
      <xdr:colOff>719915</xdr:colOff>
      <xdr:row>60</xdr:row>
      <xdr:rowOff>144345</xdr:rowOff>
    </xdr:from>
    <xdr:to>
      <xdr:col>11</xdr:col>
      <xdr:colOff>169085</xdr:colOff>
      <xdr:row>62</xdr:row>
      <xdr:rowOff>101746</xdr:rowOff>
    </xdr:to>
    <xdr:sp>
      <xdr:nvSpPr>
        <xdr:cNvPr id="41" name="Shape 41"/>
        <xdr:cNvSpPr txBox="1"/>
      </xdr:nvSpPr>
      <xdr:spPr>
        <a:xfrm>
          <a:off x="8339914" y="10050345"/>
          <a:ext cx="2111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6</a:t>
          </a:r>
        </a:p>
      </xdr:txBody>
    </xdr:sp>
    <xdr:clientData/>
  </xdr:twoCellAnchor>
  <xdr:twoCellAnchor>
    <xdr:from>
      <xdr:col>10</xdr:col>
      <xdr:colOff>719915</xdr:colOff>
      <xdr:row>111</xdr:row>
      <xdr:rowOff>128059</xdr:rowOff>
    </xdr:from>
    <xdr:to>
      <xdr:col>11</xdr:col>
      <xdr:colOff>169085</xdr:colOff>
      <xdr:row>113</xdr:row>
      <xdr:rowOff>85460</xdr:rowOff>
    </xdr:to>
    <xdr:sp>
      <xdr:nvSpPr>
        <xdr:cNvPr id="42" name="Shape 42"/>
        <xdr:cNvSpPr txBox="1"/>
      </xdr:nvSpPr>
      <xdr:spPr>
        <a:xfrm>
          <a:off x="8339914" y="18454159"/>
          <a:ext cx="2111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7</a:t>
          </a:r>
        </a:p>
      </xdr:txBody>
    </xdr:sp>
    <xdr:clientData/>
  </xdr:twoCellAnchor>
  <xdr:twoCellAnchor>
    <xdr:from>
      <xdr:col>10</xdr:col>
      <xdr:colOff>621508</xdr:colOff>
      <xdr:row>162</xdr:row>
      <xdr:rowOff>135637</xdr:rowOff>
    </xdr:from>
    <xdr:to>
      <xdr:col>11</xdr:col>
      <xdr:colOff>70679</xdr:colOff>
      <xdr:row>164</xdr:row>
      <xdr:rowOff>93038</xdr:rowOff>
    </xdr:to>
    <xdr:sp>
      <xdr:nvSpPr>
        <xdr:cNvPr id="43" name="Shape 43"/>
        <xdr:cNvSpPr txBox="1"/>
      </xdr:nvSpPr>
      <xdr:spPr>
        <a:xfrm>
          <a:off x="8241508" y="26881837"/>
          <a:ext cx="2111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8</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1231265</xdr:colOff>
      <xdr:row>0</xdr:row>
      <xdr:rowOff>234213</xdr:rowOff>
    </xdr:from>
    <xdr:to>
      <xdr:col>1</xdr:col>
      <xdr:colOff>280035</xdr:colOff>
      <xdr:row>1</xdr:row>
      <xdr:rowOff>342239</xdr:rowOff>
    </xdr:to>
    <xdr:sp>
      <xdr:nvSpPr>
        <xdr:cNvPr id="45" name="Shape 45"/>
        <xdr:cNvSpPr txBox="1"/>
      </xdr:nvSpPr>
      <xdr:spPr>
        <a:xfrm>
          <a:off x="1231265" y="234213"/>
          <a:ext cx="293370"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ctr">
          <a:spAutoFit/>
        </a:bodyPr>
        <a:lstStyle/>
        <a:p>
          <a:pPr marL="0" marR="0" indent="0" algn="l" defTabSz="2438338" latinLnBrk="0">
            <a:lnSpc>
              <a:spcPct val="90000"/>
            </a:lnSpc>
            <a:spcBef>
              <a:spcPts val="450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drawing" Target="../drawings/drawing2.xml"/></Relationships>

</file>

<file path=xl/worksheets/_rels/sheet15.xml.rels><?xml version="1.0" encoding="UTF-8"?>
<Relationships xmlns="http://schemas.openxmlformats.org/package/2006/relationships"><Relationship Id="rId1" Type="http://schemas.openxmlformats.org/officeDocument/2006/relationships/drawing" Target="../drawings/drawing3.xml"/></Relationships>

</file>

<file path=xl/worksheets/_rels/sheet24.xml.rels><?xml version="1.0" encoding="UTF-8"?>
<Relationships xmlns="http://schemas.openxmlformats.org/package/2006/relationships"><Relationship Id="rId1" Type="http://schemas.openxmlformats.org/officeDocument/2006/relationships/drawing" Target="../drawings/drawing4.xml"/></Relationships>

</file>

<file path=xl/worksheets/_rels/sheet31.xml.rels><?xml version="1.0" encoding="UTF-8"?>
<Relationships xmlns="http://schemas.openxmlformats.org/package/2006/relationships"><Relationship Id="rId1" Type="http://schemas.openxmlformats.org/officeDocument/2006/relationships/drawing" Target="../drawings/drawing5.xml"/></Relationships>

</file>

<file path=xl/worksheets/_rels/sheet46.xml.rels><?xml version="1.0" encoding="UTF-8"?>
<Relationships xmlns="http://schemas.openxmlformats.org/package/2006/relationships"><Relationship Id="rId1" Type="http://schemas.openxmlformats.org/officeDocument/2006/relationships/drawing" Target="../drawings/drawing6.xml"/></Relationships>

</file>

<file path=xl/worksheets/_rels/sheet47.xml.rels><?xml version="1.0" encoding="UTF-8"?>
<Relationships xmlns="http://schemas.openxmlformats.org/package/2006/relationships"><Relationship Id="rId1" Type="http://schemas.openxmlformats.org/officeDocument/2006/relationships/drawing" Target="../drawings/drawing7.xm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20</v>
      </c>
      <c r="C11" s="3"/>
      <c r="D11" s="3"/>
    </row>
    <row r="12">
      <c r="B12" s="4"/>
      <c r="C12" t="s" s="4">
        <v>5</v>
      </c>
      <c r="D12" t="s" s="5">
        <v>21</v>
      </c>
    </row>
    <row r="13">
      <c r="B13" s="4"/>
      <c r="C13" t="s" s="4">
        <v>24</v>
      </c>
      <c r="D13" t="s" s="5">
        <v>25</v>
      </c>
    </row>
    <row r="14">
      <c r="B14" s="4"/>
      <c r="C14" t="s" s="4">
        <v>27</v>
      </c>
      <c r="D14" t="s" s="5">
        <v>28</v>
      </c>
    </row>
    <row r="15">
      <c r="B15" s="4"/>
      <c r="C15" t="s" s="4">
        <v>29</v>
      </c>
      <c r="D15" t="s" s="5">
        <v>30</v>
      </c>
    </row>
    <row r="16">
      <c r="B16" t="s" s="3">
        <v>31</v>
      </c>
      <c r="C16" s="3"/>
      <c r="D16" s="3"/>
    </row>
    <row r="17">
      <c r="B17" s="4"/>
      <c r="C17" t="s" s="4">
        <v>32</v>
      </c>
      <c r="D17" t="s" s="5">
        <v>33</v>
      </c>
    </row>
    <row r="18">
      <c r="B18" s="4"/>
      <c r="C18" t="s" s="4">
        <v>34</v>
      </c>
      <c r="D18" t="s" s="5">
        <v>35</v>
      </c>
    </row>
    <row r="19">
      <c r="B19" s="4"/>
      <c r="C19" t="s" s="4">
        <v>27</v>
      </c>
      <c r="D19" t="s" s="5">
        <v>36</v>
      </c>
    </row>
    <row r="20">
      <c r="B20" s="4"/>
      <c r="C20" t="s" s="4">
        <v>37</v>
      </c>
      <c r="D20" t="s" s="5">
        <v>38</v>
      </c>
    </row>
    <row r="21">
      <c r="B21" s="4"/>
      <c r="C21" t="s" s="4">
        <v>29</v>
      </c>
      <c r="D21" t="s" s="5">
        <v>39</v>
      </c>
    </row>
    <row r="22">
      <c r="B22" t="s" s="3">
        <v>40</v>
      </c>
      <c r="C22" s="3"/>
      <c r="D22" s="3"/>
    </row>
    <row r="23">
      <c r="B23" s="4"/>
      <c r="C23" t="s" s="4">
        <v>37</v>
      </c>
      <c r="D23" t="s" s="5">
        <v>41</v>
      </c>
    </row>
    <row r="24">
      <c r="B24" s="4"/>
      <c r="C24" t="s" s="4">
        <v>42</v>
      </c>
      <c r="D24" t="s" s="5">
        <v>43</v>
      </c>
    </row>
    <row r="25">
      <c r="B25" s="4"/>
      <c r="C25" t="s" s="4">
        <v>50</v>
      </c>
      <c r="D25" t="s" s="5">
        <v>51</v>
      </c>
    </row>
    <row r="26">
      <c r="B26" s="4"/>
      <c r="C26" t="s" s="4">
        <v>29</v>
      </c>
      <c r="D26" t="s" s="5">
        <v>57</v>
      </c>
    </row>
    <row r="27">
      <c r="B27" t="s" s="3">
        <v>58</v>
      </c>
      <c r="C27" s="3"/>
      <c r="D27" s="3"/>
    </row>
    <row r="28">
      <c r="B28" s="4"/>
      <c r="C28" t="s" s="4">
        <v>59</v>
      </c>
      <c r="D28" t="s" s="5">
        <v>60</v>
      </c>
    </row>
    <row r="29">
      <c r="B29" s="4"/>
      <c r="C29" t="s" s="4">
        <v>37</v>
      </c>
      <c r="D29" t="s" s="5">
        <v>62</v>
      </c>
    </row>
    <row r="30">
      <c r="B30" s="4"/>
      <c r="C30" t="s" s="4">
        <v>66</v>
      </c>
      <c r="D30" t="s" s="5">
        <v>67</v>
      </c>
    </row>
    <row r="31">
      <c r="B31" s="4"/>
      <c r="C31" t="s" s="4">
        <v>42</v>
      </c>
      <c r="D31" t="s" s="5">
        <v>75</v>
      </c>
    </row>
    <row r="32">
      <c r="B32" s="4"/>
      <c r="C32" t="s" s="4">
        <v>77</v>
      </c>
      <c r="D32" t="s" s="5">
        <v>78</v>
      </c>
    </row>
    <row r="33">
      <c r="B33" s="4"/>
      <c r="C33" t="s" s="4">
        <v>80</v>
      </c>
      <c r="D33" t="s" s="5">
        <v>81</v>
      </c>
    </row>
    <row r="34">
      <c r="B34" s="4"/>
      <c r="C34" t="s" s="4">
        <v>83</v>
      </c>
      <c r="D34" t="s" s="5">
        <v>84</v>
      </c>
    </row>
    <row r="35">
      <c r="B35" s="4"/>
      <c r="C35" t="s" s="4">
        <v>86</v>
      </c>
      <c r="D35" t="s" s="5">
        <v>87</v>
      </c>
    </row>
    <row r="36">
      <c r="B36" s="4"/>
      <c r="C36" t="s" s="4">
        <v>29</v>
      </c>
      <c r="D36" t="s" s="5">
        <v>91</v>
      </c>
    </row>
    <row r="37">
      <c r="B37" t="s" s="3">
        <v>92</v>
      </c>
      <c r="C37" s="3"/>
      <c r="D37" s="3"/>
    </row>
    <row r="38">
      <c r="B38" s="4"/>
      <c r="C38" t="s" s="4">
        <v>59</v>
      </c>
      <c r="D38" t="s" s="5">
        <v>93</v>
      </c>
    </row>
    <row r="39">
      <c r="B39" s="4"/>
      <c r="C39" t="s" s="4">
        <v>42</v>
      </c>
      <c r="D39" t="s" s="5">
        <v>94</v>
      </c>
    </row>
    <row r="40">
      <c r="B40" s="4"/>
      <c r="C40" t="s" s="4">
        <v>77</v>
      </c>
      <c r="D40" t="s" s="5">
        <v>95</v>
      </c>
    </row>
    <row r="41">
      <c r="B41" s="4"/>
      <c r="C41" t="s" s="4">
        <v>80</v>
      </c>
      <c r="D41" t="s" s="5">
        <v>97</v>
      </c>
    </row>
    <row r="42">
      <c r="B42" s="4"/>
      <c r="C42" t="s" s="4">
        <v>5</v>
      </c>
      <c r="D42" t="s" s="5">
        <v>100</v>
      </c>
    </row>
    <row r="43">
      <c r="B43" s="4"/>
      <c r="C43" t="s" s="4">
        <v>24</v>
      </c>
      <c r="D43" t="s" s="5">
        <v>113</v>
      </c>
    </row>
    <row r="44">
      <c r="B44" s="4"/>
      <c r="C44" t="s" s="4">
        <v>29</v>
      </c>
      <c r="D44" t="s" s="5">
        <v>115</v>
      </c>
    </row>
    <row r="45">
      <c r="B45" t="s" s="3">
        <v>116</v>
      </c>
      <c r="C45" s="3"/>
      <c r="D45" s="3"/>
    </row>
    <row r="46">
      <c r="B46" s="4"/>
      <c r="C46" t="s" s="4">
        <v>5</v>
      </c>
      <c r="D46" t="s" s="5">
        <v>117</v>
      </c>
    </row>
    <row r="47">
      <c r="B47" s="4"/>
      <c r="C47" t="s" s="4">
        <v>27</v>
      </c>
      <c r="D47" t="s" s="5">
        <v>118</v>
      </c>
    </row>
    <row r="48">
      <c r="B48" s="4"/>
      <c r="C48" t="s" s="4">
        <v>59</v>
      </c>
      <c r="D48" t="s" s="5">
        <v>119</v>
      </c>
    </row>
    <row r="49">
      <c r="B49" s="4"/>
      <c r="C49" t="s" s="4">
        <v>120</v>
      </c>
      <c r="D49" t="s" s="5">
        <v>121</v>
      </c>
    </row>
    <row r="50">
      <c r="B50" s="4"/>
      <c r="C50" t="s" s="4">
        <v>24</v>
      </c>
      <c r="D50" t="s" s="5">
        <v>122</v>
      </c>
    </row>
    <row r="51">
      <c r="B51" s="4"/>
      <c r="C51" t="s" s="4">
        <v>123</v>
      </c>
      <c r="D51" t="s" s="5">
        <v>124</v>
      </c>
    </row>
    <row r="52">
      <c r="B52" s="4"/>
      <c r="C52" t="s" s="4">
        <v>125</v>
      </c>
      <c r="D52" t="s" s="5">
        <v>126</v>
      </c>
    </row>
    <row r="53">
      <c r="B53" s="4"/>
      <c r="C53" t="s" s="4">
        <v>86</v>
      </c>
      <c r="D53" t="s" s="5">
        <v>127</v>
      </c>
    </row>
    <row r="54">
      <c r="B54" s="4"/>
      <c r="C54" t="s" s="4">
        <v>128</v>
      </c>
      <c r="D54" t="s" s="5">
        <v>129</v>
      </c>
    </row>
    <row r="55">
      <c r="B55" s="4"/>
      <c r="C55" t="s" s="4">
        <v>130</v>
      </c>
      <c r="D55" t="s" s="5">
        <v>131</v>
      </c>
    </row>
    <row r="56">
      <c r="B56" s="4"/>
      <c r="C56" t="s" s="4">
        <v>132</v>
      </c>
      <c r="D56" t="s" s="5">
        <v>133</v>
      </c>
    </row>
    <row r="57">
      <c r="B57" s="4"/>
      <c r="C57" t="s" s="4">
        <v>134</v>
      </c>
      <c r="D57" t="s" s="5">
        <v>135</v>
      </c>
    </row>
    <row r="58">
      <c r="B58" s="4"/>
      <c r="C58" t="s" s="4">
        <v>136</v>
      </c>
      <c r="D58" t="s" s="5">
        <v>137</v>
      </c>
    </row>
    <row r="59">
      <c r="B59" s="4"/>
      <c r="C59" t="s" s="4">
        <v>138</v>
      </c>
      <c r="D59" t="s" s="5">
        <v>139</v>
      </c>
    </row>
    <row r="60">
      <c r="B60" s="4"/>
      <c r="C60" t="s" s="4">
        <v>29</v>
      </c>
      <c r="D60" t="s" s="5">
        <v>140</v>
      </c>
    </row>
    <row r="61">
      <c r="B61" t="s" s="3">
        <v>141</v>
      </c>
      <c r="C61" s="3"/>
      <c r="D61" s="3"/>
    </row>
    <row r="62">
      <c r="B62" s="4"/>
      <c r="C62" t="s" s="4">
        <v>59</v>
      </c>
      <c r="D62" t="s" s="5">
        <v>141</v>
      </c>
    </row>
    <row r="63">
      <c r="B63" t="s" s="3">
        <v>144</v>
      </c>
      <c r="C63" s="3"/>
      <c r="D63" s="3"/>
    </row>
    <row r="64">
      <c r="B64" s="4"/>
      <c r="C64" t="s" s="4">
        <v>59</v>
      </c>
      <c r="D64" t="s" s="5">
        <v>145</v>
      </c>
    </row>
    <row r="65">
      <c r="B65" s="4"/>
      <c r="C65" t="s" s="4">
        <v>147</v>
      </c>
      <c r="D65" t="s" s="5">
        <v>148</v>
      </c>
    </row>
  </sheetData>
  <mergeCells count="1">
    <mergeCell ref="B3:D3"/>
  </mergeCells>
  <hyperlinks>
    <hyperlink ref="D10" location="'Taguchi matrix - Taguchi Standa'!R2C1" tooltip="" display="Taguchi matrix - Taguchi Standa"/>
    <hyperlink ref="D12" location="'Taguchi matrix-1 - Taguchi Stan'!R2C1" tooltip="" display="Taguchi matrix-1 - Taguchi Stan"/>
    <hyperlink ref="D13" location="'Taguchi matrix-1 - Taguchi Sta1'!R1C1" tooltip="" display="Taguchi matrix-1 - Taguchi Sta1"/>
    <hyperlink ref="D14" location="'Taguchi matrix-1 - Taguchi Sta2'!R1C1" tooltip="" display="Taguchi matrix-1 - Taguchi Sta2"/>
    <hyperlink ref="D15" location="'Taguchi matrix-1 - Drawings'!R1C1" tooltip="" display="Taguchi matrix-1 - Drawings"/>
    <hyperlink ref="D17" location="'Taguchi matrix-1-1 - Taguchi St'!R2C1" tooltip="" display="Taguchi matrix-1-1 - Taguchi St"/>
    <hyperlink ref="D18" location="'Taguchi matrix-1-1 - Unit Space'!R2C1" tooltip="" display="Taguchi matrix-1-1 - Unit Space"/>
    <hyperlink ref="D19" location="'Taguchi matrix-1-1 - Taguchi S1'!R1C1" tooltip="" display="Taguchi matrix-1-1 - Taguchi S1"/>
    <hyperlink ref="D20" location="'Taguchi matrix-1-1 - Normalisin'!R2C1" tooltip="" display="Taguchi matrix-1-1 - Normalisin"/>
    <hyperlink ref="D21" location="'Taguchi matrix-1-1 - Drawings'!R1C1" tooltip="" display="Taguchi matrix-1-1 - Drawings"/>
    <hyperlink ref="D23" location="'SN ratio - Normalising Signal D'!R2C1" tooltip="" display="SN ratio - Normalising Signal D"/>
    <hyperlink ref="D24" location="'SN ratio - Sb and Beta'!R2C1" tooltip="" display="SN ratio - Sb and Beta"/>
    <hyperlink ref="D25" location="'SN ratio - ST'!R2C1" tooltip="" display="SN ratio - ST"/>
    <hyperlink ref="D26" location="'SN ratio - Drawings'!R1C1" tooltip="" display="SN ratio - Drawings"/>
    <hyperlink ref="D28" location="'Int Est value case 1 - Table 1'!R2C1" tooltip="" display="Int Est value case 1 - Table 1"/>
    <hyperlink ref="D29" location="'Int Est value case 1 - Normalis'!R2C1" tooltip="" display="Int Est value case 1 - Normalis"/>
    <hyperlink ref="D30" location="'Int Est value case 1 - Normali1'!R2C1" tooltip="" display="Int Est value case 1 - Normali1"/>
    <hyperlink ref="D31" location="'Int Est value case 1 - Sb and B'!R1C1" tooltip="" display="Int Est value case 1 - Sb and B"/>
    <hyperlink ref="D32" location="'Int Est value case 1 - Sb and 1'!R1C1" tooltip="" display="Int Est value case 1 - Sb and 1"/>
    <hyperlink ref="D33" location="'Int Est value case 1 - Sb and 2'!R1C1" tooltip="" display="Int Est value case 1 - Sb and 2"/>
    <hyperlink ref="D34" location="'Int Est value case 1 - Sb and 3'!R1C1" tooltip="" display="Int Est value case 1 - Sb and 3"/>
    <hyperlink ref="D35" location="'Int Est value case 1 - Table 1-'!R2C1" tooltip="" display="Int Est value case 1 - Table 1-"/>
    <hyperlink ref="D36" location="'Int Est value case 1 - Drawings'!R1C1" tooltip="" display="Int Est value case 1 - Drawings"/>
    <hyperlink ref="D38" location="'Sheet 1 - Table 1'!R2C1" tooltip="" display="Sheet 1 - Table 1"/>
    <hyperlink ref="D39" location="'Sheet 1 - Sb and Beta'!R1C1" tooltip="" display="Sheet 1 - Sb and Beta"/>
    <hyperlink ref="D40" location="'Sheet 1 - Sb and Beta-1'!R1C1" tooltip="" display="Sheet 1 - Sb and Beta-1"/>
    <hyperlink ref="D41" location="'Sheet 1 - Sb and Beta-1-1'!R1C1" tooltip="" display="Sheet 1 - Sb and Beta-1-1"/>
    <hyperlink ref="D42" location="'Sheet 1 - Taguchi Standard Matr'!R2C1" tooltip="" display="Sheet 1 - Taguchi Standard Matr"/>
    <hyperlink ref="D43" location="'Sheet 1 - Taguchi Standard Mat1'!R2C1" tooltip="" display="Sheet 1 - Taguchi Standard Mat1"/>
    <hyperlink ref="D44" location="'Sheet 1 - Drawings'!R1C1" tooltip="" display="Sheet 1 - Drawings"/>
    <hyperlink ref="D46" location="'Sheet 2 - Taguchi Standard Matr'!R2C1" tooltip="" display="Sheet 2 - Taguchi Standard Matr"/>
    <hyperlink ref="D47" location="'Sheet 2 - Taguchi Standard Mat1'!R2C1" tooltip="" display="Sheet 2 - Taguchi Standard Mat1"/>
    <hyperlink ref="D48" location="'Sheet 2 - Table 1'!R2C1" tooltip="" display="Sheet 2 - Table 1"/>
    <hyperlink ref="D49" location="'Sheet 2 - Table 1-2'!R2C1" tooltip="" display="Sheet 2 - Table 1-2"/>
    <hyperlink ref="D50" location="'Sheet 2 - Taguchi Standard Mat2'!R2C1" tooltip="" display="Sheet 2 - Taguchi Standard Mat2"/>
    <hyperlink ref="D51" location="'Sheet 2 - Taguchi Standard Mat3'!R2C1" tooltip="" display="Sheet 2 - Taguchi Standard Mat3"/>
    <hyperlink ref="D52" location="'Sheet 2 - Table 1-3'!R2C1" tooltip="" display="Sheet 2 - Table 1-3"/>
    <hyperlink ref="D53" location="'Sheet 2 - Table 1-1'!R2C1" tooltip="" display="Sheet 2 - Table 1-1"/>
    <hyperlink ref="D54" location="'Sheet 2 - Taguchi Standard Mat4'!R2C1" tooltip="" display="Sheet 2 - Taguchi Standard Mat4"/>
    <hyperlink ref="D55" location="'Sheet 2 - Taguchi Standard Mat5'!R2C1" tooltip="" display="Sheet 2 - Taguchi Standard Mat5"/>
    <hyperlink ref="D56" location="'Sheet 2 - Table 1-1-2'!R2C1" tooltip="" display="Sheet 2 - Table 1-1-2"/>
    <hyperlink ref="D57" location="'Sheet 2 - Table 1-1-1'!R2C1" tooltip="" display="Sheet 2 - Table 1-1-1"/>
    <hyperlink ref="D58" location="'Sheet 2 - Taguchi Standard Mat6'!R2C1" tooltip="" display="Sheet 2 - Taguchi Standard Mat6"/>
    <hyperlink ref="D59" location="'Sheet 2 - Table 1-4'!R2C1" tooltip="" display="Sheet 2 - Table 1-4"/>
    <hyperlink ref="D60" location="'Sheet 2 - Drawings'!R1C1" tooltip="" display="Sheet 2 - Drawings"/>
    <hyperlink ref="D62" location="'Sheet 3'!R2C1" tooltip="" display="Sheet 3"/>
    <hyperlink ref="D64" location="'Sheet 4 - Table 1'!R2C1" tooltip="" display="Sheet 4 - Table 1"/>
    <hyperlink ref="D65" location="'Sheet 4 - Table 2'!R2C1" tooltip="" display="Sheet 4 - Table 2"/>
  </hyperlinks>
</worksheet>
</file>

<file path=xl/worksheets/sheet10.xml><?xml version="1.0" encoding="utf-8"?>
<worksheet xmlns:r="http://schemas.openxmlformats.org/officeDocument/2006/relationships" xmlns="http://schemas.openxmlformats.org/spreadsheetml/2006/main">
  <dimension ref="A2:N13"/>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43" customWidth="1"/>
    <col min="2" max="12" width="8.35156" style="43" customWidth="1"/>
    <col min="13" max="13" width="10.1641" style="43" customWidth="1"/>
    <col min="14" max="14" width="8.35156" style="43" customWidth="1"/>
    <col min="15" max="16384" width="16.3516" style="43" customWidth="1"/>
  </cols>
  <sheetData>
    <row r="1" ht="27.65" customHeight="1">
      <c r="A1" t="s" s="7">
        <v>37</v>
      </c>
      <c r="B1" s="7"/>
      <c r="C1" s="7"/>
      <c r="D1" s="7"/>
      <c r="E1" s="7"/>
      <c r="F1" s="7"/>
      <c r="G1" s="7"/>
      <c r="H1" s="7"/>
      <c r="I1" s="7"/>
      <c r="J1" s="7"/>
      <c r="K1" s="7"/>
      <c r="L1" s="7"/>
      <c r="M1" s="7"/>
      <c r="N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row>
    <row r="3" ht="20.25" customHeight="1">
      <c r="A3" s="9"/>
      <c r="B3" s="10">
        <v>1</v>
      </c>
      <c r="C3" s="10">
        <v>2</v>
      </c>
      <c r="D3" s="10">
        <v>3</v>
      </c>
      <c r="E3" s="10">
        <v>4</v>
      </c>
      <c r="F3" s="10">
        <v>5</v>
      </c>
      <c r="G3" s="10">
        <v>6</v>
      </c>
      <c r="H3" s="10">
        <v>7</v>
      </c>
      <c r="I3" s="10">
        <v>8</v>
      </c>
      <c r="J3" s="10">
        <v>9</v>
      </c>
      <c r="K3" s="10">
        <v>10</v>
      </c>
      <c r="L3" s="10">
        <v>11</v>
      </c>
      <c r="M3" s="9"/>
      <c r="N3" s="9"/>
    </row>
    <row r="4" ht="20.25" customHeight="1">
      <c r="A4" s="11">
        <v>1</v>
      </c>
      <c r="B4" s="12">
        <f>'Taguchi matrix-1-1 - Taguchi St'!B4-'Taguchi matrix-1-1 - Taguchi S1'!B$4</f>
        <v>12.145</v>
      </c>
      <c r="C4" s="13">
        <f>'Taguchi matrix-1-1 - Taguchi St'!C4-'Taguchi matrix-1-1 - Taguchi S1'!C$4</f>
        <v>-19</v>
      </c>
      <c r="D4" s="13">
        <f>'Taguchi matrix-1-1 - Taguchi St'!D4-'Taguchi matrix-1-1 - Taguchi S1'!D$4</f>
        <v>4.55</v>
      </c>
      <c r="E4" s="13">
        <f>'Taguchi matrix-1-1 - Taguchi St'!E4-'Taguchi matrix-1-1 - Taguchi S1'!E$4</f>
        <v>0.44</v>
      </c>
      <c r="F4" s="13">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f>'Taguchi matrix-1-1 - Taguchi St'!M4-'Taguchi matrix-1-1 - Taguchi S1'!M$4</f>
        <v>-6.59</v>
      </c>
      <c r="N4" s="19"/>
    </row>
    <row r="5" ht="20.05" customHeight="1">
      <c r="A5" s="14">
        <v>2</v>
      </c>
      <c r="B5" s="15">
        <f>'Taguchi matrix-1-1 - Taguchi St'!B5-'Taguchi matrix-1-1 - Taguchi S1'!B$4</f>
        <v>4.655</v>
      </c>
      <c r="C5" s="16">
        <f>'Taguchi matrix-1-1 - Taguchi St'!C5-'Taguchi matrix-1-1 - Taguchi S1'!C$4</f>
        <v>-4.39</v>
      </c>
      <c r="D5" s="16">
        <f>'Taguchi matrix-1-1 - Taguchi St'!D5-'Taguchi matrix-1-1 - Taguchi S1'!D$4</f>
        <v>-0.3</v>
      </c>
      <c r="E5" s="16">
        <f>'Taguchi matrix-1-1 - Taguchi St'!E5-'Taguchi matrix-1-1 - Taguchi S1'!E$4</f>
        <v>-0.02</v>
      </c>
      <c r="F5" s="16">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6">
        <f>'Taguchi matrix-1-1 - Taguchi St'!M5-'Taguchi matrix-1-1 - Taguchi S1'!M$4</f>
        <v>-2.63</v>
      </c>
      <c r="N5" s="17"/>
    </row>
    <row r="6" ht="20.05" customHeight="1">
      <c r="A6" s="14">
        <v>3</v>
      </c>
      <c r="B6" s="15">
        <f>'Taguchi matrix-1-1 - Taguchi St'!B6-'Taguchi matrix-1-1 - Taguchi S1'!B$4</f>
        <v>-5.115</v>
      </c>
      <c r="C6" s="16">
        <f>'Taguchi matrix-1-1 - Taguchi St'!C6-'Taguchi matrix-1-1 - Taguchi S1'!C$4</f>
        <v>-0.06</v>
      </c>
      <c r="D6" s="16">
        <f>'Taguchi matrix-1-1 - Taguchi St'!D6-'Taguchi matrix-1-1 - Taguchi S1'!D$4</f>
        <v>4.12</v>
      </c>
      <c r="E6" s="16">
        <f>'Taguchi matrix-1-1 - Taguchi St'!E6-'Taguchi matrix-1-1 - Taguchi S1'!E$4</f>
        <v>-0.7</v>
      </c>
      <c r="F6" s="16">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6">
        <f>'Taguchi matrix-1-1 - Taguchi St'!M6-'Taguchi matrix-1-1 - Taguchi S1'!M$4</f>
        <v>-2.26</v>
      </c>
      <c r="N6" s="17"/>
    </row>
    <row r="7" ht="20.05" customHeight="1">
      <c r="A7" s="14">
        <v>4</v>
      </c>
      <c r="B7" s="15">
        <f>'Taguchi matrix-1-1 - Taguchi St'!B7-'Taguchi matrix-1-1 - Taguchi S1'!B$4</f>
        <v>1.645</v>
      </c>
      <c r="C7" s="16">
        <f>'Taguchi matrix-1-1 - Taguchi St'!C7-'Taguchi matrix-1-1 - Taguchi S1'!C$4</f>
        <v>-3.85</v>
      </c>
      <c r="D7" s="16">
        <f>'Taguchi matrix-1-1 - Taguchi St'!D7-'Taguchi matrix-1-1 - Taguchi S1'!D$4</f>
        <v>-0.13</v>
      </c>
      <c r="E7" s="16">
        <f>'Taguchi matrix-1-1 - Taguchi St'!E7-'Taguchi matrix-1-1 - Taguchi S1'!E$4</f>
        <v>1.81</v>
      </c>
      <c r="F7" s="16">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6">
        <f>'Taguchi matrix-1-1 - Taguchi St'!M7-'Taguchi matrix-1-1 - Taguchi S1'!M$4</f>
        <v>-2.07</v>
      </c>
      <c r="N7" s="17"/>
    </row>
    <row r="8" ht="20.05" customHeight="1">
      <c r="A8" s="14">
        <v>7</v>
      </c>
      <c r="B8" s="15">
        <f>'Taguchi matrix-1-1 - Taguchi St'!B8-'Taguchi matrix-1-1 - Taguchi S1'!B$4</f>
        <v>-0.015</v>
      </c>
      <c r="C8" s="16">
        <f>'Taguchi matrix-1-1 - Taguchi St'!C8-'Taguchi matrix-1-1 - Taguchi S1'!C$4</f>
        <v>-4.39</v>
      </c>
      <c r="D8" s="16">
        <f>'Taguchi matrix-1-1 - Taguchi St'!D8-'Taguchi matrix-1-1 - Taguchi S1'!D$4</f>
        <v>4.38</v>
      </c>
      <c r="E8" s="16">
        <f>'Taguchi matrix-1-1 - Taguchi St'!E8-'Taguchi matrix-1-1 - Taguchi S1'!E$4</f>
        <v>-0.02</v>
      </c>
      <c r="F8" s="16">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6">
        <f>'Taguchi matrix-1-1 - Taguchi St'!M8-'Taguchi matrix-1-1 - Taguchi S1'!M$4</f>
        <v>2.78</v>
      </c>
      <c r="N8" s="17"/>
    </row>
    <row r="9" ht="20.05" customHeight="1">
      <c r="A9" s="14">
        <v>8</v>
      </c>
      <c r="B9" s="15">
        <f>'Taguchi matrix-1-1 - Taguchi St'!B9-'Taguchi matrix-1-1 - Taguchi S1'!B$4</f>
        <v>-1.315</v>
      </c>
      <c r="C9" s="16">
        <f>'Taguchi matrix-1-1 - Taguchi St'!C9-'Taguchi matrix-1-1 - Taguchi S1'!C$4</f>
        <v>-5.05</v>
      </c>
      <c r="D9" s="16">
        <f>'Taguchi matrix-1-1 - Taguchi St'!D9-'Taguchi matrix-1-1 - Taguchi S1'!D$4</f>
        <v>3.72</v>
      </c>
      <c r="E9" s="16">
        <f>'Taguchi matrix-1-1 - Taguchi St'!E9-'Taguchi matrix-1-1 - Taguchi S1'!E$4</f>
        <v>2.7</v>
      </c>
      <c r="F9" s="16">
        <f>'Taguchi matrix-1-1 - Taguchi St'!F9-'Taguchi matrix-1-1 - Taguchi S1'!F$4</f>
        <v>0</v>
      </c>
      <c r="G9" s="16">
        <f>'Taguchi matrix-1-1 - Taguchi St'!G9-'Taguchi matrix-1-1 - Taguchi S1'!G$4</f>
        <v>-0.11</v>
      </c>
      <c r="H9" s="16">
        <f>'Taguchi matrix-1-1 - Taguchi St'!H9-'Taguchi matrix-1-1 - Taguchi S1'!H$4</f>
        <v>0.04</v>
      </c>
      <c r="I9" s="16">
        <v>1</v>
      </c>
      <c r="J9" s="16">
        <v>1</v>
      </c>
      <c r="K9" s="16">
        <v>1</v>
      </c>
      <c r="L9" s="16">
        <v>2</v>
      </c>
      <c r="M9" s="16">
        <f>'Taguchi matrix-1-1 - Taguchi St'!M9-'Taguchi matrix-1-1 - Taguchi S1'!M$4</f>
        <v>3.53</v>
      </c>
      <c r="N9" s="17"/>
    </row>
    <row r="10" ht="20.05" customHeight="1">
      <c r="A10" s="14">
        <v>9</v>
      </c>
      <c r="B10" s="15">
        <f>'Taguchi matrix-1-1 - Taguchi St'!B10-'Taguchi matrix-1-1 - Taguchi S1'!B$4</f>
        <v>-9.945</v>
      </c>
      <c r="C10" s="16">
        <f>'Taguchi matrix-1-1 - Taguchi St'!C10-'Taguchi matrix-1-1 - Taguchi S1'!C$4</f>
        <v>5.54</v>
      </c>
      <c r="D10" s="16">
        <f>'Taguchi matrix-1-1 - Taguchi St'!D10-'Taguchi matrix-1-1 - Taguchi S1'!D$4</f>
        <v>4.38</v>
      </c>
      <c r="E10" s="16">
        <f>'Taguchi matrix-1-1 - Taguchi St'!E10-'Taguchi matrix-1-1 - Taguchi S1'!E$4</f>
        <v>-0.02</v>
      </c>
      <c r="F10" s="16">
        <f>'Taguchi matrix-1-1 - Taguchi St'!F10-'Taguchi matrix-1-1 - Taguchi S1'!F$4</f>
        <v>0</v>
      </c>
      <c r="G10" s="16">
        <f>'Taguchi matrix-1-1 - Taguchi St'!G10-'Taguchi matrix-1-1 - Taguchi S1'!G$4</f>
        <v>0</v>
      </c>
      <c r="H10" s="16">
        <f>'Taguchi matrix-1-1 - Taguchi St'!H10-'Taguchi matrix-1-1 - Taguchi S1'!H$4</f>
        <v>0.05</v>
      </c>
      <c r="I10" s="16">
        <v>2</v>
      </c>
      <c r="J10" s="16">
        <v>2</v>
      </c>
      <c r="K10" s="16">
        <v>1</v>
      </c>
      <c r="L10" s="16">
        <v>1</v>
      </c>
      <c r="M10" s="16">
        <f>'Taguchi matrix-1-1 - Taguchi St'!M10-'Taguchi matrix-1-1 - Taguchi S1'!M$4</f>
        <v>4.23</v>
      </c>
      <c r="N10" s="17"/>
    </row>
    <row r="11" ht="20.05" customHeight="1">
      <c r="A11" s="14">
        <v>10</v>
      </c>
      <c r="B11" s="15">
        <f>'Taguchi matrix-1-1 - Taguchi St'!B11-'Taguchi matrix-1-1 - Taguchi S1'!B$4</f>
        <v>-2.465</v>
      </c>
      <c r="C11" s="16">
        <f>'Taguchi matrix-1-1 - Taguchi St'!C11-'Taguchi matrix-1-1 - Taguchi S1'!C$4</f>
        <v>-2.95</v>
      </c>
      <c r="D11" s="16">
        <f>'Taguchi matrix-1-1 - Taguchi St'!D11-'Taguchi matrix-1-1 - Taguchi S1'!D$4</f>
        <v>5.82</v>
      </c>
      <c r="E11" s="16">
        <f>'Taguchi matrix-1-1 - Taguchi St'!E11-'Taguchi matrix-1-1 - Taguchi S1'!E$4</f>
        <v>-1.11</v>
      </c>
      <c r="F11" s="16">
        <f>'Taguchi matrix-1-1 - Taguchi St'!F11-'Taguchi matrix-1-1 - Taguchi S1'!F$4</f>
        <v>0</v>
      </c>
      <c r="G11" s="16">
        <f>'Taguchi matrix-1-1 - Taguchi St'!G11-'Taguchi matrix-1-1 - Taguchi S1'!G$4</f>
        <v>0.63</v>
      </c>
      <c r="H11" s="16">
        <f>'Taguchi matrix-1-1 - Taguchi St'!H11-'Taguchi matrix-1-1 - Taguchi S1'!H$4</f>
        <v>0.06</v>
      </c>
      <c r="I11" s="16">
        <v>2</v>
      </c>
      <c r="J11" s="16">
        <v>2</v>
      </c>
      <c r="K11" s="16">
        <v>1</v>
      </c>
      <c r="L11" s="16">
        <v>2</v>
      </c>
      <c r="M11" s="16">
        <f>'Taguchi matrix-1-1 - Taguchi St'!M11-'Taguchi matrix-1-1 - Taguchi S1'!M$4</f>
        <v>5.15</v>
      </c>
      <c r="N11" s="17"/>
    </row>
    <row r="12" ht="20.05" customHeight="1">
      <c r="A12" s="14">
        <v>11</v>
      </c>
      <c r="B12" s="15">
        <v>2</v>
      </c>
      <c r="C12" s="16">
        <v>2</v>
      </c>
      <c r="D12" s="16">
        <v>1</v>
      </c>
      <c r="E12" s="16">
        <v>2</v>
      </c>
      <c r="F12" s="16">
        <v>1</v>
      </c>
      <c r="G12" s="16">
        <v>2</v>
      </c>
      <c r="H12" s="16">
        <v>1</v>
      </c>
      <c r="I12" s="16">
        <v>1</v>
      </c>
      <c r="J12" s="16">
        <v>1</v>
      </c>
      <c r="K12" s="16">
        <v>2</v>
      </c>
      <c r="L12" s="16">
        <v>2</v>
      </c>
      <c r="M12" s="17"/>
      <c r="N12" s="17"/>
    </row>
    <row r="13" ht="20.05" customHeight="1">
      <c r="A13" s="14">
        <v>12</v>
      </c>
      <c r="B13" s="15">
        <v>2</v>
      </c>
      <c r="C13" s="16">
        <v>2</v>
      </c>
      <c r="D13" s="16">
        <v>1</v>
      </c>
      <c r="E13" s="16">
        <v>1</v>
      </c>
      <c r="F13" s="16">
        <v>2</v>
      </c>
      <c r="G13" s="16">
        <v>1</v>
      </c>
      <c r="H13" s="16">
        <v>2</v>
      </c>
      <c r="I13" s="16">
        <v>1</v>
      </c>
      <c r="J13" s="16">
        <v>2</v>
      </c>
      <c r="K13" s="16">
        <v>2</v>
      </c>
      <c r="L13" s="16">
        <v>1</v>
      </c>
      <c r="M13" s="17"/>
      <c r="N13" s="17"/>
    </row>
  </sheetData>
  <mergeCells count="1">
    <mergeCell ref="A1:N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A2:N13"/>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44" customWidth="1"/>
    <col min="2" max="12" width="8.35156" style="44" customWidth="1"/>
    <col min="13" max="13" width="10.1641" style="44" customWidth="1"/>
    <col min="14" max="14" width="8.35156" style="44" customWidth="1"/>
    <col min="15" max="16384" width="16.3516" style="44" customWidth="1"/>
  </cols>
  <sheetData>
    <row r="1" ht="27.65" customHeight="1">
      <c r="A1" t="s" s="7">
        <v>37</v>
      </c>
      <c r="B1" s="7"/>
      <c r="C1" s="7"/>
      <c r="D1" s="7"/>
      <c r="E1" s="7"/>
      <c r="F1" s="7"/>
      <c r="G1" s="7"/>
      <c r="H1" s="7"/>
      <c r="I1" s="7"/>
      <c r="J1" s="7"/>
      <c r="K1" s="7"/>
      <c r="L1" s="7"/>
      <c r="M1" s="7"/>
      <c r="N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row>
    <row r="3" ht="20.25" customHeight="1">
      <c r="A3" s="9"/>
      <c r="B3" s="10">
        <v>1</v>
      </c>
      <c r="C3" s="10">
        <v>2</v>
      </c>
      <c r="D3" s="10">
        <v>3</v>
      </c>
      <c r="E3" s="10">
        <v>4</v>
      </c>
      <c r="F3" s="10">
        <v>5</v>
      </c>
      <c r="G3" s="10">
        <v>6</v>
      </c>
      <c r="H3" s="10">
        <v>7</v>
      </c>
      <c r="I3" s="10">
        <v>8</v>
      </c>
      <c r="J3" s="10">
        <v>9</v>
      </c>
      <c r="K3" s="10">
        <v>10</v>
      </c>
      <c r="L3" s="10">
        <v>11</v>
      </c>
      <c r="M3" s="9"/>
      <c r="N3" s="9"/>
    </row>
    <row r="4" ht="20.25" customHeight="1">
      <c r="A4" s="11">
        <v>1</v>
      </c>
      <c r="B4" s="12">
        <f>'Taguchi matrix-1-1 - Taguchi St'!B4-'Taguchi matrix-1-1 - Taguchi S1'!B$4</f>
        <v>12.145</v>
      </c>
      <c r="C4" s="13">
        <f>'Taguchi matrix-1-1 - Taguchi St'!C4-'Taguchi matrix-1-1 - Taguchi S1'!C$4</f>
        <v>-19</v>
      </c>
      <c r="D4" s="13">
        <f>'Taguchi matrix-1-1 - Taguchi St'!D4-'Taguchi matrix-1-1 - Taguchi S1'!D$4</f>
        <v>4.55</v>
      </c>
      <c r="E4" s="13">
        <f>'Taguchi matrix-1-1 - Taguchi St'!E4-'Taguchi matrix-1-1 - Taguchi S1'!E$4</f>
        <v>0.44</v>
      </c>
      <c r="F4" s="13">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f>'Taguchi matrix-1-1 - Taguchi St'!M4-'Taguchi matrix-1-1 - Taguchi S1'!M$4</f>
        <v>-6.59</v>
      </c>
      <c r="N4" s="19"/>
    </row>
    <row r="5" ht="20.05" customHeight="1">
      <c r="A5" s="14">
        <v>2</v>
      </c>
      <c r="B5" s="15">
        <f>'Taguchi matrix-1-1 - Taguchi St'!B5-'Taguchi matrix-1-1 - Taguchi S1'!B$4</f>
        <v>4.655</v>
      </c>
      <c r="C5" s="16">
        <f>'Taguchi matrix-1-1 - Taguchi St'!C5-'Taguchi matrix-1-1 - Taguchi S1'!C$4</f>
        <v>-4.39</v>
      </c>
      <c r="D5" s="16">
        <f>'Taguchi matrix-1-1 - Taguchi St'!D5-'Taguchi matrix-1-1 - Taguchi S1'!D$4</f>
        <v>-0.3</v>
      </c>
      <c r="E5" s="16">
        <f>'Taguchi matrix-1-1 - Taguchi St'!E5-'Taguchi matrix-1-1 - Taguchi S1'!E$4</f>
        <v>-0.02</v>
      </c>
      <c r="F5" s="16">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6">
        <f>'Taguchi matrix-1-1 - Taguchi St'!M5-'Taguchi matrix-1-1 - Taguchi S1'!M$4</f>
        <v>-2.63</v>
      </c>
      <c r="N5" s="17"/>
    </row>
    <row r="6" ht="20.05" customHeight="1">
      <c r="A6" s="14">
        <v>3</v>
      </c>
      <c r="B6" s="15">
        <f>'Taguchi matrix-1-1 - Taguchi St'!B6-'Taguchi matrix-1-1 - Taguchi S1'!B$4</f>
        <v>-5.115</v>
      </c>
      <c r="C6" s="16">
        <f>'Taguchi matrix-1-1 - Taguchi St'!C6-'Taguchi matrix-1-1 - Taguchi S1'!C$4</f>
        <v>-0.06</v>
      </c>
      <c r="D6" s="16">
        <f>'Taguchi matrix-1-1 - Taguchi St'!D6-'Taguchi matrix-1-1 - Taguchi S1'!D$4</f>
        <v>4.12</v>
      </c>
      <c r="E6" s="16">
        <f>'Taguchi matrix-1-1 - Taguchi St'!E6-'Taguchi matrix-1-1 - Taguchi S1'!E$4</f>
        <v>-0.7</v>
      </c>
      <c r="F6" s="16">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6">
        <f>'Taguchi matrix-1-1 - Taguchi St'!M6-'Taguchi matrix-1-1 - Taguchi S1'!M$4</f>
        <v>-2.26</v>
      </c>
      <c r="N6" s="17"/>
    </row>
    <row r="7" ht="20.05" customHeight="1">
      <c r="A7" s="14">
        <v>4</v>
      </c>
      <c r="B7" s="15">
        <f>'Taguchi matrix-1-1 - Taguchi St'!B7-'Taguchi matrix-1-1 - Taguchi S1'!B$4</f>
        <v>1.645</v>
      </c>
      <c r="C7" s="16">
        <f>'Taguchi matrix-1-1 - Taguchi St'!C7-'Taguchi matrix-1-1 - Taguchi S1'!C$4</f>
        <v>-3.85</v>
      </c>
      <c r="D7" s="16">
        <f>'Taguchi matrix-1-1 - Taguchi St'!D7-'Taguchi matrix-1-1 - Taguchi S1'!D$4</f>
        <v>-0.13</v>
      </c>
      <c r="E7" s="16">
        <f>'Taguchi matrix-1-1 - Taguchi St'!E7-'Taguchi matrix-1-1 - Taguchi S1'!E$4</f>
        <v>1.81</v>
      </c>
      <c r="F7" s="16">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6">
        <f>'Taguchi matrix-1-1 - Taguchi St'!M7-'Taguchi matrix-1-1 - Taguchi S1'!M$4</f>
        <v>-2.07</v>
      </c>
      <c r="N7" s="17"/>
    </row>
    <row r="8" ht="20.05" customHeight="1">
      <c r="A8" s="14">
        <v>7</v>
      </c>
      <c r="B8" s="15">
        <f>'Taguchi matrix-1-1 - Taguchi St'!B8-'Taguchi matrix-1-1 - Taguchi S1'!B$4</f>
        <v>-0.015</v>
      </c>
      <c r="C8" s="16">
        <f>'Taguchi matrix-1-1 - Taguchi St'!C8-'Taguchi matrix-1-1 - Taguchi S1'!C$4</f>
        <v>-4.39</v>
      </c>
      <c r="D8" s="16">
        <f>'Taguchi matrix-1-1 - Taguchi St'!D8-'Taguchi matrix-1-1 - Taguchi S1'!D$4</f>
        <v>4.38</v>
      </c>
      <c r="E8" s="16">
        <f>'Taguchi matrix-1-1 - Taguchi St'!E8-'Taguchi matrix-1-1 - Taguchi S1'!E$4</f>
        <v>-0.02</v>
      </c>
      <c r="F8" s="16">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6">
        <f>'Taguchi matrix-1-1 - Taguchi St'!M8-'Taguchi matrix-1-1 - Taguchi S1'!M$4</f>
        <v>2.78</v>
      </c>
      <c r="N8" s="17"/>
    </row>
    <row r="9" ht="20.05" customHeight="1">
      <c r="A9" s="14">
        <v>8</v>
      </c>
      <c r="B9" s="15">
        <f>'Taguchi matrix-1-1 - Taguchi St'!B9-'Taguchi matrix-1-1 - Taguchi S1'!B$4</f>
        <v>-1.315</v>
      </c>
      <c r="C9" s="16">
        <f>'Taguchi matrix-1-1 - Taguchi St'!C9-'Taguchi matrix-1-1 - Taguchi S1'!C$4</f>
        <v>-5.05</v>
      </c>
      <c r="D9" s="16">
        <f>'Taguchi matrix-1-1 - Taguchi St'!D9-'Taguchi matrix-1-1 - Taguchi S1'!D$4</f>
        <v>3.72</v>
      </c>
      <c r="E9" s="16">
        <f>'Taguchi matrix-1-1 - Taguchi St'!E9-'Taguchi matrix-1-1 - Taguchi S1'!E$4</f>
        <v>2.7</v>
      </c>
      <c r="F9" s="16">
        <f>'Taguchi matrix-1-1 - Taguchi St'!F9-'Taguchi matrix-1-1 - Taguchi S1'!F$4</f>
        <v>0</v>
      </c>
      <c r="G9" s="16">
        <f>'Taguchi matrix-1-1 - Taguchi St'!G9-'Taguchi matrix-1-1 - Taguchi S1'!G$4</f>
        <v>-0.11</v>
      </c>
      <c r="H9" s="16">
        <f>'Taguchi matrix-1-1 - Taguchi St'!H9-'Taguchi matrix-1-1 - Taguchi S1'!H$4</f>
        <v>0.04</v>
      </c>
      <c r="I9" s="16">
        <v>1</v>
      </c>
      <c r="J9" s="16">
        <v>1</v>
      </c>
      <c r="K9" s="16">
        <v>1</v>
      </c>
      <c r="L9" s="16">
        <v>2</v>
      </c>
      <c r="M9" s="16">
        <f>'Taguchi matrix-1-1 - Taguchi St'!M9-'Taguchi matrix-1-1 - Taguchi S1'!M$4</f>
        <v>3.53</v>
      </c>
      <c r="N9" s="17"/>
    </row>
    <row r="10" ht="20.05" customHeight="1">
      <c r="A10" s="14">
        <v>9</v>
      </c>
      <c r="B10" s="15">
        <f>'Taguchi matrix-1-1 - Taguchi St'!B10-'Taguchi matrix-1-1 - Taguchi S1'!B$4</f>
        <v>-9.945</v>
      </c>
      <c r="C10" s="16">
        <f>'Taguchi matrix-1-1 - Taguchi St'!C10-'Taguchi matrix-1-1 - Taguchi S1'!C$4</f>
        <v>5.54</v>
      </c>
      <c r="D10" s="16">
        <f>'Taguchi matrix-1-1 - Taguchi St'!D10-'Taguchi matrix-1-1 - Taguchi S1'!D$4</f>
        <v>4.38</v>
      </c>
      <c r="E10" s="16">
        <f>'Taguchi matrix-1-1 - Taguchi St'!E10-'Taguchi matrix-1-1 - Taguchi S1'!E$4</f>
        <v>-0.02</v>
      </c>
      <c r="F10" s="16">
        <f>'Taguchi matrix-1-1 - Taguchi St'!F10-'Taguchi matrix-1-1 - Taguchi S1'!F$4</f>
        <v>0</v>
      </c>
      <c r="G10" s="16">
        <f>'Taguchi matrix-1-1 - Taguchi St'!G10-'Taguchi matrix-1-1 - Taguchi S1'!G$4</f>
        <v>0</v>
      </c>
      <c r="H10" s="16">
        <f>'Taguchi matrix-1-1 - Taguchi St'!H10-'Taguchi matrix-1-1 - Taguchi S1'!H$4</f>
        <v>0.05</v>
      </c>
      <c r="I10" s="16">
        <v>2</v>
      </c>
      <c r="J10" s="16">
        <v>2</v>
      </c>
      <c r="K10" s="16">
        <v>1</v>
      </c>
      <c r="L10" s="16">
        <v>1</v>
      </c>
      <c r="M10" s="16">
        <f>'Taguchi matrix-1-1 - Taguchi St'!M10-'Taguchi matrix-1-1 - Taguchi S1'!M$4</f>
        <v>4.23</v>
      </c>
      <c r="N10" s="17"/>
    </row>
    <row r="11" ht="20.05" customHeight="1">
      <c r="A11" s="14">
        <v>10</v>
      </c>
      <c r="B11" s="15">
        <f>'Taguchi matrix-1-1 - Taguchi St'!B11-'Taguchi matrix-1-1 - Taguchi S1'!B$4</f>
        <v>-2.465</v>
      </c>
      <c r="C11" s="16">
        <f>'Taguchi matrix-1-1 - Taguchi St'!C11-'Taguchi matrix-1-1 - Taguchi S1'!C$4</f>
        <v>-2.95</v>
      </c>
      <c r="D11" s="16">
        <f>'Taguchi matrix-1-1 - Taguchi St'!D11-'Taguchi matrix-1-1 - Taguchi S1'!D$4</f>
        <v>5.82</v>
      </c>
      <c r="E11" s="16">
        <f>'Taguchi matrix-1-1 - Taguchi St'!E11-'Taguchi matrix-1-1 - Taguchi S1'!E$4</f>
        <v>-1.11</v>
      </c>
      <c r="F11" s="16">
        <f>'Taguchi matrix-1-1 - Taguchi St'!F11-'Taguchi matrix-1-1 - Taguchi S1'!F$4</f>
        <v>0</v>
      </c>
      <c r="G11" s="16">
        <f>'Taguchi matrix-1-1 - Taguchi St'!G11-'Taguchi matrix-1-1 - Taguchi S1'!G$4</f>
        <v>0.63</v>
      </c>
      <c r="H11" s="16">
        <f>'Taguchi matrix-1-1 - Taguchi St'!H11-'Taguchi matrix-1-1 - Taguchi S1'!H$4</f>
        <v>0.06</v>
      </c>
      <c r="I11" s="16">
        <v>2</v>
      </c>
      <c r="J11" s="16">
        <v>2</v>
      </c>
      <c r="K11" s="16">
        <v>1</v>
      </c>
      <c r="L11" s="16">
        <v>2</v>
      </c>
      <c r="M11" s="16">
        <f>'Taguchi matrix-1-1 - Taguchi St'!M11-'Taguchi matrix-1-1 - Taguchi S1'!M$4</f>
        <v>5.15</v>
      </c>
      <c r="N11" s="17"/>
    </row>
    <row r="12" ht="20.05" customHeight="1">
      <c r="A12" s="14">
        <v>11</v>
      </c>
      <c r="B12" s="15">
        <v>2</v>
      </c>
      <c r="C12" s="16">
        <v>2</v>
      </c>
      <c r="D12" s="16">
        <v>1</v>
      </c>
      <c r="E12" s="16">
        <v>2</v>
      </c>
      <c r="F12" s="16">
        <v>1</v>
      </c>
      <c r="G12" s="16">
        <v>2</v>
      </c>
      <c r="H12" s="16">
        <v>1</v>
      </c>
      <c r="I12" s="16">
        <v>1</v>
      </c>
      <c r="J12" s="16">
        <v>1</v>
      </c>
      <c r="K12" s="16">
        <v>2</v>
      </c>
      <c r="L12" s="16">
        <v>2</v>
      </c>
      <c r="M12" s="17"/>
      <c r="N12" s="17"/>
    </row>
    <row r="13" ht="20.05" customHeight="1">
      <c r="A13" s="14">
        <v>12</v>
      </c>
      <c r="B13" s="15">
        <v>2</v>
      </c>
      <c r="C13" s="16">
        <v>2</v>
      </c>
      <c r="D13" s="16">
        <v>1</v>
      </c>
      <c r="E13" s="16">
        <v>1</v>
      </c>
      <c r="F13" s="16">
        <v>2</v>
      </c>
      <c r="G13" s="16">
        <v>1</v>
      </c>
      <c r="H13" s="16">
        <v>2</v>
      </c>
      <c r="I13" s="16">
        <v>1</v>
      </c>
      <c r="J13" s="16">
        <v>2</v>
      </c>
      <c r="K13" s="16">
        <v>2</v>
      </c>
      <c r="L13" s="16">
        <v>1</v>
      </c>
      <c r="M13" s="17"/>
      <c r="N13" s="17"/>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O1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45" customWidth="1"/>
    <col min="2" max="12" width="8.35156" style="45" customWidth="1"/>
    <col min="13" max="13" width="10.1641" style="45" customWidth="1"/>
    <col min="14" max="15" width="8.35156" style="45" customWidth="1"/>
    <col min="16" max="16384" width="16.3516" style="45" customWidth="1"/>
  </cols>
  <sheetData>
    <row r="1" ht="27.65" customHeight="1">
      <c r="A1" t="s" s="7">
        <v>42</v>
      </c>
      <c r="B1" s="7"/>
      <c r="C1" s="7"/>
      <c r="D1" s="7"/>
      <c r="E1" s="7"/>
      <c r="F1" s="7"/>
      <c r="G1" s="7"/>
      <c r="H1" s="7"/>
      <c r="I1" s="7"/>
      <c r="J1" s="7"/>
      <c r="K1" s="7"/>
      <c r="L1" s="7"/>
      <c r="M1" s="7"/>
      <c r="N1" s="7"/>
      <c r="O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s="46"/>
      <c r="O2" t="s" s="8">
        <v>19</v>
      </c>
    </row>
    <row r="3" ht="32.25" customHeight="1">
      <c r="A3" s="9"/>
      <c r="B3" t="s" s="47">
        <v>44</v>
      </c>
      <c r="C3" s="10">
        <v>2</v>
      </c>
      <c r="D3" s="10">
        <v>3</v>
      </c>
      <c r="E3" s="10">
        <v>4</v>
      </c>
      <c r="F3" s="10">
        <v>5</v>
      </c>
      <c r="G3" s="10">
        <v>6</v>
      </c>
      <c r="H3" s="10">
        <v>7</v>
      </c>
      <c r="I3" s="10">
        <v>8</v>
      </c>
      <c r="J3" s="10">
        <v>9</v>
      </c>
      <c r="K3" s="10">
        <v>10</v>
      </c>
      <c r="L3" s="10">
        <v>11</v>
      </c>
      <c r="M3" s="9"/>
      <c r="N3" t="s" s="47">
        <v>45</v>
      </c>
      <c r="O3" s="9"/>
    </row>
    <row r="4" ht="20.25" customHeight="1">
      <c r="A4" s="11">
        <v>1</v>
      </c>
      <c r="B4" s="12">
        <f>'SN ratio - Normalising Signal D'!M4*'SN ratio - Normalising Signal D'!B4</f>
        <v>-80.03555</v>
      </c>
      <c r="C4" s="13">
        <f>'SN ratio - Normalising Signal D'!M4*'SN ratio - Normalising Signal D'!C4</f>
        <v>125.21</v>
      </c>
      <c r="D4" s="13">
        <f>'SN ratio - Normalising Signal D'!D4*'SN ratio - Normalising Signal D'!M4</f>
        <v>-29.9845</v>
      </c>
      <c r="E4" s="13">
        <f>'SN ratio - Normalising Signal D'!E4*'SN ratio - Normalising Signal D'!M4</f>
        <v>-2.8996</v>
      </c>
      <c r="F4" s="13">
        <f>'SN ratio - Normalising Signal D'!F4*'SN ratio - Normalising Signal D'!M4</f>
        <v>-16.3432</v>
      </c>
      <c r="G4" s="13">
        <f>'SN ratio - Normalising Signal D'!G4*'SN ratio - Normalising Signal D'!M4</f>
        <v>3.7563</v>
      </c>
      <c r="H4" s="13">
        <f>'SN ratio - Normalising Signal D'!H4*'SN ratio - Normalising Signal D'!M4</f>
        <v>0.3295</v>
      </c>
      <c r="I4" s="13">
        <v>1</v>
      </c>
      <c r="J4" s="13">
        <v>1</v>
      </c>
      <c r="K4" s="13">
        <v>1</v>
      </c>
      <c r="L4" s="13">
        <v>1</v>
      </c>
      <c r="M4" s="13">
        <f>'Taguchi matrix-1-1 - Taguchi St'!M4-'Taguchi matrix-1-1 - Taguchi S1'!M$4</f>
        <v>-6.59</v>
      </c>
      <c r="N4" s="13">
        <f>M4*M4</f>
        <v>43.4281</v>
      </c>
      <c r="O4" s="19"/>
    </row>
    <row r="5" ht="20.05" customHeight="1">
      <c r="A5" s="14">
        <v>2</v>
      </c>
      <c r="B5" s="15">
        <f>'SN ratio - Normalising Signal D'!M5*'SN ratio - Normalising Signal D'!B5</f>
        <v>-12.24265</v>
      </c>
      <c r="C5" s="16">
        <f>'SN ratio - Normalising Signal D'!M5*'SN ratio - Normalising Signal D'!C5</f>
        <v>11.5457</v>
      </c>
      <c r="D5" s="16">
        <f>'SN ratio - Normalising Signal D'!D5*'SN ratio - Normalising Signal D'!M5</f>
        <v>0.789</v>
      </c>
      <c r="E5" s="16">
        <f>'SN ratio - Normalising Signal D'!E5*'SN ratio - Normalising Signal D'!M5</f>
        <v>0.0526</v>
      </c>
      <c r="F5" s="16">
        <f>'SN ratio - Normalising Signal D'!F5*'SN ratio - Normalising Signal D'!M5</f>
        <v>0</v>
      </c>
      <c r="G5" s="16">
        <f>'SN ratio - Normalising Signal D'!G5*'SN ratio - Normalising Signal D'!M5</f>
        <v>0</v>
      </c>
      <c r="H5" s="16">
        <f>'SN ratio - Normalising Signal D'!H5*'SN ratio - Normalising Signal D'!M5</f>
        <v>-0.1315</v>
      </c>
      <c r="I5" s="16">
        <v>2</v>
      </c>
      <c r="J5" s="16">
        <v>2</v>
      </c>
      <c r="K5" s="16">
        <v>2</v>
      </c>
      <c r="L5" s="16">
        <v>2</v>
      </c>
      <c r="M5" s="16">
        <f>'Taguchi matrix-1-1 - Taguchi St'!M5-'Taguchi matrix-1-1 - Taguchi S1'!M$4</f>
        <v>-2.63</v>
      </c>
      <c r="N5" s="16">
        <f>M5*M5</f>
        <v>6.9169</v>
      </c>
      <c r="O5" s="17"/>
    </row>
    <row r="6" ht="20.05" customHeight="1">
      <c r="A6" s="14">
        <v>3</v>
      </c>
      <c r="B6" s="15">
        <f>'SN ratio - Normalising Signal D'!M6*'SN ratio - Normalising Signal D'!B6</f>
        <v>11.5599</v>
      </c>
      <c r="C6" s="16">
        <f>'SN ratio - Normalising Signal D'!M6*'SN ratio - Normalising Signal D'!C6</f>
        <v>0.1356</v>
      </c>
      <c r="D6" s="16">
        <f>'SN ratio - Normalising Signal D'!D6*'SN ratio - Normalising Signal D'!M6</f>
        <v>-9.311199999999999</v>
      </c>
      <c r="E6" s="16">
        <f>'SN ratio - Normalising Signal D'!E6*'SN ratio - Normalising Signal D'!M6</f>
        <v>1.582</v>
      </c>
      <c r="F6" s="16">
        <f>'SN ratio - Normalising Signal D'!F6*'SN ratio - Normalising Signal D'!M6</f>
        <v>-5.4466</v>
      </c>
      <c r="G6" s="16">
        <f>'SN ratio - Normalising Signal D'!G6*'SN ratio - Normalising Signal D'!M6</f>
        <v>1.4012</v>
      </c>
      <c r="H6" s="16">
        <f>'SN ratio - Normalising Signal D'!H6*'SN ratio - Normalising Signal D'!M6</f>
        <v>0.113</v>
      </c>
      <c r="I6" s="16">
        <v>1</v>
      </c>
      <c r="J6" s="16">
        <v>2</v>
      </c>
      <c r="K6" s="16">
        <v>2</v>
      </c>
      <c r="L6" s="16">
        <v>2</v>
      </c>
      <c r="M6" s="16">
        <f>'Taguchi matrix-1-1 - Taguchi St'!M6-'Taguchi matrix-1-1 - Taguchi S1'!M$4</f>
        <v>-2.26</v>
      </c>
      <c r="N6" s="16">
        <f>M6*M6</f>
        <v>5.1076</v>
      </c>
      <c r="O6" s="17"/>
    </row>
    <row r="7" ht="20.05" customHeight="1">
      <c r="A7" s="14">
        <v>4</v>
      </c>
      <c r="B7" s="15">
        <f>'SN ratio - Normalising Signal D'!M7*'SN ratio - Normalising Signal D'!B7</f>
        <v>-3.40515</v>
      </c>
      <c r="C7" s="16">
        <f>'SN ratio - Normalising Signal D'!M7*'SN ratio - Normalising Signal D'!C7</f>
        <v>7.9695</v>
      </c>
      <c r="D7" s="16">
        <f>'SN ratio - Normalising Signal D'!D7*'SN ratio - Normalising Signal D'!M7</f>
        <v>0.2691</v>
      </c>
      <c r="E7" s="16">
        <f>'SN ratio - Normalising Signal D'!E7*'SN ratio - Normalising Signal D'!M7</f>
        <v>-3.7467</v>
      </c>
      <c r="F7" s="16">
        <f>'SN ratio - Normalising Signal D'!F7*'SN ratio - Normalising Signal D'!M7</f>
        <v>0</v>
      </c>
      <c r="G7" s="16">
        <f>'SN ratio - Normalising Signal D'!G7*'SN ratio - Normalising Signal D'!M7</f>
        <v>-0.9729</v>
      </c>
      <c r="H7" s="16">
        <f>'SN ratio - Normalising Signal D'!H7*'SN ratio - Normalising Signal D'!M7</f>
        <v>-0.1035</v>
      </c>
      <c r="I7" s="16">
        <v>2</v>
      </c>
      <c r="J7" s="16">
        <v>1</v>
      </c>
      <c r="K7" s="16">
        <v>1</v>
      </c>
      <c r="L7" s="16">
        <v>2</v>
      </c>
      <c r="M7" s="16">
        <f>'Taguchi matrix-1-1 - Taguchi St'!M7-'Taguchi matrix-1-1 - Taguchi S1'!M$4</f>
        <v>-2.07</v>
      </c>
      <c r="N7" s="16">
        <f>M7*M7</f>
        <v>4.2849</v>
      </c>
      <c r="O7" s="17"/>
    </row>
    <row r="8" ht="20.05" customHeight="1">
      <c r="A8" s="14">
        <v>7</v>
      </c>
      <c r="B8" s="15">
        <f>'SN ratio - Normalising Signal D'!M8*'SN ratio - Normalising Signal D'!B8</f>
        <v>-0.0417</v>
      </c>
      <c r="C8" s="16">
        <f>'SN ratio - Normalising Signal D'!M8*'SN ratio - Normalising Signal D'!C8</f>
        <v>-12.2042</v>
      </c>
      <c r="D8" s="16">
        <f>'SN ratio - Normalising Signal D'!D8*'SN ratio - Normalising Signal D'!M8</f>
        <v>12.1764</v>
      </c>
      <c r="E8" s="16">
        <f>'SN ratio - Normalising Signal D'!E8*'SN ratio - Normalising Signal D'!M8</f>
        <v>-0.0556</v>
      </c>
      <c r="F8" s="16">
        <f>'SN ratio - Normalising Signal D'!F8*'SN ratio - Normalising Signal D'!M8</f>
        <v>0</v>
      </c>
      <c r="G8" s="16">
        <f>'SN ratio - Normalising Signal D'!G8*'SN ratio - Normalising Signal D'!M8</f>
        <v>0</v>
      </c>
      <c r="H8" s="16">
        <f>'SN ratio - Normalising Signal D'!H8*'SN ratio - Normalising Signal D'!M8</f>
        <v>0.139</v>
      </c>
      <c r="I8" s="16">
        <v>2</v>
      </c>
      <c r="J8" s="16">
        <v>1</v>
      </c>
      <c r="K8" s="16">
        <v>2</v>
      </c>
      <c r="L8" s="16">
        <v>1</v>
      </c>
      <c r="M8" s="16">
        <f>'Taguchi matrix-1-1 - Taguchi St'!M8-'Taguchi matrix-1-1 - Taguchi S1'!M$4</f>
        <v>2.78</v>
      </c>
      <c r="N8" s="16">
        <f>M8*M8</f>
        <v>7.7284</v>
      </c>
      <c r="O8" s="17"/>
    </row>
    <row r="9" ht="20.05" customHeight="1">
      <c r="A9" s="14">
        <v>8</v>
      </c>
      <c r="B9" s="15">
        <f>'SN ratio - Normalising Signal D'!M9*'SN ratio - Normalising Signal D'!B9</f>
        <v>-4.64195</v>
      </c>
      <c r="C9" s="16">
        <f>'SN ratio - Normalising Signal D'!M9*'SN ratio - Normalising Signal D'!C9</f>
        <v>-17.8265</v>
      </c>
      <c r="D9" s="16">
        <f>'SN ratio - Normalising Signal D'!D9*'SN ratio - Normalising Signal D'!M9</f>
        <v>13.1316</v>
      </c>
      <c r="E9" s="16">
        <f>'SN ratio - Normalising Signal D'!E9*'SN ratio - Normalising Signal D'!M9</f>
        <v>9.531000000000001</v>
      </c>
      <c r="F9" s="16">
        <f>'SN ratio - Normalising Signal D'!F9*'SN ratio - Normalising Signal D'!M9</f>
        <v>0</v>
      </c>
      <c r="G9" s="16">
        <f>'SN ratio - Normalising Signal D'!G9*'SN ratio - Normalising Signal D'!M9</f>
        <v>-0.3883</v>
      </c>
      <c r="H9" s="16">
        <f>'SN ratio - Normalising Signal D'!H9*'SN ratio - Normalising Signal D'!M9</f>
        <v>0.1412</v>
      </c>
      <c r="I9" s="16">
        <v>1</v>
      </c>
      <c r="J9" s="16">
        <v>1</v>
      </c>
      <c r="K9" s="16">
        <v>1</v>
      </c>
      <c r="L9" s="16">
        <v>2</v>
      </c>
      <c r="M9" s="16">
        <f>'Taguchi matrix-1-1 - Taguchi St'!M9-'Taguchi matrix-1-1 - Taguchi S1'!M$4</f>
        <v>3.53</v>
      </c>
      <c r="N9" s="16">
        <f>M9*M9</f>
        <v>12.4609</v>
      </c>
      <c r="O9" s="17"/>
    </row>
    <row r="10" ht="20.05" customHeight="1">
      <c r="A10" s="14">
        <v>9</v>
      </c>
      <c r="B10" s="15">
        <f>'SN ratio - Normalising Signal D'!M10*'SN ratio - Normalising Signal D'!B10</f>
        <v>-42.06735</v>
      </c>
      <c r="C10" s="16">
        <f>'SN ratio - Normalising Signal D'!M10*'SN ratio - Normalising Signal D'!C10</f>
        <v>23.4342</v>
      </c>
      <c r="D10" s="16">
        <f>'SN ratio - Normalising Signal D'!D10*'SN ratio - Normalising Signal D'!M10</f>
        <v>18.5274</v>
      </c>
      <c r="E10" s="16">
        <f>'SN ratio - Normalising Signal D'!E10*'SN ratio - Normalising Signal D'!M10</f>
        <v>-0.08459999999999999</v>
      </c>
      <c r="F10" s="16">
        <f>'SN ratio - Normalising Signal D'!F10*'SN ratio - Normalising Signal D'!M10</f>
        <v>0</v>
      </c>
      <c r="G10" s="16">
        <f>'SN ratio - Normalising Signal D'!G10*'SN ratio - Normalising Signal D'!M10</f>
        <v>0</v>
      </c>
      <c r="H10" s="16">
        <f>'SN ratio - Normalising Signal D'!H10*'SN ratio - Normalising Signal D'!M10</f>
        <v>0.2115</v>
      </c>
      <c r="I10" s="16">
        <v>2</v>
      </c>
      <c r="J10" s="16">
        <v>2</v>
      </c>
      <c r="K10" s="16">
        <v>1</v>
      </c>
      <c r="L10" s="16">
        <v>1</v>
      </c>
      <c r="M10" s="16">
        <f>'Taguchi matrix-1-1 - Taguchi St'!M10-'Taguchi matrix-1-1 - Taguchi S1'!M$4</f>
        <v>4.23</v>
      </c>
      <c r="N10" s="16">
        <f>M10*M10</f>
        <v>17.8929</v>
      </c>
      <c r="O10" s="17"/>
    </row>
    <row r="11" ht="20.05" customHeight="1">
      <c r="A11" s="14">
        <v>10</v>
      </c>
      <c r="B11" s="15">
        <f>'SN ratio - Normalising Signal D'!M11*'SN ratio - Normalising Signal D'!B11</f>
        <v>-12.69475</v>
      </c>
      <c r="C11" s="16">
        <f>'SN ratio - Normalising Signal D'!M11*'SN ratio - Normalising Signal D'!C11</f>
        <v>-15.1925</v>
      </c>
      <c r="D11" s="16">
        <f>'SN ratio - Normalising Signal D'!D11*'SN ratio - Normalising Signal D'!M11</f>
        <v>29.973</v>
      </c>
      <c r="E11" s="16">
        <f>'SN ratio - Normalising Signal D'!E11*'SN ratio - Normalising Signal D'!M11</f>
        <v>-5.7165</v>
      </c>
      <c r="F11" s="16">
        <f>'SN ratio - Normalising Signal D'!F11*'SN ratio - Normalising Signal D'!M11</f>
        <v>0</v>
      </c>
      <c r="G11" s="16">
        <f>'SN ratio - Normalising Signal D'!G11*'SN ratio - Normalising Signal D'!M11</f>
        <v>3.2445</v>
      </c>
      <c r="H11" s="16">
        <f>'SN ratio - Normalising Signal D'!H11*'SN ratio - Normalising Signal D'!M11</f>
        <v>0.309</v>
      </c>
      <c r="I11" s="16">
        <v>2</v>
      </c>
      <c r="J11" s="16">
        <v>2</v>
      </c>
      <c r="K11" s="16">
        <v>1</v>
      </c>
      <c r="L11" s="16">
        <v>2</v>
      </c>
      <c r="M11" s="16">
        <f>'Taguchi matrix-1-1 - Taguchi St'!M11-'Taguchi matrix-1-1 - Taguchi S1'!M$4</f>
        <v>5.15</v>
      </c>
      <c r="N11" s="16">
        <f>M11*M11</f>
        <v>26.5225</v>
      </c>
      <c r="O11" s="17"/>
    </row>
    <row r="12" ht="20.05" customHeight="1">
      <c r="A12" s="14">
        <v>11</v>
      </c>
      <c r="B12" s="15">
        <v>2</v>
      </c>
      <c r="C12" s="16">
        <v>2</v>
      </c>
      <c r="D12" s="16">
        <v>1</v>
      </c>
      <c r="E12" s="16">
        <v>2</v>
      </c>
      <c r="F12" s="16">
        <v>1</v>
      </c>
      <c r="G12" s="16">
        <v>2</v>
      </c>
      <c r="H12" s="16">
        <v>1</v>
      </c>
      <c r="I12" s="16">
        <v>1</v>
      </c>
      <c r="J12" s="16">
        <v>1</v>
      </c>
      <c r="K12" s="16">
        <v>2</v>
      </c>
      <c r="L12" s="16">
        <v>2</v>
      </c>
      <c r="M12" s="17"/>
      <c r="N12" s="17"/>
      <c r="O12" s="17"/>
    </row>
    <row r="13" ht="20.05" customHeight="1">
      <c r="A13" s="14">
        <v>12</v>
      </c>
      <c r="B13" s="15">
        <v>2</v>
      </c>
      <c r="C13" s="16">
        <v>2</v>
      </c>
      <c r="D13" s="16">
        <v>1</v>
      </c>
      <c r="E13" s="16">
        <v>1</v>
      </c>
      <c r="F13" s="16">
        <v>2</v>
      </c>
      <c r="G13" s="16">
        <v>1</v>
      </c>
      <c r="H13" s="16">
        <v>2</v>
      </c>
      <c r="I13" s="16">
        <v>1</v>
      </c>
      <c r="J13" s="16">
        <v>2</v>
      </c>
      <c r="K13" s="16">
        <v>2</v>
      </c>
      <c r="L13" s="16">
        <v>1</v>
      </c>
      <c r="M13" s="17"/>
      <c r="N13" s="17"/>
      <c r="O13" s="17"/>
    </row>
    <row r="14" ht="20.05" customHeight="1">
      <c r="A14" s="48"/>
      <c r="B14" s="15">
        <f>B4+B11+B10+B9+B8+B7+B6+B5</f>
        <v>-143.5692</v>
      </c>
      <c r="C14" s="16">
        <f>C4+C11+C10+C9+C8+C7+C6+C5</f>
        <v>123.0718</v>
      </c>
      <c r="D14" s="16">
        <f>D4+D11+D10+D9+D8+D7+D6+D5</f>
        <v>35.5708</v>
      </c>
      <c r="E14" s="16">
        <f>E4+E11+E10+E9+E8+E7+E6+E5</f>
        <v>-1.3374</v>
      </c>
      <c r="F14" s="16">
        <f>F4+F11+F10+F9+F8+F7+F6+F5</f>
        <v>-21.7898</v>
      </c>
      <c r="G14" s="16">
        <f>G4+G11+G10+G9+G8+G7+G6+G5</f>
        <v>7.0408</v>
      </c>
      <c r="H14" s="16">
        <f>H4+H11+H10+H9+H8+H7+H6+H5</f>
        <v>1.0082</v>
      </c>
      <c r="I14" s="17"/>
      <c r="J14" s="17"/>
      <c r="K14" s="17"/>
      <c r="L14" s="17"/>
      <c r="M14" s="17"/>
      <c r="N14" s="17"/>
      <c r="O14" s="17"/>
    </row>
    <row r="15" ht="20.05" customHeight="1">
      <c r="A15" s="48"/>
      <c r="B15" s="49">
        <f>B14*B14</f>
        <v>20612.11518864</v>
      </c>
      <c r="C15" s="50">
        <f>C14*C14</f>
        <v>15146.66795524</v>
      </c>
      <c r="D15" s="50">
        <f>D14*D14</f>
        <v>1265.28181264</v>
      </c>
      <c r="E15" s="50">
        <f>E14*E14</f>
        <v>1.78863876</v>
      </c>
      <c r="F15" s="50">
        <f>F14*F14</f>
        <v>474.79538404</v>
      </c>
      <c r="G15" s="50">
        <f>G14*G14</f>
        <v>49.57286464</v>
      </c>
      <c r="H15" s="50">
        <f>H14*H14</f>
        <v>1.01646724</v>
      </c>
      <c r="I15" s="17"/>
      <c r="J15" s="17"/>
      <c r="K15" s="17"/>
      <c r="L15" s="17"/>
      <c r="M15" s="17"/>
      <c r="N15" s="17"/>
      <c r="O15" s="17"/>
    </row>
    <row r="16" ht="20.05" customHeight="1">
      <c r="A16" t="s" s="33">
        <v>46</v>
      </c>
      <c r="B16" s="49">
        <f>B15/N17</f>
        <v>165.769265692902</v>
      </c>
      <c r="C16" s="50">
        <f>C15/N17</f>
        <v>121.814379633302</v>
      </c>
      <c r="D16" s="50">
        <f>D15/N17</f>
        <v>10.1758036502491</v>
      </c>
      <c r="E16" s="50">
        <f>E15/N17</f>
        <v>0.0143848086972886</v>
      </c>
      <c r="F16" s="50">
        <f>F15/N17</f>
        <v>3.81845732213199</v>
      </c>
      <c r="G16" s="50">
        <f>G15/N17</f>
        <v>0.398680935675901</v>
      </c>
      <c r="H16" s="50">
        <f>H15/N17</f>
        <v>0.00817475675997369</v>
      </c>
      <c r="I16" s="17"/>
      <c r="J16" s="17"/>
      <c r="K16" s="17"/>
      <c r="L16" s="17"/>
      <c r="M16" s="17"/>
      <c r="N16" s="17"/>
      <c r="O16" s="17"/>
    </row>
    <row r="17" ht="20.05" customHeight="1">
      <c r="A17" t="s" s="33">
        <v>47</v>
      </c>
      <c r="B17" s="49">
        <f>B14/N17</f>
        <v>-1.15462972345672</v>
      </c>
      <c r="C17" s="50">
        <f>C14/N17</f>
        <v>0.989783034239381</v>
      </c>
      <c r="D17" s="50">
        <f>D14/N17</f>
        <v>0.286071824368557</v>
      </c>
      <c r="E17" s="50">
        <f>E14/N17</f>
        <v>-0.0107558013289133</v>
      </c>
      <c r="F17" s="50">
        <f>F14/N17</f>
        <v>-0.175240586060083</v>
      </c>
      <c r="G17" s="50">
        <f>G14/N17</f>
        <v>0.0566243801380384</v>
      </c>
      <c r="H17" s="50">
        <f>H14/N17</f>
        <v>0.008108268954546411</v>
      </c>
      <c r="I17" s="17"/>
      <c r="J17" s="17"/>
      <c r="K17" s="17"/>
      <c r="L17" t="s" s="51">
        <v>48</v>
      </c>
      <c r="M17" s="17"/>
      <c r="N17" s="50">
        <f>N4+N5+N6+N7+N8+N9+N10+N11</f>
        <v>124.3422</v>
      </c>
      <c r="O17" s="17"/>
    </row>
    <row r="18" ht="20.05" customHeight="1">
      <c r="A18" t="s" s="33">
        <v>49</v>
      </c>
      <c r="B18" s="49">
        <f>(B14+C14+D14+E14+F14+G14+H14)/N17</f>
        <v>-3.86031451912545e-05</v>
      </c>
      <c r="C18" s="50"/>
      <c r="D18" s="50"/>
      <c r="E18" s="50"/>
      <c r="F18" s="50"/>
      <c r="G18" s="50"/>
      <c r="H18" s="50"/>
      <c r="I18" s="17"/>
      <c r="J18" s="17"/>
      <c r="K18" s="17"/>
      <c r="L18" s="17"/>
      <c r="M18" s="17"/>
      <c r="N18" s="50"/>
      <c r="O18" s="17"/>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O1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52" customWidth="1"/>
    <col min="2" max="12" width="8.35156" style="52" customWidth="1"/>
    <col min="13" max="13" width="10.1641" style="52" customWidth="1"/>
    <col min="14" max="15" width="8.35156" style="52" customWidth="1"/>
    <col min="16" max="16384" width="16.3516" style="52" customWidth="1"/>
  </cols>
  <sheetData>
    <row r="1" ht="27.65" customHeight="1">
      <c r="A1" t="s" s="7">
        <v>50</v>
      </c>
      <c r="B1" s="7"/>
      <c r="C1" s="7"/>
      <c r="D1" s="7"/>
      <c r="E1" s="7"/>
      <c r="F1" s="7"/>
      <c r="G1" s="7"/>
      <c r="H1" s="7"/>
      <c r="I1" s="7"/>
      <c r="J1" s="7"/>
      <c r="K1" s="7"/>
      <c r="L1" s="7"/>
      <c r="M1" s="7"/>
      <c r="N1" s="7"/>
      <c r="O1" s="7"/>
    </row>
    <row r="2" ht="44.05" customHeight="1">
      <c r="A2" t="s" s="8">
        <v>7</v>
      </c>
      <c r="B2" t="s" s="8">
        <v>8</v>
      </c>
      <c r="C2" t="s" s="8">
        <v>9</v>
      </c>
      <c r="D2" t="s" s="8">
        <v>10</v>
      </c>
      <c r="E2" t="s" s="8">
        <v>11</v>
      </c>
      <c r="F2" t="s" s="8">
        <v>12</v>
      </c>
      <c r="G2" t="s" s="8">
        <v>13</v>
      </c>
      <c r="H2" t="s" s="8">
        <v>14</v>
      </c>
      <c r="I2" t="s" s="8">
        <v>15</v>
      </c>
      <c r="J2" t="s" s="8">
        <v>16</v>
      </c>
      <c r="K2" t="s" s="8">
        <v>17</v>
      </c>
      <c r="L2" t="s" s="8">
        <v>18</v>
      </c>
      <c r="M2" t="s" s="8">
        <v>22</v>
      </c>
      <c r="N2" s="46"/>
      <c r="O2" t="s" s="8">
        <v>52</v>
      </c>
    </row>
    <row r="3" ht="32.25" customHeight="1">
      <c r="A3" s="9"/>
      <c r="B3" t="s" s="47">
        <v>44</v>
      </c>
      <c r="C3" s="10">
        <v>2</v>
      </c>
      <c r="D3" s="10">
        <v>3</v>
      </c>
      <c r="E3" s="10">
        <v>4</v>
      </c>
      <c r="F3" s="10">
        <v>5</v>
      </c>
      <c r="G3" s="10">
        <v>6</v>
      </c>
      <c r="H3" s="10">
        <v>7</v>
      </c>
      <c r="I3" s="10">
        <v>8</v>
      </c>
      <c r="J3" s="10">
        <v>9</v>
      </c>
      <c r="K3" s="10">
        <v>10</v>
      </c>
      <c r="L3" s="10">
        <v>11</v>
      </c>
      <c r="M3" s="9"/>
      <c r="N3" t="s" s="47">
        <v>45</v>
      </c>
      <c r="O3" s="9"/>
    </row>
    <row r="4" ht="20.25" customHeight="1">
      <c r="A4" s="11">
        <v>1</v>
      </c>
      <c r="B4" s="12">
        <f>'SN ratio - Normalising Signal D'!B4*'SN ratio - Normalising Signal D'!B4</f>
        <v>147.501025</v>
      </c>
      <c r="C4" s="13">
        <f>'SN ratio - Normalising Signal D'!C4*'SN ratio - Normalising Signal D'!C4</f>
        <v>361</v>
      </c>
      <c r="D4" s="13">
        <f>'SN ratio - Normalising Signal D'!D4*'SN ratio - Normalising Signal D'!D4</f>
        <v>20.7025</v>
      </c>
      <c r="E4" s="13">
        <f>'SN ratio - Normalising Signal D'!E4*'SN ratio - Normalising Signal D'!E4</f>
        <v>0.1936</v>
      </c>
      <c r="F4" s="13">
        <f>'SN ratio - Normalising Signal D'!F4*'SN ratio - Normalising Signal D'!F4</f>
        <v>6.1504</v>
      </c>
      <c r="G4" s="13">
        <f>'SN ratio - Normalising Signal D'!G4*'SN ratio - Normalising Signal D'!G4</f>
        <v>0.3249</v>
      </c>
      <c r="H4" s="13">
        <f>'SN ratio - Normalising Signal D'!H4*'SN ratio - Normalising Signal D'!H4</f>
        <v>0.0025</v>
      </c>
      <c r="I4" s="13">
        <v>1</v>
      </c>
      <c r="J4" s="13">
        <v>1</v>
      </c>
      <c r="K4" s="13">
        <v>1</v>
      </c>
      <c r="L4" s="13">
        <v>1</v>
      </c>
      <c r="M4" s="13">
        <f>'Taguchi matrix-1-1 - Taguchi St'!M4-'Taguchi matrix-1-1 - Taguchi S1'!M$4</f>
        <v>-6.59</v>
      </c>
      <c r="N4" s="13">
        <f>M4*M4</f>
        <v>43.4281</v>
      </c>
      <c r="O4" s="19"/>
    </row>
    <row r="5" ht="20.05" customHeight="1">
      <c r="A5" s="14">
        <v>2</v>
      </c>
      <c r="B5" s="15">
        <f>'SN ratio - Normalising Signal D'!B5*'SN ratio - Normalising Signal D'!B5</f>
        <v>21.669025</v>
      </c>
      <c r="C5" s="16">
        <f>'SN ratio - Normalising Signal D'!C5*'SN ratio - Normalising Signal D'!C5</f>
        <v>19.2721</v>
      </c>
      <c r="D5" s="16">
        <f>'SN ratio - Normalising Signal D'!D5*'SN ratio - Normalising Signal D'!D5</f>
        <v>0.09</v>
      </c>
      <c r="E5" s="16">
        <f>'SN ratio - Normalising Signal D'!E5*'SN ratio - Normalising Signal D'!E5</f>
        <v>0.0004</v>
      </c>
      <c r="F5" s="16">
        <f>'SN ratio - Normalising Signal D'!F5*'SN ratio - Normalising Signal D'!F5</f>
        <v>0</v>
      </c>
      <c r="G5" s="16">
        <f>'SN ratio - Normalising Signal D'!G5*'SN ratio - Normalising Signal D'!G5</f>
        <v>0</v>
      </c>
      <c r="H5" s="16">
        <f>'SN ratio - Normalising Signal D'!H5*'SN ratio - Normalising Signal D'!H5</f>
        <v>0.0025</v>
      </c>
      <c r="I5" s="16">
        <v>2</v>
      </c>
      <c r="J5" s="16">
        <v>2</v>
      </c>
      <c r="K5" s="16">
        <v>2</v>
      </c>
      <c r="L5" s="16">
        <v>2</v>
      </c>
      <c r="M5" s="16">
        <f>'Taguchi matrix-1-1 - Taguchi St'!M5-'Taguchi matrix-1-1 - Taguchi S1'!M$4</f>
        <v>-2.63</v>
      </c>
      <c r="N5" s="16">
        <f>M5*M5</f>
        <v>6.9169</v>
      </c>
      <c r="O5" s="17"/>
    </row>
    <row r="6" ht="20.05" customHeight="1">
      <c r="A6" s="14">
        <v>3</v>
      </c>
      <c r="B6" s="15">
        <f>'SN ratio - Normalising Signal D'!B6*'SN ratio - Normalising Signal D'!B6</f>
        <v>26.163225</v>
      </c>
      <c r="C6" s="16">
        <f>'SN ratio - Normalising Signal D'!C6*'SN ratio - Normalising Signal D'!C6</f>
        <v>0.0036</v>
      </c>
      <c r="D6" s="16">
        <f>'SN ratio - Normalising Signal D'!D6*'SN ratio - Normalising Signal D'!D6</f>
        <v>16.9744</v>
      </c>
      <c r="E6" s="16">
        <f>'SN ratio - Normalising Signal D'!E6*'SN ratio - Normalising Signal D'!E6</f>
        <v>0.49</v>
      </c>
      <c r="F6" s="16">
        <f>'SN ratio - Normalising Signal D'!F6*'SN ratio - Normalising Signal D'!F6</f>
        <v>5.8081</v>
      </c>
      <c r="G6" s="16">
        <f>'SN ratio - Normalising Signal D'!G6*'SN ratio - Normalising Signal D'!G6</f>
        <v>0.3844</v>
      </c>
      <c r="H6" s="16">
        <f>'SN ratio - Normalising Signal D'!H6*'SN ratio - Normalising Signal D'!H6</f>
        <v>0.0025</v>
      </c>
      <c r="I6" s="16">
        <v>1</v>
      </c>
      <c r="J6" s="16">
        <v>2</v>
      </c>
      <c r="K6" s="16">
        <v>2</v>
      </c>
      <c r="L6" s="16">
        <v>2</v>
      </c>
      <c r="M6" s="16">
        <f>'Taguchi matrix-1-1 - Taguchi St'!M6-'Taguchi matrix-1-1 - Taguchi S1'!M$4</f>
        <v>-2.26</v>
      </c>
      <c r="N6" s="16">
        <f>M6*M6</f>
        <v>5.1076</v>
      </c>
      <c r="O6" s="17"/>
    </row>
    <row r="7" ht="20.05" customHeight="1">
      <c r="A7" s="14">
        <v>4</v>
      </c>
      <c r="B7" s="15">
        <f>'SN ratio - Normalising Signal D'!B7*'SN ratio - Normalising Signal D'!B7</f>
        <v>2.706025</v>
      </c>
      <c r="C7" s="16">
        <f>'SN ratio - Normalising Signal D'!C7*'SN ratio - Normalising Signal D'!C7</f>
        <v>14.8225</v>
      </c>
      <c r="D7" s="16">
        <f>'SN ratio - Normalising Signal D'!D7*'SN ratio - Normalising Signal D'!D7</f>
        <v>0.0169</v>
      </c>
      <c r="E7" s="16">
        <f>'SN ratio - Normalising Signal D'!E7*'SN ratio - Normalising Signal D'!E7</f>
        <v>3.2761</v>
      </c>
      <c r="F7" s="16">
        <f>'SN ratio - Normalising Signal D'!F7*'SN ratio - Normalising Signal D'!F7</f>
        <v>0</v>
      </c>
      <c r="G7" s="16">
        <f>'SN ratio - Normalising Signal D'!G7*'SN ratio - Normalising Signal D'!G7</f>
        <v>0.2209</v>
      </c>
      <c r="H7" s="16">
        <f>'SN ratio - Normalising Signal D'!H7*'SN ratio - Normalising Signal D'!H7</f>
        <v>0.0025</v>
      </c>
      <c r="I7" s="16">
        <v>2</v>
      </c>
      <c r="J7" s="16">
        <v>1</v>
      </c>
      <c r="K7" s="16">
        <v>1</v>
      </c>
      <c r="L7" s="16">
        <v>2</v>
      </c>
      <c r="M7" s="16">
        <f>'Taguchi matrix-1-1 - Taguchi St'!M7-'Taguchi matrix-1-1 - Taguchi S1'!M$4</f>
        <v>-2.07</v>
      </c>
      <c r="N7" s="16">
        <f>M7*M7</f>
        <v>4.2849</v>
      </c>
      <c r="O7" s="17"/>
    </row>
    <row r="8" ht="20.05" customHeight="1">
      <c r="A8" s="14">
        <v>7</v>
      </c>
      <c r="B8" s="15">
        <f>'SN ratio - Normalising Signal D'!B8*'SN ratio - Normalising Signal D'!B8</f>
        <v>0.000225</v>
      </c>
      <c r="C8" s="16">
        <f>'SN ratio - Normalising Signal D'!C8*'SN ratio - Normalising Signal D'!C8</f>
        <v>19.2721</v>
      </c>
      <c r="D8" s="16">
        <f>'SN ratio - Normalising Signal D'!D8*'SN ratio - Normalising Signal D'!D8</f>
        <v>19.1844</v>
      </c>
      <c r="E8" s="16">
        <f>'SN ratio - Normalising Signal D'!E8*'SN ratio - Normalising Signal D'!E8</f>
        <v>0.0004</v>
      </c>
      <c r="F8" s="16">
        <f>'SN ratio - Normalising Signal D'!F8*'SN ratio - Normalising Signal D'!F8</f>
        <v>0</v>
      </c>
      <c r="G8" s="16">
        <f>'SN ratio - Normalising Signal D'!G8*'SN ratio - Normalising Signal D'!G8</f>
        <v>0</v>
      </c>
      <c r="H8" s="16">
        <f>'SN ratio - Normalising Signal D'!H8*'SN ratio - Normalising Signal D'!H8</f>
        <v>0.0025</v>
      </c>
      <c r="I8" s="16">
        <v>2</v>
      </c>
      <c r="J8" s="16">
        <v>1</v>
      </c>
      <c r="K8" s="16">
        <v>2</v>
      </c>
      <c r="L8" s="16">
        <v>1</v>
      </c>
      <c r="M8" s="16">
        <f>'Taguchi matrix-1-1 - Taguchi St'!M8-'Taguchi matrix-1-1 - Taguchi S1'!M$4</f>
        <v>2.78</v>
      </c>
      <c r="N8" s="16">
        <f>M8*M8</f>
        <v>7.7284</v>
      </c>
      <c r="O8" s="17"/>
    </row>
    <row r="9" ht="20.05" customHeight="1">
      <c r="A9" s="14">
        <v>8</v>
      </c>
      <c r="B9" s="15">
        <f>'SN ratio - Normalising Signal D'!B9*'SN ratio - Normalising Signal D'!B9</f>
        <v>1.729225</v>
      </c>
      <c r="C9" s="16">
        <f>'SN ratio - Normalising Signal D'!C9*'SN ratio - Normalising Signal D'!C9</f>
        <v>25.5025</v>
      </c>
      <c r="D9" s="16">
        <f>'SN ratio - Normalising Signal D'!D9*'SN ratio - Normalising Signal D'!D9</f>
        <v>13.8384</v>
      </c>
      <c r="E9" s="16">
        <f>'SN ratio - Normalising Signal D'!E9*'SN ratio - Normalising Signal D'!E9</f>
        <v>7.29</v>
      </c>
      <c r="F9" s="16">
        <f>'SN ratio - Normalising Signal D'!F9*'SN ratio - Normalising Signal D'!F9</f>
        <v>0</v>
      </c>
      <c r="G9" s="16">
        <f>'SN ratio - Normalising Signal D'!G9*'SN ratio - Normalising Signal D'!G9</f>
        <v>0.0121</v>
      </c>
      <c r="H9" s="16">
        <f>'SN ratio - Normalising Signal D'!H9*'SN ratio - Normalising Signal D'!H9</f>
        <v>0.0016</v>
      </c>
      <c r="I9" s="16">
        <v>1</v>
      </c>
      <c r="J9" s="16">
        <v>1</v>
      </c>
      <c r="K9" s="16">
        <v>1</v>
      </c>
      <c r="L9" s="16">
        <v>2</v>
      </c>
      <c r="M9" s="16">
        <f>'Taguchi matrix-1-1 - Taguchi St'!M9-'Taguchi matrix-1-1 - Taguchi S1'!M$4</f>
        <v>3.53</v>
      </c>
      <c r="N9" s="16">
        <f>M9*M9</f>
        <v>12.4609</v>
      </c>
      <c r="O9" s="17"/>
    </row>
    <row r="10" ht="20.05" customHeight="1">
      <c r="A10" s="14">
        <v>9</v>
      </c>
      <c r="B10" s="15">
        <f>'SN ratio - Normalising Signal D'!B10*'SN ratio - Normalising Signal D'!B10</f>
        <v>98.903025</v>
      </c>
      <c r="C10" s="16">
        <f>'SN ratio - Normalising Signal D'!C10*'SN ratio - Normalising Signal D'!C10</f>
        <v>30.6916</v>
      </c>
      <c r="D10" s="16">
        <f>'SN ratio - Normalising Signal D'!D10*'SN ratio - Normalising Signal D'!D10</f>
        <v>19.1844</v>
      </c>
      <c r="E10" s="16">
        <f>'SN ratio - Normalising Signal D'!E10*'SN ratio - Normalising Signal D'!E10</f>
        <v>0.0004</v>
      </c>
      <c r="F10" s="16">
        <f>'SN ratio - Normalising Signal D'!F10*'SN ratio - Normalising Signal D'!F10</f>
        <v>0</v>
      </c>
      <c r="G10" s="16">
        <f>'SN ratio - Normalising Signal D'!G10*'SN ratio - Normalising Signal D'!G10</f>
        <v>0</v>
      </c>
      <c r="H10" s="16">
        <f>'SN ratio - Normalising Signal D'!H10*'SN ratio - Normalising Signal D'!H10</f>
        <v>0.0025</v>
      </c>
      <c r="I10" s="16">
        <v>2</v>
      </c>
      <c r="J10" s="16">
        <v>2</v>
      </c>
      <c r="K10" s="16">
        <v>1</v>
      </c>
      <c r="L10" s="16">
        <v>1</v>
      </c>
      <c r="M10" s="16">
        <f>'Taguchi matrix-1-1 - Taguchi St'!M10-'Taguchi matrix-1-1 - Taguchi S1'!M$4</f>
        <v>4.23</v>
      </c>
      <c r="N10" s="16">
        <f>M10*M10</f>
        <v>17.8929</v>
      </c>
      <c r="O10" s="17"/>
    </row>
    <row r="11" ht="20.05" customHeight="1">
      <c r="A11" s="14">
        <v>10</v>
      </c>
      <c r="B11" s="15">
        <f>'SN ratio - Normalising Signal D'!B11*'SN ratio - Normalising Signal D'!B11</f>
        <v>6.076225</v>
      </c>
      <c r="C11" s="16">
        <f>'SN ratio - Normalising Signal D'!C11*'SN ratio - Normalising Signal D'!C11</f>
        <v>8.702500000000001</v>
      </c>
      <c r="D11" s="16">
        <f>'SN ratio - Normalising Signal D'!D11*'SN ratio - Normalising Signal D'!D11</f>
        <v>33.8724</v>
      </c>
      <c r="E11" s="16">
        <f>'SN ratio - Normalising Signal D'!E11*'SN ratio - Normalising Signal D'!E11</f>
        <v>1.2321</v>
      </c>
      <c r="F11" s="16">
        <f>'SN ratio - Normalising Signal D'!F11*'SN ratio - Normalising Signal D'!F11</f>
        <v>0</v>
      </c>
      <c r="G11" s="16">
        <f>'SN ratio - Normalising Signal D'!G11*'SN ratio - Normalising Signal D'!G11</f>
        <v>0.3969</v>
      </c>
      <c r="H11" s="16">
        <f>'SN ratio - Normalising Signal D'!H11*'SN ratio - Normalising Signal D'!H11</f>
        <v>0.0036</v>
      </c>
      <c r="I11" s="16">
        <v>2</v>
      </c>
      <c r="J11" s="16">
        <v>2</v>
      </c>
      <c r="K11" s="16">
        <v>1</v>
      </c>
      <c r="L11" s="16">
        <v>2</v>
      </c>
      <c r="M11" s="16">
        <f>'Taguchi matrix-1-1 - Taguchi St'!M11-'Taguchi matrix-1-1 - Taguchi S1'!M$4</f>
        <v>5.15</v>
      </c>
      <c r="N11" s="16">
        <f>M11*M11</f>
        <v>26.5225</v>
      </c>
      <c r="O11" s="17"/>
    </row>
    <row r="12" ht="20.05" customHeight="1">
      <c r="A12" s="14">
        <v>11</v>
      </c>
      <c r="B12" s="15">
        <v>2</v>
      </c>
      <c r="C12" s="16">
        <v>2</v>
      </c>
      <c r="D12" s="16">
        <v>1</v>
      </c>
      <c r="E12" s="16">
        <v>2</v>
      </c>
      <c r="F12" s="16">
        <v>1</v>
      </c>
      <c r="G12" s="16">
        <v>2</v>
      </c>
      <c r="H12" s="16">
        <v>1</v>
      </c>
      <c r="I12" s="16">
        <v>1</v>
      </c>
      <c r="J12" s="16">
        <v>1</v>
      </c>
      <c r="K12" s="16">
        <v>2</v>
      </c>
      <c r="L12" s="16">
        <v>2</v>
      </c>
      <c r="M12" s="17"/>
      <c r="N12" s="17"/>
      <c r="O12" s="17"/>
    </row>
    <row r="13" ht="20.05" customHeight="1">
      <c r="A13" s="14">
        <v>12</v>
      </c>
      <c r="B13" s="15">
        <v>2</v>
      </c>
      <c r="C13" s="16">
        <v>2</v>
      </c>
      <c r="D13" s="16">
        <v>1</v>
      </c>
      <c r="E13" s="16">
        <v>1</v>
      </c>
      <c r="F13" s="16">
        <v>2</v>
      </c>
      <c r="G13" s="16">
        <v>1</v>
      </c>
      <c r="H13" s="16">
        <v>2</v>
      </c>
      <c r="I13" s="16">
        <v>1</v>
      </c>
      <c r="J13" s="16">
        <v>2</v>
      </c>
      <c r="K13" s="16">
        <v>2</v>
      </c>
      <c r="L13" s="16">
        <v>1</v>
      </c>
      <c r="M13" s="17"/>
      <c r="N13" s="17"/>
      <c r="O13" s="17"/>
    </row>
    <row r="14" ht="20.05" customHeight="1">
      <c r="A14" s="48"/>
      <c r="B14" s="23"/>
      <c r="C14" s="17"/>
      <c r="D14" s="17"/>
      <c r="E14" s="17"/>
      <c r="F14" s="17"/>
      <c r="G14" s="17"/>
      <c r="H14" s="17"/>
      <c r="I14" s="17"/>
      <c r="J14" s="17"/>
      <c r="K14" s="17"/>
      <c r="L14" s="17"/>
      <c r="M14" s="17"/>
      <c r="N14" s="17"/>
      <c r="O14" s="17"/>
    </row>
    <row r="15" ht="20.05" customHeight="1">
      <c r="A15" t="s" s="33">
        <v>53</v>
      </c>
      <c r="B15" s="15">
        <f>B4+B5+B6+B7+B8+B9+B10+B11</f>
        <v>304.748</v>
      </c>
      <c r="C15" s="16">
        <f>C4+C5+C6+C7+C8+C9+C10+C11</f>
        <v>479.2669</v>
      </c>
      <c r="D15" s="16">
        <f>D4+D5+D6+D7+D8+D9+D10+D11</f>
        <v>123.8634</v>
      </c>
      <c r="E15" s="16">
        <f>E4+E5+E6+E7+E8+E9+E10+E11</f>
        <v>12.483</v>
      </c>
      <c r="F15" s="16">
        <f>F4+F5+F6+F7+F8+F9+F10+F11</f>
        <v>11.9585</v>
      </c>
      <c r="G15" s="16">
        <f>G4+G5+G6+G7+G8+G9+G10+G11</f>
        <v>1.3392</v>
      </c>
      <c r="H15" s="16">
        <f>H4+H5+H6+H7+H8+H9+H10+H11</f>
        <v>0.0202</v>
      </c>
      <c r="I15" s="17"/>
      <c r="J15" s="17"/>
      <c r="K15" s="17"/>
      <c r="L15" s="17"/>
      <c r="M15" s="17"/>
      <c r="N15" s="17"/>
      <c r="O15" s="17"/>
    </row>
    <row r="16" ht="20.05" customHeight="1">
      <c r="A16" t="s" s="33">
        <v>54</v>
      </c>
      <c r="B16" s="49">
        <f>B15-'SN ratio - Sb and Beta'!B16</f>
        <v>138.978734307098</v>
      </c>
      <c r="C16" s="50">
        <f>C15-'SN ratio - Sb and Beta'!C16</f>
        <v>357.452520366698</v>
      </c>
      <c r="D16" s="50">
        <f>D15-'SN ratio - Sb and Beta'!D16</f>
        <v>113.687596349751</v>
      </c>
      <c r="E16" s="50">
        <f>E15-'SN ratio - Sb and Beta'!E16</f>
        <v>12.4686151913027</v>
      </c>
      <c r="F16" s="50">
        <f>F15-'SN ratio - Sb and Beta'!F16</f>
        <v>8.14004267786801</v>
      </c>
      <c r="G16" s="50">
        <f>G15-'SN ratio - Sb and Beta'!G16</f>
        <v>0.940519064324099</v>
      </c>
      <c r="H16" s="50">
        <f>H15-'SN ratio - Sb and Beta'!H16</f>
        <v>0.0120252432400263</v>
      </c>
      <c r="I16" s="17"/>
      <c r="J16" s="17"/>
      <c r="K16" s="17"/>
      <c r="L16" s="17"/>
      <c r="M16" s="17"/>
      <c r="N16" s="17"/>
      <c r="O16" s="17"/>
    </row>
    <row r="17" ht="20.05" customHeight="1">
      <c r="A17" t="s" s="33">
        <v>55</v>
      </c>
      <c r="B17" s="49">
        <f>B16/(8-1)</f>
        <v>19.854104901014</v>
      </c>
      <c r="C17" s="50">
        <f>C16/(8-1)</f>
        <v>51.0646457666711</v>
      </c>
      <c r="D17" s="50">
        <f>D16/(8-1)</f>
        <v>16.2410851928216</v>
      </c>
      <c r="E17" s="50">
        <f>E16/(8-1)</f>
        <v>1.78123074161467</v>
      </c>
      <c r="F17" s="50">
        <f>F16/(8-1)</f>
        <v>1.16286323969543</v>
      </c>
      <c r="G17" s="50">
        <f>G16/(8-1)</f>
        <v>0.134359866332014</v>
      </c>
      <c r="H17" s="50">
        <f>H16/(8-1)</f>
        <v>0.00171789189143233</v>
      </c>
      <c r="I17" s="17"/>
      <c r="J17" s="17"/>
      <c r="K17" s="17"/>
      <c r="L17" t="s" s="51">
        <v>48</v>
      </c>
      <c r="M17" s="17"/>
      <c r="N17" s="50">
        <f>N4+N5+N6+N7+N8+N9+N10+N11</f>
        <v>124.3422</v>
      </c>
      <c r="O17" s="17"/>
    </row>
    <row r="18" ht="32.05" customHeight="1">
      <c r="A18" t="s" s="33">
        <v>56</v>
      </c>
      <c r="B18" s="49">
        <f>('SN ratio - Sb and Beta'!B16-B17)/(N17*B17)</f>
        <v>0.0591059985426365</v>
      </c>
      <c r="C18" s="50">
        <f>('SN ratio - Sb and Beta'!C16-C17)/(N17*C17)</f>
        <v>0.0111425845925755</v>
      </c>
      <c r="D18" s="50">
        <f>('SN ratio - Sb and Beta'!D16-D17)/(N17*D17)</f>
        <v>-0.00300342902524109</v>
      </c>
      <c r="E18" s="50">
        <f>('SN ratio - Sb and Beta'!E16-E17)/(N17*E17)</f>
        <v>-0.00797737397771095</v>
      </c>
      <c r="F18" s="50">
        <f>('SN ratio - Sb and Beta'!F16-F17)/(N17*F17)</f>
        <v>0.0183659967544465</v>
      </c>
      <c r="G18" s="50">
        <f>('SN ratio - Sb and Beta'!G16-G17)/(N17*G17)</f>
        <v>0.0158213548924395</v>
      </c>
      <c r="H18" s="50">
        <f>('SN ratio - Sb and Beta'!H16-H17)/(N17*H17)</f>
        <v>0.0302278543210101</v>
      </c>
      <c r="I18" s="17"/>
      <c r="J18" s="17"/>
      <c r="K18" s="17"/>
      <c r="L18" s="17"/>
      <c r="M18" s="17"/>
      <c r="N18" s="50"/>
      <c r="O18" s="17"/>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A2:M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53" customWidth="1"/>
    <col min="14" max="16384" width="16.3516" style="53" customWidth="1"/>
  </cols>
  <sheetData>
    <row r="1" ht="27.65" customHeight="1">
      <c r="A1" t="s" s="7">
        <v>59</v>
      </c>
      <c r="B1" s="7"/>
      <c r="C1" s="7"/>
      <c r="D1" s="7"/>
      <c r="E1" s="7"/>
      <c r="F1" s="7"/>
      <c r="G1" s="7"/>
      <c r="H1" s="7"/>
      <c r="I1" s="7"/>
      <c r="J1" s="7"/>
      <c r="K1" s="7"/>
      <c r="L1" s="7"/>
      <c r="M1" s="7"/>
    </row>
    <row r="2" ht="20.25" customHeight="1">
      <c r="A2" s="9"/>
      <c r="B2" s="9"/>
      <c r="C2" s="9"/>
      <c r="D2" s="9"/>
      <c r="E2" s="9"/>
      <c r="F2" s="9"/>
      <c r="G2" s="9"/>
      <c r="H2" s="9"/>
      <c r="I2" s="9"/>
      <c r="J2" s="9"/>
      <c r="K2" s="9"/>
      <c r="L2" s="9"/>
      <c r="M2" s="9"/>
    </row>
    <row r="3" ht="20.25" customHeight="1">
      <c r="A3" t="s" s="54">
        <v>47</v>
      </c>
      <c r="B3" s="12">
        <f>'SN ratio - Sb and Beta'!B17</f>
        <v>-1.15462972345672</v>
      </c>
      <c r="C3" s="13">
        <f>'SN ratio - Sb and Beta'!C17</f>
        <v>0.989783034239381</v>
      </c>
      <c r="D3" s="13">
        <f>'SN ratio - Sb and Beta'!D17</f>
        <v>0.286071824368557</v>
      </c>
      <c r="E3" s="13">
        <f>'SN ratio - Sb and Beta'!E17</f>
        <v>-0.0107558013289133</v>
      </c>
      <c r="F3" s="13">
        <f>'SN ratio - Sb and Beta'!F17</f>
        <v>-0.175240586060083</v>
      </c>
      <c r="G3" s="13">
        <f>'SN ratio - Sb and Beta'!G17</f>
        <v>0.0566243801380384</v>
      </c>
      <c r="H3" s="13">
        <f>'SN ratio - Sb and Beta'!H17</f>
        <v>0.008108268954546411</v>
      </c>
      <c r="I3" s="19"/>
      <c r="J3" s="19"/>
      <c r="K3" s="19"/>
      <c r="L3" s="19"/>
      <c r="M3" s="19"/>
    </row>
    <row r="4" ht="32.05" customHeight="1">
      <c r="A4" t="s" s="33">
        <v>61</v>
      </c>
      <c r="B4" s="15">
        <f>'SN ratio - ST'!B18</f>
        <v>0.0591059985426365</v>
      </c>
      <c r="C4" s="16">
        <f>'SN ratio - ST'!C18</f>
        <v>0.0111425845925755</v>
      </c>
      <c r="D4" s="16">
        <f>'SN ratio - ST'!D18</f>
        <v>-0.00300342902524109</v>
      </c>
      <c r="E4" s="16">
        <f>'SN ratio - ST'!E18</f>
        <v>-0.00797737397771095</v>
      </c>
      <c r="F4" s="16">
        <f>'SN ratio - ST'!F18</f>
        <v>0.0183659967544465</v>
      </c>
      <c r="G4" s="16">
        <f>'SN ratio - ST'!G18</f>
        <v>0.0158213548924395</v>
      </c>
      <c r="H4" s="16">
        <f>'SN ratio - ST'!H18</f>
        <v>0.0302278543210101</v>
      </c>
      <c r="I4" s="17"/>
      <c r="J4" s="17"/>
      <c r="K4" s="17"/>
      <c r="L4" s="17"/>
      <c r="M4" s="17"/>
    </row>
    <row r="5" ht="32.05" customHeight="1">
      <c r="A5" t="s" s="33">
        <v>56</v>
      </c>
      <c r="B5" s="15">
        <f>B4</f>
        <v>0.0591059985426365</v>
      </c>
      <c r="C5" s="16">
        <f>C4</f>
        <v>0.0111425845925755</v>
      </c>
      <c r="D5" s="16">
        <v>0</v>
      </c>
      <c r="E5" s="16">
        <v>0</v>
      </c>
      <c r="F5" s="16">
        <f>F4</f>
        <v>0.0183659967544465</v>
      </c>
      <c r="G5" s="16">
        <f>G4</f>
        <v>0.0158213548924395</v>
      </c>
      <c r="H5" s="16">
        <f>H4</f>
        <v>0.0302278543210101</v>
      </c>
      <c r="I5" s="17"/>
      <c r="J5" s="17"/>
      <c r="K5" s="17"/>
      <c r="L5" s="17"/>
      <c r="M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N16"/>
  <sheetViews>
    <sheetView workbookViewId="0" showGridLines="0" defaultGridColor="1"/>
  </sheetViews>
  <sheetFormatPr defaultColWidth="16.3333" defaultRowHeight="19.9" customHeight="1" outlineLevelRow="0" outlineLevelCol="0"/>
  <cols>
    <col min="1" max="1" width="8.11719" style="55" customWidth="1"/>
    <col min="2" max="12" width="8.35156" style="55" customWidth="1"/>
    <col min="13" max="13" width="10.1641" style="55" customWidth="1"/>
    <col min="14" max="14" width="8.35156" style="55" customWidth="1"/>
    <col min="15" max="16384" width="16.3516" style="55" customWidth="1"/>
  </cols>
  <sheetData>
    <row r="1" ht="27.65" customHeight="1">
      <c r="A1" t="s" s="7">
        <v>37</v>
      </c>
      <c r="B1" s="7"/>
      <c r="C1" s="7"/>
      <c r="D1" s="7"/>
      <c r="E1" s="7"/>
      <c r="F1" s="7"/>
      <c r="G1" s="7"/>
      <c r="H1" s="7"/>
      <c r="I1" s="7"/>
      <c r="J1" s="7"/>
      <c r="K1" s="7"/>
      <c r="L1" s="7"/>
      <c r="M1" s="7"/>
      <c r="N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row>
    <row r="3" ht="20.25" customHeight="1">
      <c r="A3" s="9"/>
      <c r="B3" s="10">
        <v>1</v>
      </c>
      <c r="C3" s="10">
        <v>2</v>
      </c>
      <c r="D3" s="10">
        <v>3</v>
      </c>
      <c r="E3" s="10">
        <v>4</v>
      </c>
      <c r="F3" s="10">
        <v>5</v>
      </c>
      <c r="G3" s="10">
        <v>6</v>
      </c>
      <c r="H3" s="10">
        <v>7</v>
      </c>
      <c r="I3" s="10">
        <v>8</v>
      </c>
      <c r="J3" s="10">
        <v>9</v>
      </c>
      <c r="K3" s="10">
        <v>10</v>
      </c>
      <c r="L3" s="10">
        <v>11</v>
      </c>
      <c r="M3" s="9"/>
      <c r="N3" s="9"/>
    </row>
    <row r="4" ht="20.25" customHeight="1">
      <c r="A4" s="11">
        <v>1</v>
      </c>
      <c r="B4" s="12">
        <f>'Taguchi matrix-1-1 - Taguchi St'!B4-'Taguchi matrix-1-1 - Taguchi S1'!B$4</f>
        <v>12.145</v>
      </c>
      <c r="C4" s="13">
        <f>'Taguchi matrix-1-1 - Taguchi St'!C4-'Taguchi matrix-1-1 - Taguchi S1'!C$4</f>
        <v>-19</v>
      </c>
      <c r="D4" s="13">
        <f>'Taguchi matrix-1-1 - Taguchi St'!D4-'Taguchi matrix-1-1 - Taguchi S1'!D$4</f>
        <v>4.55</v>
      </c>
      <c r="E4" s="13">
        <f>'Taguchi matrix-1-1 - Taguchi St'!E4-'Taguchi matrix-1-1 - Taguchi S1'!E$4</f>
        <v>0.44</v>
      </c>
      <c r="F4" s="13">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f>'Taguchi matrix-1-1 - Taguchi St'!M4-'Taguchi matrix-1-1 - Taguchi S1'!M$4</f>
        <v>-6.59</v>
      </c>
      <c r="N4" s="19"/>
    </row>
    <row r="5" ht="20.05" customHeight="1">
      <c r="A5" s="14">
        <v>2</v>
      </c>
      <c r="B5" s="15">
        <f>'Taguchi matrix-1-1 - Taguchi St'!B5-'Taguchi matrix-1-1 - Taguchi S1'!B$4</f>
        <v>4.655</v>
      </c>
      <c r="C5" s="16">
        <f>'Taguchi matrix-1-1 - Taguchi St'!C5-'Taguchi matrix-1-1 - Taguchi S1'!C$4</f>
        <v>-4.39</v>
      </c>
      <c r="D5" s="16">
        <f>'Taguchi matrix-1-1 - Taguchi St'!D5-'Taguchi matrix-1-1 - Taguchi S1'!D$4</f>
        <v>-0.3</v>
      </c>
      <c r="E5" s="16">
        <f>'Taguchi matrix-1-1 - Taguchi St'!E5-'Taguchi matrix-1-1 - Taguchi S1'!E$4</f>
        <v>-0.02</v>
      </c>
      <c r="F5" s="16">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6">
        <f>'Taguchi matrix-1-1 - Taguchi St'!M5-'Taguchi matrix-1-1 - Taguchi S1'!M$4</f>
        <v>-2.63</v>
      </c>
      <c r="N5" s="17"/>
    </row>
    <row r="6" ht="20.05" customHeight="1">
      <c r="A6" s="14">
        <v>3</v>
      </c>
      <c r="B6" s="15">
        <f>'Taguchi matrix-1-1 - Taguchi St'!B6-'Taguchi matrix-1-1 - Taguchi S1'!B$4</f>
        <v>-5.115</v>
      </c>
      <c r="C6" s="16">
        <f>'Taguchi matrix-1-1 - Taguchi St'!C6-'Taguchi matrix-1-1 - Taguchi S1'!C$4</f>
        <v>-0.06</v>
      </c>
      <c r="D6" s="16">
        <f>'Taguchi matrix-1-1 - Taguchi St'!D6-'Taguchi matrix-1-1 - Taguchi S1'!D$4</f>
        <v>4.12</v>
      </c>
      <c r="E6" s="16">
        <f>'Taguchi matrix-1-1 - Taguchi St'!E6-'Taguchi matrix-1-1 - Taguchi S1'!E$4</f>
        <v>-0.7</v>
      </c>
      <c r="F6" s="16">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6">
        <f>'Taguchi matrix-1-1 - Taguchi St'!M6-'Taguchi matrix-1-1 - Taguchi S1'!M$4</f>
        <v>-2.26</v>
      </c>
      <c r="N6" s="17"/>
    </row>
    <row r="7" ht="20.05" customHeight="1">
      <c r="A7" s="14">
        <v>4</v>
      </c>
      <c r="B7" s="15">
        <f>'Taguchi matrix-1-1 - Taguchi St'!B7-'Taguchi matrix-1-1 - Taguchi S1'!B$4</f>
        <v>1.645</v>
      </c>
      <c r="C7" s="16">
        <f>'Taguchi matrix-1-1 - Taguchi St'!C7-'Taguchi matrix-1-1 - Taguchi S1'!C$4</f>
        <v>-3.85</v>
      </c>
      <c r="D7" s="16">
        <f>'Taguchi matrix-1-1 - Taguchi St'!D7-'Taguchi matrix-1-1 - Taguchi S1'!D$4</f>
        <v>-0.13</v>
      </c>
      <c r="E7" s="16">
        <f>'Taguchi matrix-1-1 - Taguchi St'!E7-'Taguchi matrix-1-1 - Taguchi S1'!E$4</f>
        <v>1.81</v>
      </c>
      <c r="F7" s="16">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6">
        <f>'Taguchi matrix-1-1 - Taguchi St'!M7-'Taguchi matrix-1-1 - Taguchi S1'!M$4</f>
        <v>-2.07</v>
      </c>
      <c r="N7" s="17"/>
    </row>
    <row r="8" ht="20.05" customHeight="1">
      <c r="A8" s="14">
        <v>7</v>
      </c>
      <c r="B8" s="15">
        <f>'Taguchi matrix-1-1 - Taguchi St'!B8-'Taguchi matrix-1-1 - Taguchi S1'!B$4</f>
        <v>-0.015</v>
      </c>
      <c r="C8" s="16">
        <f>'Taguchi matrix-1-1 - Taguchi St'!C8-'Taguchi matrix-1-1 - Taguchi S1'!C$4</f>
        <v>-4.39</v>
      </c>
      <c r="D8" s="16">
        <f>'Taguchi matrix-1-1 - Taguchi St'!D8-'Taguchi matrix-1-1 - Taguchi S1'!D$4</f>
        <v>4.38</v>
      </c>
      <c r="E8" s="16">
        <f>'Taguchi matrix-1-1 - Taguchi St'!E8-'Taguchi matrix-1-1 - Taguchi S1'!E$4</f>
        <v>-0.02</v>
      </c>
      <c r="F8" s="16">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6">
        <f>'Taguchi matrix-1-1 - Taguchi St'!M8-'Taguchi matrix-1-1 - Taguchi S1'!M$4</f>
        <v>2.78</v>
      </c>
      <c r="N8" s="17"/>
    </row>
    <row r="9" ht="20.05" customHeight="1">
      <c r="A9" s="14">
        <v>8</v>
      </c>
      <c r="B9" s="15">
        <f>'Taguchi matrix-1-1 - Taguchi St'!B9-'Taguchi matrix-1-1 - Taguchi S1'!B$4</f>
        <v>-1.315</v>
      </c>
      <c r="C9" s="16">
        <f>'Taguchi matrix-1-1 - Taguchi St'!C9-'Taguchi matrix-1-1 - Taguchi S1'!C$4</f>
        <v>-5.05</v>
      </c>
      <c r="D9" s="16">
        <f>'Taguchi matrix-1-1 - Taguchi St'!D9-'Taguchi matrix-1-1 - Taguchi S1'!D$4</f>
        <v>3.72</v>
      </c>
      <c r="E9" s="16">
        <f>'Taguchi matrix-1-1 - Taguchi St'!E9-'Taguchi matrix-1-1 - Taguchi S1'!E$4</f>
        <v>2.7</v>
      </c>
      <c r="F9" s="16">
        <f>'Taguchi matrix-1-1 - Taguchi St'!F9-'Taguchi matrix-1-1 - Taguchi S1'!F$4</f>
        <v>0</v>
      </c>
      <c r="G9" s="16">
        <f>'Taguchi matrix-1-1 - Taguchi St'!G9-'Taguchi matrix-1-1 - Taguchi S1'!G$4</f>
        <v>-0.11</v>
      </c>
      <c r="H9" s="16">
        <f>'Taguchi matrix-1-1 - Taguchi St'!H9-'Taguchi matrix-1-1 - Taguchi S1'!H$4</f>
        <v>0.04</v>
      </c>
      <c r="I9" s="16">
        <v>1</v>
      </c>
      <c r="J9" s="16">
        <v>1</v>
      </c>
      <c r="K9" s="16">
        <v>1</v>
      </c>
      <c r="L9" s="16">
        <v>2</v>
      </c>
      <c r="M9" s="16">
        <f>'Taguchi matrix-1-1 - Taguchi St'!M9-'Taguchi matrix-1-1 - Taguchi S1'!M$4</f>
        <v>3.53</v>
      </c>
      <c r="N9" s="17"/>
    </row>
    <row r="10" ht="20.05" customHeight="1">
      <c r="A10" s="14">
        <v>9</v>
      </c>
      <c r="B10" s="15">
        <f>'Taguchi matrix-1-1 - Taguchi St'!B10-'Taguchi matrix-1-1 - Taguchi S1'!B$4</f>
        <v>-9.945</v>
      </c>
      <c r="C10" s="16">
        <f>'Taguchi matrix-1-1 - Taguchi St'!C10-'Taguchi matrix-1-1 - Taguchi S1'!C$4</f>
        <v>5.54</v>
      </c>
      <c r="D10" s="16">
        <f>'Taguchi matrix-1-1 - Taguchi St'!D10-'Taguchi matrix-1-1 - Taguchi S1'!D$4</f>
        <v>4.38</v>
      </c>
      <c r="E10" s="16">
        <f>'Taguchi matrix-1-1 - Taguchi St'!E10-'Taguchi matrix-1-1 - Taguchi S1'!E$4</f>
        <v>-0.02</v>
      </c>
      <c r="F10" s="16">
        <f>'Taguchi matrix-1-1 - Taguchi St'!F10-'Taguchi matrix-1-1 - Taguchi S1'!F$4</f>
        <v>0</v>
      </c>
      <c r="G10" s="16">
        <f>'Taguchi matrix-1-1 - Taguchi St'!G10-'Taguchi matrix-1-1 - Taguchi S1'!G$4</f>
        <v>0</v>
      </c>
      <c r="H10" s="16">
        <f>'Taguchi matrix-1-1 - Taguchi St'!H10-'Taguchi matrix-1-1 - Taguchi S1'!H$4</f>
        <v>0.05</v>
      </c>
      <c r="I10" s="16">
        <v>2</v>
      </c>
      <c r="J10" s="16">
        <v>2</v>
      </c>
      <c r="K10" s="16">
        <v>1</v>
      </c>
      <c r="L10" s="16">
        <v>1</v>
      </c>
      <c r="M10" s="16">
        <f>'Taguchi matrix-1-1 - Taguchi St'!M10-'Taguchi matrix-1-1 - Taguchi S1'!M$4</f>
        <v>4.23</v>
      </c>
      <c r="N10" s="17"/>
    </row>
    <row r="11" ht="20.05" customHeight="1">
      <c r="A11" s="14">
        <v>10</v>
      </c>
      <c r="B11" s="15">
        <f>'Taguchi matrix-1-1 - Taguchi St'!B11-'Taguchi matrix-1-1 - Taguchi S1'!B$4</f>
        <v>-2.465</v>
      </c>
      <c r="C11" s="16">
        <f>'Taguchi matrix-1-1 - Taguchi St'!C11-'Taguchi matrix-1-1 - Taguchi S1'!C$4</f>
        <v>-2.95</v>
      </c>
      <c r="D11" s="16">
        <f>'Taguchi matrix-1-1 - Taguchi St'!D11-'Taguchi matrix-1-1 - Taguchi S1'!D$4</f>
        <v>5.82</v>
      </c>
      <c r="E11" s="16">
        <f>'Taguchi matrix-1-1 - Taguchi St'!E11-'Taguchi matrix-1-1 - Taguchi S1'!E$4</f>
        <v>-1.11</v>
      </c>
      <c r="F11" s="16">
        <f>'Taguchi matrix-1-1 - Taguchi St'!F11-'Taguchi matrix-1-1 - Taguchi S1'!F$4</f>
        <v>0</v>
      </c>
      <c r="G11" s="16">
        <f>'Taguchi matrix-1-1 - Taguchi St'!G11-'Taguchi matrix-1-1 - Taguchi S1'!G$4</f>
        <v>0.63</v>
      </c>
      <c r="H11" s="16">
        <f>'Taguchi matrix-1-1 - Taguchi St'!H11-'Taguchi matrix-1-1 - Taguchi S1'!H$4</f>
        <v>0.06</v>
      </c>
      <c r="I11" s="16">
        <v>2</v>
      </c>
      <c r="J11" s="16">
        <v>2</v>
      </c>
      <c r="K11" s="16">
        <v>1</v>
      </c>
      <c r="L11" s="16">
        <v>2</v>
      </c>
      <c r="M11" s="16">
        <f>'Taguchi matrix-1-1 - Taguchi St'!M11-'Taguchi matrix-1-1 - Taguchi S1'!M$4</f>
        <v>5.15</v>
      </c>
      <c r="N11" s="17"/>
    </row>
    <row r="12" ht="20.05" customHeight="1">
      <c r="A12" s="14">
        <v>11</v>
      </c>
      <c r="B12" s="15">
        <v>2</v>
      </c>
      <c r="C12" s="16">
        <v>2</v>
      </c>
      <c r="D12" s="16">
        <v>1</v>
      </c>
      <c r="E12" s="16">
        <v>2</v>
      </c>
      <c r="F12" s="16">
        <v>1</v>
      </c>
      <c r="G12" s="16">
        <v>2</v>
      </c>
      <c r="H12" s="16">
        <v>1</v>
      </c>
      <c r="I12" s="16">
        <v>1</v>
      </c>
      <c r="J12" s="16">
        <v>1</v>
      </c>
      <c r="K12" s="16">
        <v>2</v>
      </c>
      <c r="L12" s="16">
        <v>2</v>
      </c>
      <c r="M12" s="17"/>
      <c r="N12" s="17"/>
    </row>
    <row r="13" ht="20.05" customHeight="1">
      <c r="A13" s="14">
        <v>12</v>
      </c>
      <c r="B13" s="15">
        <v>2</v>
      </c>
      <c r="C13" s="16">
        <v>2</v>
      </c>
      <c r="D13" s="16">
        <v>1</v>
      </c>
      <c r="E13" s="16">
        <v>1</v>
      </c>
      <c r="F13" s="16">
        <v>2</v>
      </c>
      <c r="G13" s="16">
        <v>1</v>
      </c>
      <c r="H13" s="16">
        <v>2</v>
      </c>
      <c r="I13" s="16">
        <v>1</v>
      </c>
      <c r="J13" s="16">
        <v>2</v>
      </c>
      <c r="K13" s="16">
        <v>2</v>
      </c>
      <c r="L13" s="16">
        <v>1</v>
      </c>
      <c r="M13" s="17"/>
      <c r="N13" s="17"/>
    </row>
    <row r="14" ht="20.05" customHeight="1">
      <c r="A14" t="s" s="33">
        <v>63</v>
      </c>
      <c r="B14" s="15">
        <f>'Int Est value case 1 - Table 1'!B5</f>
        <v>0.0591059985426365</v>
      </c>
      <c r="C14" s="16">
        <f>'Int Est value case 1 - Table 1'!C5</f>
        <v>0.0111425845925755</v>
      </c>
      <c r="D14" s="16">
        <f>'Int Est value case 1 - Table 1'!D5</f>
        <v>0</v>
      </c>
      <c r="E14" s="16">
        <f>'Int Est value case 1 - Table 1'!E5</f>
        <v>0</v>
      </c>
      <c r="F14" s="16">
        <f>'Int Est value case 1 - Table 1'!F5</f>
        <v>0.0183659967544465</v>
      </c>
      <c r="G14" s="16">
        <f>'Int Est value case 1 - Table 1'!G5</f>
        <v>0.0158213548924395</v>
      </c>
      <c r="H14" s="16">
        <f>'Int Est value case 1 - Table 1'!H5</f>
        <v>0.0302278543210101</v>
      </c>
      <c r="I14" s="17"/>
      <c r="J14" s="17"/>
      <c r="K14" s="17"/>
      <c r="L14" s="17"/>
      <c r="M14" s="17"/>
      <c r="N14" s="17"/>
    </row>
    <row r="15" ht="20.05" customHeight="1">
      <c r="A15" t="s" s="33">
        <v>64</v>
      </c>
      <c r="B15" s="15">
        <f>'SN ratio - Sb and Beta'!B17</f>
        <v>-1.15462972345672</v>
      </c>
      <c r="C15" s="16">
        <f>'SN ratio - Sb and Beta'!C17</f>
        <v>0.989783034239381</v>
      </c>
      <c r="D15" s="16">
        <f>'SN ratio - Sb and Beta'!D17</f>
        <v>0.286071824368557</v>
      </c>
      <c r="E15" s="16">
        <f>'SN ratio - Sb and Beta'!E17</f>
        <v>-0.0107558013289133</v>
      </c>
      <c r="F15" s="16">
        <f>'SN ratio - Sb and Beta'!F17</f>
        <v>-0.175240586060083</v>
      </c>
      <c r="G15" s="16">
        <f>'SN ratio - Sb and Beta'!G17</f>
        <v>0.0566243801380384</v>
      </c>
      <c r="H15" s="16">
        <f>'SN ratio - Sb and Beta'!H17</f>
        <v>0.008108268954546411</v>
      </c>
      <c r="I15" s="17"/>
      <c r="J15" s="17"/>
      <c r="K15" s="17"/>
      <c r="L15" s="17"/>
      <c r="M15" s="17"/>
      <c r="N15" s="17"/>
    </row>
    <row r="16" ht="20.05" customHeight="1">
      <c r="A16" t="s" s="33">
        <v>65</v>
      </c>
      <c r="B16" s="23"/>
      <c r="C16" s="17"/>
      <c r="D16" s="17"/>
      <c r="E16" s="17"/>
      <c r="F16" s="17"/>
      <c r="G16" s="17"/>
      <c r="H16" s="17"/>
      <c r="I16" s="17"/>
      <c r="J16" s="17"/>
      <c r="K16" s="17"/>
      <c r="L16" s="17"/>
      <c r="M16" s="17"/>
      <c r="N16" s="17"/>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AA15"/>
  <sheetViews>
    <sheetView workbookViewId="0" showGridLines="0" defaultGridColor="1"/>
  </sheetViews>
  <sheetFormatPr defaultColWidth="16.3333" defaultRowHeight="19.9" customHeight="1" outlineLevelRow="0" outlineLevelCol="0"/>
  <cols>
    <col min="1" max="1" width="8.11719" style="56" customWidth="1"/>
    <col min="2" max="12" width="8.35156" style="56" customWidth="1"/>
    <col min="13" max="13" width="10.1641" style="56" customWidth="1"/>
    <col min="14" max="17" width="8.35156" style="56" customWidth="1"/>
    <col min="18" max="27" width="10.4062" style="56" customWidth="1"/>
    <col min="28" max="16384" width="16.3516" style="56" customWidth="1"/>
  </cols>
  <sheetData>
    <row r="1" ht="27.65" customHeight="1">
      <c r="A1" t="s" s="7">
        <v>66</v>
      </c>
      <c r="B1" s="7"/>
      <c r="C1" s="7"/>
      <c r="D1" s="7"/>
      <c r="E1" s="7"/>
      <c r="F1" s="7"/>
      <c r="G1" s="7"/>
      <c r="H1" s="7"/>
      <c r="I1" s="7"/>
      <c r="J1" s="7"/>
      <c r="K1" s="7"/>
      <c r="L1" s="7"/>
      <c r="M1" s="7"/>
      <c r="N1" s="7"/>
      <c r="O1" s="7"/>
      <c r="P1" s="7"/>
      <c r="Q1" s="7"/>
      <c r="R1" s="7"/>
      <c r="S1" s="7"/>
      <c r="T1" s="7"/>
      <c r="U1" s="7"/>
      <c r="V1" s="7"/>
      <c r="W1" s="7"/>
      <c r="X1" s="7"/>
      <c r="Y1" s="7"/>
      <c r="Z1" s="7"/>
      <c r="AA1" s="7"/>
    </row>
    <row r="2" ht="44.05" customHeight="1">
      <c r="A2" t="s" s="8">
        <v>7</v>
      </c>
      <c r="B2" t="s" s="8">
        <v>8</v>
      </c>
      <c r="C2" t="s" s="57">
        <v>9</v>
      </c>
      <c r="D2" t="s" s="57">
        <v>10</v>
      </c>
      <c r="E2" t="s" s="58">
        <v>11</v>
      </c>
      <c r="F2" t="s" s="57">
        <v>12</v>
      </c>
      <c r="G2" t="s" s="57">
        <v>13</v>
      </c>
      <c r="H2" t="s" s="58">
        <v>14</v>
      </c>
      <c r="I2" t="s" s="8">
        <v>15</v>
      </c>
      <c r="J2" t="s" s="8">
        <v>16</v>
      </c>
      <c r="K2" t="s" s="8">
        <v>17</v>
      </c>
      <c r="L2" t="s" s="8">
        <v>18</v>
      </c>
      <c r="M2" t="s" s="8">
        <v>22</v>
      </c>
      <c r="N2" t="s" s="8">
        <v>68</v>
      </c>
      <c r="O2" t="s" s="8">
        <v>69</v>
      </c>
      <c r="P2" t="s" s="59">
        <v>70</v>
      </c>
      <c r="Q2" t="s" s="59">
        <v>52</v>
      </c>
      <c r="R2" t="s" s="59">
        <v>71</v>
      </c>
      <c r="S2" t="s" s="59">
        <v>72</v>
      </c>
      <c r="T2" t="s" s="59">
        <v>52</v>
      </c>
      <c r="U2" t="s" s="59">
        <v>71</v>
      </c>
      <c r="V2" t="s" s="59">
        <v>73</v>
      </c>
      <c r="W2" t="s" s="59">
        <v>52</v>
      </c>
      <c r="X2" t="s" s="59">
        <v>71</v>
      </c>
      <c r="Y2" t="s" s="59">
        <v>73</v>
      </c>
      <c r="Z2" t="s" s="59">
        <v>52</v>
      </c>
      <c r="AA2" t="s" s="59">
        <v>71</v>
      </c>
    </row>
    <row r="3" ht="20.25" customHeight="1">
      <c r="A3" s="9"/>
      <c r="B3" s="10">
        <v>1</v>
      </c>
      <c r="C3" s="60">
        <v>2</v>
      </c>
      <c r="D3" s="60">
        <v>3</v>
      </c>
      <c r="E3" s="61">
        <v>4</v>
      </c>
      <c r="F3" s="60">
        <v>5</v>
      </c>
      <c r="G3" s="60">
        <v>6</v>
      </c>
      <c r="H3" s="61">
        <v>7</v>
      </c>
      <c r="I3" s="10">
        <v>8</v>
      </c>
      <c r="J3" s="10">
        <v>9</v>
      </c>
      <c r="K3" s="10">
        <v>10</v>
      </c>
      <c r="L3" s="10">
        <v>11</v>
      </c>
      <c r="M3" s="9"/>
      <c r="N3" s="9"/>
      <c r="O3" t="s" s="47">
        <v>74</v>
      </c>
      <c r="P3" s="9"/>
      <c r="Q3" s="9"/>
      <c r="R3" s="9"/>
      <c r="S3" s="9"/>
      <c r="T3" s="9"/>
      <c r="U3" s="9"/>
      <c r="V3" s="9"/>
      <c r="W3" s="9"/>
      <c r="X3" s="9"/>
      <c r="Y3" s="9"/>
      <c r="Z3" s="9"/>
      <c r="AA3" s="9"/>
    </row>
    <row r="4" ht="20.25" customHeight="1">
      <c r="A4" s="11">
        <v>1</v>
      </c>
      <c r="B4" s="12">
        <f>'Int Est value case 1 - Normalis'!B4*'Int Est value case 1 - Normalis'!B14/'Int Est value case 1 - Normalis'!B15</f>
        <v>-0.621707840805666</v>
      </c>
      <c r="C4" s="62">
        <f>'Int Est value case 1 - Normalis'!C4*'Int Est value case 1 - Normalis'!C14/'Int Est value case 1 - Normalis'!C15</f>
        <v>-0.213894459629354</v>
      </c>
      <c r="D4" s="62">
        <f>'Int Est value case 1 - Normalis'!D4*'Int Est value case 1 - Normalis'!D14/'Int Est value case 1 - Normalis'!D15</f>
        <v>0</v>
      </c>
      <c r="E4" s="13">
        <f>'Int Est value case 1 - Normalis'!E4*'Int Est value case 1 - Normalis'!E14/'Int Est value case 1 - Normalis'!E15</f>
        <v>0</v>
      </c>
      <c r="F4" s="62">
        <f>'Int Est value case 1 - Normalis'!F4*'Int Est value case 1 - Normalis'!F14/'Int Est value case 1 - Normalis'!F15</f>
        <v>-0.259915085740531</v>
      </c>
      <c r="G4" s="62">
        <f>'Int Est value case 1 - Normalis'!G4*'Int Est value case 1 - Normalis'!G14/'Int Est value case 1 - Normalis'!G15</f>
        <v>-0.159263064190833</v>
      </c>
      <c r="H4" s="13">
        <f>'Int Est value case 1 - Normalis'!H4*'Int Est value case 1 - Normalis'!H14/'Int Est value case 1 - Normalis'!H15</f>
        <v>-0.186401403865994</v>
      </c>
      <c r="I4" s="13">
        <v>1</v>
      </c>
      <c r="J4" s="13">
        <v>1</v>
      </c>
      <c r="K4" s="13">
        <v>1</v>
      </c>
      <c r="L4" s="13">
        <v>1</v>
      </c>
      <c r="M4" s="13">
        <f>'Taguchi matrix-1-1 - Taguchi St'!M4-'Taguchi matrix-1-1 - Taguchi S1'!M$4</f>
        <v>-6.59</v>
      </c>
      <c r="N4" s="13">
        <v>-6.59</v>
      </c>
      <c r="O4" s="13">
        <f>(B4+C4+D4+E4+F4+G4+H4)/O14</f>
        <v>-10.7020741346355</v>
      </c>
      <c r="P4" s="13">
        <v>-10.702</v>
      </c>
      <c r="Q4" s="63">
        <f>M4*P4</f>
        <v>70.52618</v>
      </c>
      <c r="R4" s="63">
        <f>P4*P4</f>
        <v>114.532804</v>
      </c>
      <c r="S4" s="13">
        <v>-10.702</v>
      </c>
      <c r="T4" s="63">
        <f>S4*N4</f>
        <v>70.52618</v>
      </c>
      <c r="U4" s="63">
        <f>S4*S4</f>
        <v>114.532804</v>
      </c>
      <c r="V4" s="13">
        <v>-10.702</v>
      </c>
      <c r="W4" s="63">
        <f>V4*Q4</f>
        <v>-754.77117836</v>
      </c>
      <c r="X4" s="63">
        <f>V4*V4</f>
        <v>114.532804</v>
      </c>
      <c r="Y4" s="13">
        <v>-10.702</v>
      </c>
      <c r="Z4" s="63">
        <f>Y4*T4</f>
        <v>-754.77117836</v>
      </c>
      <c r="AA4" s="63">
        <f>Y4*Y4</f>
        <v>114.532804</v>
      </c>
    </row>
    <row r="5" ht="20.05" customHeight="1">
      <c r="A5" s="14">
        <v>2</v>
      </c>
      <c r="B5" s="15">
        <f>'Int Est value case 1 - Normalis'!B5*'Int Est value case 1 - Normalis'!B14/'Int Est value case 1 - Normalis'!B15</f>
        <v>-0.238291477888051</v>
      </c>
      <c r="C5" s="64">
        <f>'Int Est value case 1 - Normalis'!C5*'Int Est value case 1 - Normalis'!C14/'Int Est value case 1 - Normalis'!C15</f>
        <v>-0.0494208777775191</v>
      </c>
      <c r="D5" s="64">
        <f>'Int Est value case 1 - Normalis'!D5*'Int Est value case 1 - Normalis'!D14/'Int Est value case 1 - Normalis'!D15</f>
        <v>0</v>
      </c>
      <c r="E5" s="16">
        <f>'Int Est value case 1 - Normalis'!E5*'Int Est value case 1 - Normalis'!E14/'Int Est value case 1 - Normalis'!E15</f>
        <v>0</v>
      </c>
      <c r="F5" s="64">
        <f>'Int Est value case 1 - Normalis'!F5*'Int Est value case 1 - Normalis'!F14/'Int Est value case 1 - Normalis'!F15</f>
        <v>0</v>
      </c>
      <c r="G5" s="64">
        <f>'Int Est value case 1 - Normalis'!G5*'Int Est value case 1 - Normalis'!G14/'Int Est value case 1 - Normalis'!G15</f>
        <v>0</v>
      </c>
      <c r="H5" s="16">
        <f>'Int Est value case 1 - Normalis'!H5*'Int Est value case 1 - Normalis'!H14/'Int Est value case 1 - Normalis'!H15</f>
        <v>0.186401403865994</v>
      </c>
      <c r="I5" s="16">
        <v>2</v>
      </c>
      <c r="J5" s="16">
        <v>2</v>
      </c>
      <c r="K5" s="16">
        <v>2</v>
      </c>
      <c r="L5" s="16">
        <v>2</v>
      </c>
      <c r="M5" s="16">
        <f>'Taguchi matrix-1-1 - Taguchi St'!M5-'Taguchi matrix-1-1 - Taguchi S1'!M$4</f>
        <v>-2.63</v>
      </c>
      <c r="N5" s="16">
        <v>-2.63</v>
      </c>
      <c r="O5" s="16">
        <f>(B5+C5+D5+E5+F5+G5+H5)/O14</f>
        <v>-0.752325123734676</v>
      </c>
      <c r="P5" s="16">
        <f>(B5+C5+D5+E5+F5)/P14</f>
        <v>-3.24678349797319</v>
      </c>
      <c r="Q5" s="16">
        <f>M5*P5</f>
        <v>8.539040599669489</v>
      </c>
      <c r="R5" s="16">
        <f>P5*P5</f>
        <v>10.541603082711</v>
      </c>
      <c r="S5" s="16">
        <f>B5+C5+G5+H5/S14</f>
        <v>1.31508164499061</v>
      </c>
      <c r="T5" s="65">
        <f>S5*N5</f>
        <v>-3.4586647263253</v>
      </c>
      <c r="U5" s="16">
        <f>S5*S5</f>
        <v>1.72943973299121</v>
      </c>
      <c r="V5" s="16">
        <f>B5+D5+G5/V14</f>
        <v>-0.238291477888051</v>
      </c>
      <c r="W5" s="65">
        <f>V5*N5</f>
        <v>0.626706586845574</v>
      </c>
      <c r="X5" s="16">
        <f>V5*V5</f>
        <v>0.0567828284340715</v>
      </c>
      <c r="Y5" s="16">
        <f>B5+E5+H5/Y14</f>
        <v>1.84827926646913</v>
      </c>
      <c r="Z5" s="65">
        <f>Y5*N5</f>
        <v>-4.86097447081381</v>
      </c>
      <c r="AA5" s="16">
        <f>Y5*Y5</f>
        <v>3.41613624685967</v>
      </c>
    </row>
    <row r="6" ht="20.05" customHeight="1">
      <c r="A6" s="14">
        <v>3</v>
      </c>
      <c r="B6" s="15">
        <f>'Int Est value case 1 - Normalis'!B6*'Int Est value case 1 - Normalis'!B14/'Int Est value case 1 - Normalis'!B15</f>
        <v>0.261839078280855</v>
      </c>
      <c r="C6" s="64">
        <f>'Int Est value case 1 - Normalis'!C6*'Int Est value case 1 - Normalis'!C14/'Int Est value case 1 - Normalis'!C15</f>
        <v>-0.000675456188303222</v>
      </c>
      <c r="D6" s="64">
        <f>'Int Est value case 1 - Normalis'!D6*'Int Est value case 1 - Normalis'!D14/'Int Est value case 1 - Normalis'!D15</f>
        <v>0</v>
      </c>
      <c r="E6" s="16">
        <f>'Int Est value case 1 - Normalis'!E6*'Int Est value case 1 - Normalis'!E14/'Int Est value case 1 - Normalis'!E15</f>
        <v>0</v>
      </c>
      <c r="F6" s="64">
        <f>'Int Est value case 1 - Normalis'!F6*'Int Est value case 1 - Normalis'!F14/'Int Est value case 1 - Normalis'!F15</f>
        <v>-0.252578772836564</v>
      </c>
      <c r="G6" s="64">
        <f>'Int Est value case 1 - Normalis'!G6*'Int Est value case 1 - Normalis'!G14/'Int Est value case 1 - Normalis'!G15</f>
        <v>-0.173233508418099</v>
      </c>
      <c r="H6" s="16">
        <f>'Int Est value case 1 - Normalis'!H6*'Int Est value case 1 - Normalis'!H14/'Int Est value case 1 - Normalis'!H15</f>
        <v>-0.186401403865994</v>
      </c>
      <c r="I6" s="16">
        <v>1</v>
      </c>
      <c r="J6" s="16">
        <v>2</v>
      </c>
      <c r="K6" s="16">
        <v>2</v>
      </c>
      <c r="L6" s="16">
        <v>2</v>
      </c>
      <c r="M6" s="16">
        <f>'Taguchi matrix-1-1 - Taguchi St'!M6-'Taguchi matrix-1-1 - Taguchi S1'!M$4</f>
        <v>-2.26</v>
      </c>
      <c r="N6" s="16">
        <v>-2.26</v>
      </c>
      <c r="O6" s="16">
        <f>(B6+C6+D6+E6+F6+G6+H6)/O14</f>
        <v>-2.60686310229483</v>
      </c>
      <c r="P6" s="16">
        <f>(B6+C6+D6+E6+F6)/P14</f>
        <v>0.0968785189376003</v>
      </c>
      <c r="Q6" s="16">
        <f>M6*P6</f>
        <v>-0.218945452798977</v>
      </c>
      <c r="R6" s="65">
        <f>P6*P6</f>
        <v>0.00938544743154298</v>
      </c>
      <c r="S6" s="16">
        <f>B6+C6+G6+H6/S14</f>
        <v>-1.51486388698173</v>
      </c>
      <c r="T6" s="65">
        <f>S6*N6</f>
        <v>3.42359238457871</v>
      </c>
      <c r="U6" s="65">
        <f>S6*S6</f>
        <v>2.2948125960814</v>
      </c>
      <c r="V6" s="16">
        <f>B6+D6+G6/V14</f>
        <v>-2.05018050437002</v>
      </c>
      <c r="W6" s="65">
        <f>V6*N6</f>
        <v>4.63340793987625</v>
      </c>
      <c r="X6" s="65">
        <f>V6*V6</f>
        <v>4.20324010049891</v>
      </c>
      <c r="Y6" s="16">
        <f>B6+E6+H6/Y14</f>
        <v>-1.82473166607633</v>
      </c>
      <c r="Z6" s="65">
        <f>Y6*N6</f>
        <v>4.12389356533251</v>
      </c>
      <c r="AA6" s="65">
        <f>Y6*Y6</f>
        <v>3.3296456531817</v>
      </c>
    </row>
    <row r="7" ht="20.05" customHeight="1">
      <c r="A7" s="14">
        <v>4</v>
      </c>
      <c r="B7" s="15">
        <f>'Int Est value case 1 - Normalis'!B7*'Int Est value case 1 - Normalis'!B14/'Int Est value case 1 - Normalis'!B15</f>
        <v>-0.08420826662209301</v>
      </c>
      <c r="C7" s="64">
        <f>'Int Est value case 1 - Normalis'!C7*'Int Est value case 1 - Normalis'!C14/'Int Est value case 1 - Normalis'!C15</f>
        <v>-0.0433417720827901</v>
      </c>
      <c r="D7" s="64">
        <f>'Int Est value case 1 - Normalis'!D7*'Int Est value case 1 - Normalis'!D14/'Int Est value case 1 - Normalis'!D15</f>
        <v>0</v>
      </c>
      <c r="E7" s="16">
        <f>'Int Est value case 1 - Normalis'!E7*'Int Est value case 1 - Normalis'!E14/'Int Est value case 1 - Normalis'!E15</f>
        <v>0</v>
      </c>
      <c r="F7" s="64">
        <f>'Int Est value case 1 - Normalis'!F7*'Int Est value case 1 - Normalis'!F14/'Int Est value case 1 - Normalis'!F15</f>
        <v>0</v>
      </c>
      <c r="G7" s="64">
        <f>'Int Est value case 1 - Normalis'!G7*'Int Est value case 1 - Normalis'!G14/'Int Est value case 1 - Normalis'!G15</f>
        <v>0.131322175736301</v>
      </c>
      <c r="H7" s="16">
        <f>'Int Est value case 1 - Normalis'!H7*'Int Est value case 1 - Normalis'!H14/'Int Est value case 1 - Normalis'!H15</f>
        <v>0.186401403865994</v>
      </c>
      <c r="I7" s="16">
        <v>2</v>
      </c>
      <c r="J7" s="16">
        <v>1</v>
      </c>
      <c r="K7" s="16">
        <v>1</v>
      </c>
      <c r="L7" s="16">
        <v>2</v>
      </c>
      <c r="M7" s="16">
        <f>'Taguchi matrix-1-1 - Taguchi St'!M7-'Taguchi matrix-1-1 - Taguchi S1'!M$4</f>
        <v>-2.07</v>
      </c>
      <c r="N7" s="16">
        <v>-2.07</v>
      </c>
      <c r="O7" s="16">
        <f>(B7+C7+D7+E7+F7+G7+H7)/O14</f>
        <v>1.41220993530638</v>
      </c>
      <c r="P7" s="16">
        <f>(B7+C7+D7+E7+F7)/P14</f>
        <v>-1.43937982737949</v>
      </c>
      <c r="Q7" s="16">
        <f>M7*P7</f>
        <v>2.97951624267554</v>
      </c>
      <c r="R7" s="65">
        <f>P7*P7</f>
        <v>2.07181428746701</v>
      </c>
      <c r="S7" s="16">
        <f>B7+C7+G7+H7/S14</f>
        <v>1.6065661376876</v>
      </c>
      <c r="T7" s="65">
        <f>S7*N7</f>
        <v>-3.32559190501333</v>
      </c>
      <c r="U7" s="65">
        <f>S7*S7</f>
        <v>2.58105475476445</v>
      </c>
      <c r="V7" s="16">
        <f>B7+D7+G7/V14</f>
        <v>1.66845173958099</v>
      </c>
      <c r="W7" s="65">
        <f>V7*N7</f>
        <v>-3.45369510093265</v>
      </c>
      <c r="X7" s="65">
        <f>V7*V7</f>
        <v>2.78373120731083</v>
      </c>
      <c r="Y7" s="16">
        <f>B7+E7+H7/Y14</f>
        <v>2.00236247773509</v>
      </c>
      <c r="Z7" s="65">
        <f>Y7*N7</f>
        <v>-4.14489032891164</v>
      </c>
      <c r="AA7" s="65">
        <f>Y7*Y7</f>
        <v>4.00945549224141</v>
      </c>
    </row>
    <row r="8" ht="20.05" customHeight="1">
      <c r="A8" s="14">
        <v>7</v>
      </c>
      <c r="B8" s="15">
        <f>'Int Est value case 1 - Normalis'!B8*'Int Est value case 1 - Normalis'!B14/'Int Est value case 1 - Normalis'!B15</f>
        <v>0.000767856534547961</v>
      </c>
      <c r="C8" s="64">
        <f>'Int Est value case 1 - Normalis'!C8*'Int Est value case 1 - Normalis'!C14/'Int Est value case 1 - Normalis'!C15</f>
        <v>-0.0494208777775191</v>
      </c>
      <c r="D8" s="64">
        <f>'Int Est value case 1 - Normalis'!D8*'Int Est value case 1 - Normalis'!D14/'Int Est value case 1 - Normalis'!D15</f>
        <v>0</v>
      </c>
      <c r="E8" s="16">
        <f>'Int Est value case 1 - Normalis'!E8*'Int Est value case 1 - Normalis'!E14/'Int Est value case 1 - Normalis'!E15</f>
        <v>0</v>
      </c>
      <c r="F8" s="64">
        <f>'Int Est value case 1 - Normalis'!F8*'Int Est value case 1 - Normalis'!F14/'Int Est value case 1 - Normalis'!F15</f>
        <v>0</v>
      </c>
      <c r="G8" s="64">
        <f>'Int Est value case 1 - Normalis'!G8*'Int Est value case 1 - Normalis'!G14/'Int Est value case 1 - Normalis'!G15</f>
        <v>0</v>
      </c>
      <c r="H8" s="16">
        <f>'Int Est value case 1 - Normalis'!H8*'Int Est value case 1 - Normalis'!H14/'Int Est value case 1 - Normalis'!H15</f>
        <v>0.186401403865994</v>
      </c>
      <c r="I8" s="16">
        <v>2</v>
      </c>
      <c r="J8" s="16">
        <v>1</v>
      </c>
      <c r="K8" s="16">
        <v>2</v>
      </c>
      <c r="L8" s="16">
        <v>1</v>
      </c>
      <c r="M8" s="16">
        <f>'Taguchi matrix-1-1 - Taguchi St'!M8-'Taguchi matrix-1-1 - Taguchi S1'!M$4</f>
        <v>2.78</v>
      </c>
      <c r="N8" s="16">
        <v>2.78</v>
      </c>
      <c r="O8" s="16">
        <f>(B8+C8+D8+E8+F8+G8+H8)/O14</f>
        <v>1.02290588687916</v>
      </c>
      <c r="P8" s="16">
        <f>(B8+C8+D8+E8+F8)/P14</f>
        <v>-0.54904081589681</v>
      </c>
      <c r="Q8" s="16">
        <f>M8*P8</f>
        <v>-1.52633346819313</v>
      </c>
      <c r="R8" s="65">
        <f>P8*P8</f>
        <v>0.301445817520635</v>
      </c>
      <c r="S8" s="16">
        <f>B8+C8+G8+H8/S14</f>
        <v>1.55414097941321</v>
      </c>
      <c r="T8" s="65">
        <f>S8*N8</f>
        <v>4.32051192276872</v>
      </c>
      <c r="U8" s="65">
        <f>S8*S8</f>
        <v>2.41535418389145</v>
      </c>
      <c r="V8" s="16">
        <f>B8+D8+G8/V14</f>
        <v>0.000767856534547961</v>
      </c>
      <c r="W8" s="65">
        <f>V8*N8</f>
        <v>0.00213464116604333</v>
      </c>
      <c r="X8" s="65">
        <f>V8*V8</f>
        <v>5.89603657648004e-07</v>
      </c>
      <c r="Y8" s="16">
        <f>B8+E8+H8/Y14</f>
        <v>2.08733860089173</v>
      </c>
      <c r="Z8" s="65">
        <f>Y8*N8</f>
        <v>5.80280131047901</v>
      </c>
      <c r="AA8" s="65">
        <f>Y8*Y8</f>
        <v>4.35698243477264</v>
      </c>
    </row>
    <row r="9" ht="20.05" customHeight="1">
      <c r="A9" s="14">
        <v>8</v>
      </c>
      <c r="B9" s="15">
        <f>'Int Est value case 1 - Normalis'!B9*'Int Est value case 1 - Normalis'!B14/'Int Est value case 1 - Normalis'!B15</f>
        <v>0.0673154228620379</v>
      </c>
      <c r="C9" s="64">
        <f>'Int Est value case 1 - Normalis'!C9*'Int Est value case 1 - Normalis'!C14/'Int Est value case 1 - Normalis'!C15</f>
        <v>-0.0568508958488545</v>
      </c>
      <c r="D9" s="64">
        <f>'Int Est value case 1 - Normalis'!D9*'Int Est value case 1 - Normalis'!D14/'Int Est value case 1 - Normalis'!D15</f>
        <v>0</v>
      </c>
      <c r="E9" s="16">
        <f>'Int Est value case 1 - Normalis'!E9*'Int Est value case 1 - Normalis'!E14/'Int Est value case 1 - Normalis'!E15</f>
        <v>0</v>
      </c>
      <c r="F9" s="64">
        <f>'Int Est value case 1 - Normalis'!F9*'Int Est value case 1 - Normalis'!F14/'Int Est value case 1 - Normalis'!F15</f>
        <v>0</v>
      </c>
      <c r="G9" s="64">
        <f>'Int Est value case 1 - Normalis'!G9*'Int Est value case 1 - Normalis'!G14/'Int Est value case 1 - Normalis'!G15</f>
        <v>-0.0307349772999852</v>
      </c>
      <c r="H9" s="16">
        <f>'Int Est value case 1 - Normalis'!H9*'Int Est value case 1 - Normalis'!H14/'Int Est value case 1 - Normalis'!H15</f>
        <v>0.149121123092795</v>
      </c>
      <c r="I9" s="16">
        <v>1</v>
      </c>
      <c r="J9" s="16">
        <v>1</v>
      </c>
      <c r="K9" s="16">
        <v>1</v>
      </c>
      <c r="L9" s="16">
        <v>2</v>
      </c>
      <c r="M9" s="16">
        <f>'Taguchi matrix-1-1 - Taguchi St'!M9-'Taguchi matrix-1-1 - Taguchi S1'!M$4</f>
        <v>3.53</v>
      </c>
      <c r="N9" s="16">
        <v>3.53</v>
      </c>
      <c r="O9" s="16">
        <f>(B9+C9+D9+E9+F9+G9+H9)/O14</f>
        <v>0.956832372415543</v>
      </c>
      <c r="P9" s="16">
        <f>(B9+C9+D9+E9+F9)/P14</f>
        <v>0.118090352921761</v>
      </c>
      <c r="Q9" s="16">
        <f>M9*P9</f>
        <v>0.416858945813816</v>
      </c>
      <c r="R9" s="65">
        <f>P9*P9</f>
        <v>0.0139453314531861</v>
      </c>
      <c r="S9" s="16">
        <f>B9+C9+G9+H9/S14</f>
        <v>1.26196475023814</v>
      </c>
      <c r="T9" s="65">
        <f>S9*N9</f>
        <v>4.45473556834063</v>
      </c>
      <c r="U9" s="65">
        <f>S9*S9</f>
        <v>1.59255503084361</v>
      </c>
      <c r="V9" s="16">
        <f>B9+D9+G9/V14</f>
        <v>-0.342881599866342</v>
      </c>
      <c r="W9" s="65">
        <f>V9*N9</f>
        <v>-1.21037204752819</v>
      </c>
      <c r="X9" s="65">
        <f>V9*V9</f>
        <v>0.117567791526902</v>
      </c>
      <c r="Y9" s="16">
        <f>B9+E9+H9/Y14</f>
        <v>1.73657201834778</v>
      </c>
      <c r="Z9" s="65">
        <f>Y9*N9</f>
        <v>6.13009922476766</v>
      </c>
      <c r="AA9" s="65">
        <f>Y9*Y9</f>
        <v>3.01568237490848</v>
      </c>
    </row>
    <row r="10" ht="20.05" customHeight="1">
      <c r="A10" s="14">
        <v>9</v>
      </c>
      <c r="B10" s="15">
        <f>'Int Est value case 1 - Normalis'!B10*'Int Est value case 1 - Normalis'!B14/'Int Est value case 1 - Normalis'!B15</f>
        <v>0.509088882405298</v>
      </c>
      <c r="C10" s="64">
        <f>'Int Est value case 1 - Normalis'!C10*'Int Est value case 1 - Normalis'!C14/'Int Est value case 1 - Normalis'!C15</f>
        <v>0.0623671213866642</v>
      </c>
      <c r="D10" s="64">
        <f>'Int Est value case 1 - Normalis'!D10*'Int Est value case 1 - Normalis'!D14/'Int Est value case 1 - Normalis'!D15</f>
        <v>0</v>
      </c>
      <c r="E10" s="16">
        <f>'Int Est value case 1 - Normalis'!E10*'Int Est value case 1 - Normalis'!E14/'Int Est value case 1 - Normalis'!E15</f>
        <v>0</v>
      </c>
      <c r="F10" s="64">
        <f>'Int Est value case 1 - Normalis'!F10*'Int Est value case 1 - Normalis'!F14/'Int Est value case 1 - Normalis'!F15</f>
        <v>0</v>
      </c>
      <c r="G10" s="64">
        <f>'Int Est value case 1 - Normalis'!G10*'Int Est value case 1 - Normalis'!G14/'Int Est value case 1 - Normalis'!G15</f>
        <v>0</v>
      </c>
      <c r="H10" s="16">
        <f>'Int Est value case 1 - Normalis'!H10*'Int Est value case 1 - Normalis'!H14/'Int Est value case 1 - Normalis'!H15</f>
        <v>0.186401403865994</v>
      </c>
      <c r="I10" s="16">
        <v>2</v>
      </c>
      <c r="J10" s="16">
        <v>2</v>
      </c>
      <c r="K10" s="16">
        <v>1</v>
      </c>
      <c r="L10" s="16">
        <v>1</v>
      </c>
      <c r="M10" s="16">
        <f>'Taguchi matrix-1-1 - Taguchi St'!M10-'Taguchi matrix-1-1 - Taguchi S1'!M$4</f>
        <v>4.23</v>
      </c>
      <c r="N10" s="16">
        <v>4.23</v>
      </c>
      <c r="O10" s="16">
        <f>(B10+C10+D10+E10+F10+G10+H10)/O14</f>
        <v>5.62777427180285</v>
      </c>
      <c r="P10" s="16">
        <f>(B10+C10+D10+E10+F10)/P14</f>
        <v>6.44878082707756</v>
      </c>
      <c r="Q10" s="16">
        <f>M10*P10</f>
        <v>27.2783428985381</v>
      </c>
      <c r="R10" s="65">
        <f>P10*P10</f>
        <v>41.5867741556831</v>
      </c>
      <c r="S10" s="16">
        <f>B10+C10+G10+H10/S14</f>
        <v>2.17425000444815</v>
      </c>
      <c r="T10" s="65">
        <f>S10*N10</f>
        <v>9.19707751881567</v>
      </c>
      <c r="U10" s="65">
        <f>S10*S10</f>
        <v>4.72736308184278</v>
      </c>
      <c r="V10" s="16">
        <f>B10+D10+G10/V14</f>
        <v>0.509088882405298</v>
      </c>
      <c r="W10" s="65">
        <f>V10*N10</f>
        <v>2.15344597257441</v>
      </c>
      <c r="X10" s="65">
        <f>V10*V10</f>
        <v>0.259171490188675</v>
      </c>
      <c r="Y10" s="16">
        <f>B10+E10+H10/Y14</f>
        <v>2.59565962676248</v>
      </c>
      <c r="Z10" s="65">
        <f>Y10*N10</f>
        <v>10.9796402212053</v>
      </c>
      <c r="AA10" s="65">
        <f>Y10*Y10</f>
        <v>6.73744889800474</v>
      </c>
    </row>
    <row r="11" ht="20.05" customHeight="1">
      <c r="A11" s="14">
        <v>10</v>
      </c>
      <c r="B11" s="15">
        <f>'Int Est value case 1 - Normalis'!B11*'Int Est value case 1 - Normalis'!B14/'Int Est value case 1 - Normalis'!B15</f>
        <v>0.126184423844048</v>
      </c>
      <c r="C11" s="64">
        <f>'Int Est value case 1 - Normalis'!C11*'Int Est value case 1 - Normalis'!C14/'Int Est value case 1 - Normalis'!C15</f>
        <v>-0.0332099292582418</v>
      </c>
      <c r="D11" s="64">
        <f>'Int Est value case 1 - Normalis'!D11*'Int Est value case 1 - Normalis'!D14/'Int Est value case 1 - Normalis'!D15</f>
        <v>0</v>
      </c>
      <c r="E11" s="16">
        <f>'Int Est value case 1 - Normalis'!E11*'Int Est value case 1 - Normalis'!E14/'Int Est value case 1 - Normalis'!E15</f>
        <v>0</v>
      </c>
      <c r="F11" s="64">
        <f>'Int Est value case 1 - Normalis'!F11*'Int Est value case 1 - Normalis'!F14/'Int Est value case 1 - Normalis'!F15</f>
        <v>0</v>
      </c>
      <c r="G11" s="64">
        <f>'Int Est value case 1 - Normalis'!G11*'Int Est value case 1 - Normalis'!G14/'Int Est value case 1 - Normalis'!G15</f>
        <v>0.176027597263552</v>
      </c>
      <c r="H11" s="16">
        <f>'Int Est value case 1 - Normalis'!H11*'Int Est value case 1 - Normalis'!H14/'Int Est value case 1 - Normalis'!H15</f>
        <v>0.223681684639193</v>
      </c>
      <c r="I11" s="16">
        <v>2</v>
      </c>
      <c r="J11" s="16">
        <v>2</v>
      </c>
      <c r="K11" s="16">
        <v>1</v>
      </c>
      <c r="L11" s="16">
        <v>2</v>
      </c>
      <c r="M11" s="16">
        <f>'Taguchi matrix-1-1 - Taguchi St'!M11-'Taguchi matrix-1-1 - Taguchi S1'!M$4</f>
        <v>5.15</v>
      </c>
      <c r="N11" s="16">
        <v>5.15</v>
      </c>
      <c r="O11" s="16">
        <f>(B11+C11+D11+E11+F11+G11+H11)/O14</f>
        <v>3.65862107230117</v>
      </c>
      <c r="P11" s="16">
        <f>(B11+C11+D11+E11+F11)/P14</f>
        <v>1.04920087305697</v>
      </c>
      <c r="Q11" s="16">
        <f>M11*P11</f>
        <v>5.4033844962434</v>
      </c>
      <c r="R11" s="65">
        <f>P11*P11</f>
        <v>1.10082247202351</v>
      </c>
      <c r="S11" s="16">
        <f>B11+C11+G11+H11/S14</f>
        <v>2.19235489263678</v>
      </c>
      <c r="T11" s="65">
        <f>S11*N11</f>
        <v>11.2906276970794</v>
      </c>
      <c r="U11" s="65">
        <f>S11*S11</f>
        <v>4.80641997526843</v>
      </c>
      <c r="V11" s="16">
        <f>B11+D11+G11/V14</f>
        <v>2.47549464492477</v>
      </c>
      <c r="W11" s="65">
        <f>V11*N11</f>
        <v>12.7487974213626</v>
      </c>
      <c r="X11" s="65">
        <f>V11*V11</f>
        <v>6.12807373705121</v>
      </c>
      <c r="Y11" s="16">
        <f>B11+E11+H11/Y14</f>
        <v>2.63006931707267</v>
      </c>
      <c r="Z11" s="65">
        <f>Y11*N11</f>
        <v>13.5448569829243</v>
      </c>
      <c r="AA11" s="65">
        <f>Y11*Y11</f>
        <v>6.9172646126071</v>
      </c>
    </row>
    <row r="12" ht="20.05" customHeight="1">
      <c r="A12" s="14">
        <v>11</v>
      </c>
      <c r="B12" s="15">
        <v>2</v>
      </c>
      <c r="C12" s="64">
        <v>2</v>
      </c>
      <c r="D12" s="64">
        <v>1</v>
      </c>
      <c r="E12" s="16">
        <v>2</v>
      </c>
      <c r="F12" s="64">
        <v>1</v>
      </c>
      <c r="G12" s="64">
        <v>2</v>
      </c>
      <c r="H12" s="16">
        <v>1</v>
      </c>
      <c r="I12" s="16">
        <v>1</v>
      </c>
      <c r="J12" s="16">
        <v>1</v>
      </c>
      <c r="K12" s="16">
        <v>2</v>
      </c>
      <c r="L12" s="16">
        <v>2</v>
      </c>
      <c r="M12" s="17"/>
      <c r="N12" s="17"/>
      <c r="O12" s="17"/>
      <c r="P12" s="17"/>
      <c r="Q12" s="17"/>
      <c r="R12" s="17"/>
      <c r="S12" s="17"/>
      <c r="T12" s="17"/>
      <c r="U12" s="17"/>
      <c r="V12" s="17"/>
      <c r="W12" s="17"/>
      <c r="X12" s="17"/>
      <c r="Y12" s="17"/>
      <c r="Z12" s="17"/>
      <c r="AA12" s="17"/>
    </row>
    <row r="13" ht="20.05" customHeight="1">
      <c r="A13" s="14">
        <v>12</v>
      </c>
      <c r="B13" s="15">
        <v>2</v>
      </c>
      <c r="C13" s="64">
        <v>2</v>
      </c>
      <c r="D13" s="64">
        <v>1</v>
      </c>
      <c r="E13" s="16">
        <v>1</v>
      </c>
      <c r="F13" s="64">
        <v>2</v>
      </c>
      <c r="G13" s="64">
        <v>1</v>
      </c>
      <c r="H13" s="16">
        <v>2</v>
      </c>
      <c r="I13" s="16">
        <v>1</v>
      </c>
      <c r="J13" s="16">
        <v>2</v>
      </c>
      <c r="K13" s="16">
        <v>2</v>
      </c>
      <c r="L13" s="16">
        <v>1</v>
      </c>
      <c r="M13" s="17"/>
      <c r="N13" s="17"/>
      <c r="O13" s="17"/>
      <c r="P13" s="17"/>
      <c r="Q13" s="17"/>
      <c r="R13" s="17"/>
      <c r="S13" s="17"/>
      <c r="T13" s="17"/>
      <c r="U13" s="17"/>
      <c r="V13" s="17"/>
      <c r="W13" s="17"/>
      <c r="X13" s="17"/>
      <c r="Y13" s="17"/>
      <c r="Z13" s="17"/>
      <c r="AA13" s="17"/>
    </row>
    <row r="14" ht="20.05" customHeight="1">
      <c r="A14" t="s" s="33">
        <v>63</v>
      </c>
      <c r="B14" s="15">
        <f>'Int Est value case 1 - Table 1'!B5</f>
        <v>0.0591059985426365</v>
      </c>
      <c r="C14" s="64">
        <f>'Int Est value case 1 - Table 1'!C5</f>
        <v>0.0111425845925755</v>
      </c>
      <c r="D14" s="64">
        <f>'Int Est value case 1 - Table 1'!D5</f>
        <v>0</v>
      </c>
      <c r="E14" s="16">
        <f>'Int Est value case 1 - Table 1'!E5</f>
        <v>0</v>
      </c>
      <c r="F14" s="64">
        <f>'Int Est value case 1 - Table 1'!F5</f>
        <v>0.0183659967544465</v>
      </c>
      <c r="G14" s="64">
        <f>'Int Est value case 1 - Table 1'!G5</f>
        <v>0.0158213548924395</v>
      </c>
      <c r="H14" s="16">
        <f>'Int Est value case 1 - Table 1'!H5</f>
        <v>0.0302278543210101</v>
      </c>
      <c r="I14" s="17"/>
      <c r="J14" s="17"/>
      <c r="K14" s="17"/>
      <c r="L14" s="17"/>
      <c r="M14" s="17"/>
      <c r="N14" s="17"/>
      <c r="O14" s="16">
        <f>B14+C14+D14+E14+F14+G14+H14</f>
        <v>0.134663789103108</v>
      </c>
      <c r="P14" s="16">
        <f>B14+C14+D14+E14+F14</f>
        <v>0.0886145798896585</v>
      </c>
      <c r="Q14" s="16">
        <f>Q4+Q5+Q6+Q7+Q8+Q9+Q10+Q11</f>
        <v>113.398044261948</v>
      </c>
      <c r="R14" s="16">
        <f>R4+R5+R6+R7+R8+R9+R10+R11</f>
        <v>170.158594594290</v>
      </c>
      <c r="S14" s="16">
        <f>B14+C14+G14+H14</f>
        <v>0.116297792348662</v>
      </c>
      <c r="T14" s="16">
        <f>T4+T5+T6+T7+T8+T9+T10+T11</f>
        <v>96.4284684602445</v>
      </c>
      <c r="U14" s="16">
        <f>U4+U5+U6+U7+U8+U9+U10+U11</f>
        <v>134.679803355683</v>
      </c>
      <c r="V14" s="16">
        <f>B14+D14+G14</f>
        <v>0.07492735343507601</v>
      </c>
      <c r="W14" s="16">
        <f>W4+W5+W6+W7+W8+W9+W10+W11</f>
        <v>-739.270752946636</v>
      </c>
      <c r="X14" s="16">
        <f>X4+X5+X6+X7+X8+X9+X10+X11</f>
        <v>128.081371744614</v>
      </c>
      <c r="Y14" s="16">
        <f>B14+E14+H14</f>
        <v>0.0893338528636466</v>
      </c>
      <c r="Z14" s="16">
        <f>Z4+Z5+Z6+Z7+Z8+Z9+Z10+Z11</f>
        <v>-723.195751855017</v>
      </c>
      <c r="AA14" s="16">
        <f>AA4+AA5+AA6+AA7+AA8+AA9+AA10+AA11</f>
        <v>146.315419712576</v>
      </c>
    </row>
    <row r="15" ht="20.05" customHeight="1">
      <c r="A15" t="s" s="33">
        <v>64</v>
      </c>
      <c r="B15" s="15">
        <f>'SN ratio - Sb and Beta'!B17</f>
        <v>-1.15462972345672</v>
      </c>
      <c r="C15" s="64">
        <f>'SN ratio - Sb and Beta'!C17</f>
        <v>0.989783034239381</v>
      </c>
      <c r="D15" s="64">
        <f>'SN ratio - Sb and Beta'!D17</f>
        <v>0.286071824368557</v>
      </c>
      <c r="E15" s="16">
        <f>'SN ratio - Sb and Beta'!E17</f>
        <v>-0.0107558013289133</v>
      </c>
      <c r="F15" s="64">
        <f>'SN ratio - Sb and Beta'!F17</f>
        <v>-0.175240586060083</v>
      </c>
      <c r="G15" s="64">
        <f>'SN ratio - Sb and Beta'!G17</f>
        <v>0.0566243801380384</v>
      </c>
      <c r="H15" s="16">
        <f>'SN ratio - Sb and Beta'!H17</f>
        <v>0.008108268954546411</v>
      </c>
      <c r="I15" s="17"/>
      <c r="J15" s="17"/>
      <c r="K15" s="17"/>
      <c r="L15" s="17"/>
      <c r="M15" s="17"/>
      <c r="N15" s="17"/>
      <c r="O15" s="17"/>
      <c r="P15" s="17"/>
      <c r="Q15" s="16">
        <f>Q14*Q14</f>
        <v>12859.1164424347</v>
      </c>
      <c r="R15" s="17"/>
      <c r="S15" s="17"/>
      <c r="T15" s="16">
        <f>T14*T14</f>
        <v>9298.449529588370</v>
      </c>
      <c r="U15" s="17"/>
      <c r="V15" s="17"/>
      <c r="W15" s="16">
        <f>W14*W14</f>
        <v>546521.246162286</v>
      </c>
      <c r="X15" s="17"/>
      <c r="Y15" s="17"/>
      <c r="Z15" s="16">
        <f>Z14*Z14</f>
        <v>523012.095501143</v>
      </c>
      <c r="AA15" s="17"/>
    </row>
  </sheetData>
  <mergeCells count="1">
    <mergeCell ref="A1:AA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C7"/>
  <sheetViews>
    <sheetView workbookViewId="0" showGridLines="0" defaultGridColor="1"/>
  </sheetViews>
  <sheetFormatPr defaultColWidth="16.3333" defaultRowHeight="19.9" customHeight="1" outlineLevelRow="0" outlineLevelCol="0"/>
  <cols>
    <col min="1" max="1" width="10.4609" style="66" customWidth="1"/>
    <col min="2" max="2" width="1.40625" style="66" customWidth="1"/>
    <col min="3" max="3" width="8.35156" style="66" customWidth="1"/>
    <col min="4" max="16384" width="16.3516" style="66" customWidth="1"/>
  </cols>
  <sheetData>
    <row r="1" ht="20.05" customHeight="1">
      <c r="A1" t="s" s="51">
        <v>48</v>
      </c>
      <c r="B1" s="17"/>
      <c r="C1" s="50">
        <f>'SN ratio - Sb and Beta'!N17</f>
        <v>124.3422</v>
      </c>
    </row>
    <row r="2" ht="20.05" customHeight="1">
      <c r="A2" t="s" s="51">
        <v>46</v>
      </c>
      <c r="B2" s="17"/>
      <c r="C2" s="16">
        <f>'Int Est value case 1 - Normali1'!Q15/C1</f>
        <v>103.417153970532</v>
      </c>
    </row>
    <row r="3" ht="20.05" customHeight="1">
      <c r="A3" t="s" s="51">
        <v>54</v>
      </c>
      <c r="B3" s="17"/>
      <c r="C3" s="16">
        <f>'Int Est value case 1 - Normali1'!Q15/C1</f>
        <v>103.417153970532</v>
      </c>
    </row>
    <row r="4" ht="20.25" customHeight="1">
      <c r="A4" t="s" s="67">
        <v>55</v>
      </c>
      <c r="B4" s="27"/>
      <c r="C4" s="68">
        <f>C3/7</f>
        <v>14.7738791386474</v>
      </c>
    </row>
    <row r="5" ht="20.25" customHeight="1">
      <c r="A5" s="69">
        <f>C2-C4</f>
        <v>88.6432748318846</v>
      </c>
      <c r="B5" s="28"/>
      <c r="C5" s="69">
        <f>1/C1</f>
        <v>0.008042321914844681</v>
      </c>
    </row>
    <row r="6" ht="20.05" customHeight="1">
      <c r="A6" s="29"/>
      <c r="B6" s="29"/>
      <c r="C6" s="31">
        <f>C$5*A$5/C4</f>
        <v>0.0482539314890682</v>
      </c>
    </row>
    <row r="7" ht="20.05" customHeight="1">
      <c r="A7" t="s" s="30">
        <v>76</v>
      </c>
      <c r="B7" s="29"/>
      <c r="C7" s="31">
        <v>-10.97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6" customWidth="1"/>
    <col min="2" max="13" width="8.35156" style="6" customWidth="1"/>
    <col min="14" max="16384" width="16.3516" style="6" customWidth="1"/>
  </cols>
  <sheetData>
    <row r="1" ht="27.65" customHeight="1">
      <c r="A1" t="s" s="7">
        <v>5</v>
      </c>
      <c r="B1" s="7"/>
      <c r="C1" s="7"/>
      <c r="D1" s="7"/>
      <c r="E1" s="7"/>
      <c r="F1" s="7"/>
      <c r="G1" s="7"/>
      <c r="H1" s="7"/>
      <c r="I1" s="7"/>
      <c r="J1" s="7"/>
      <c r="K1" s="7"/>
      <c r="L1" s="7"/>
      <c r="M1" s="7"/>
    </row>
    <row r="2" ht="56.05" customHeight="1">
      <c r="A2" t="s" s="8">
        <v>7</v>
      </c>
      <c r="B2" t="s" s="8">
        <v>8</v>
      </c>
      <c r="C2" t="s" s="8">
        <v>9</v>
      </c>
      <c r="D2" t="s" s="8">
        <v>10</v>
      </c>
      <c r="E2" t="s" s="8">
        <v>11</v>
      </c>
      <c r="F2" t="s" s="8">
        <v>12</v>
      </c>
      <c r="G2" t="s" s="8">
        <v>13</v>
      </c>
      <c r="H2" t="s" s="8">
        <v>14</v>
      </c>
      <c r="I2" t="s" s="8">
        <v>15</v>
      </c>
      <c r="J2" t="s" s="8">
        <v>16</v>
      </c>
      <c r="K2" t="s" s="8">
        <v>17</v>
      </c>
      <c r="L2" t="s" s="8">
        <v>18</v>
      </c>
      <c r="M2" t="s" s="8">
        <v>19</v>
      </c>
    </row>
    <row r="3" ht="20.25" customHeight="1">
      <c r="A3" s="9"/>
      <c r="B3" s="10">
        <v>1</v>
      </c>
      <c r="C3" s="10">
        <v>2</v>
      </c>
      <c r="D3" s="10">
        <v>3</v>
      </c>
      <c r="E3" s="10">
        <v>4</v>
      </c>
      <c r="F3" s="10">
        <v>5</v>
      </c>
      <c r="G3" s="10">
        <v>6</v>
      </c>
      <c r="H3" s="10">
        <v>7</v>
      </c>
      <c r="I3" s="10">
        <v>8</v>
      </c>
      <c r="J3" s="10">
        <v>9</v>
      </c>
      <c r="K3" s="10">
        <v>10</v>
      </c>
      <c r="L3" s="10">
        <v>11</v>
      </c>
      <c r="M3" s="9"/>
    </row>
    <row r="4" ht="20.25" customHeight="1">
      <c r="A4" s="11">
        <v>1</v>
      </c>
      <c r="B4" s="12">
        <v>1</v>
      </c>
      <c r="C4" s="13">
        <v>1</v>
      </c>
      <c r="D4" s="13">
        <v>1</v>
      </c>
      <c r="E4" s="13">
        <v>1</v>
      </c>
      <c r="F4" s="13">
        <v>1</v>
      </c>
      <c r="G4" s="13">
        <v>1</v>
      </c>
      <c r="H4" s="13">
        <v>1</v>
      </c>
      <c r="I4" s="13">
        <v>1</v>
      </c>
      <c r="J4" s="13">
        <v>1</v>
      </c>
      <c r="K4" s="13">
        <v>1</v>
      </c>
      <c r="L4" s="13">
        <v>1</v>
      </c>
      <c r="M4" s="13">
        <v>1</v>
      </c>
    </row>
    <row r="5" ht="20.05" customHeight="1">
      <c r="A5" s="14">
        <v>2</v>
      </c>
      <c r="B5" s="15">
        <v>1</v>
      </c>
      <c r="C5" s="16">
        <v>1</v>
      </c>
      <c r="D5" s="16">
        <v>1</v>
      </c>
      <c r="E5" s="16">
        <v>1</v>
      </c>
      <c r="F5" s="16">
        <v>1</v>
      </c>
      <c r="G5" s="16">
        <v>2</v>
      </c>
      <c r="H5" s="16">
        <v>2</v>
      </c>
      <c r="I5" s="16">
        <v>2</v>
      </c>
      <c r="J5" s="16">
        <v>2</v>
      </c>
      <c r="K5" s="16">
        <v>2</v>
      </c>
      <c r="L5" s="16">
        <v>2</v>
      </c>
      <c r="M5" s="17"/>
    </row>
    <row r="6" ht="20.05" customHeight="1">
      <c r="A6" s="14">
        <v>3</v>
      </c>
      <c r="B6" s="15">
        <v>1</v>
      </c>
      <c r="C6" s="16">
        <v>1</v>
      </c>
      <c r="D6" s="16">
        <v>2</v>
      </c>
      <c r="E6" s="16">
        <v>2</v>
      </c>
      <c r="F6" s="16">
        <v>2</v>
      </c>
      <c r="G6" s="16">
        <v>1</v>
      </c>
      <c r="H6" s="16">
        <v>1</v>
      </c>
      <c r="I6" s="16">
        <v>1</v>
      </c>
      <c r="J6" s="16">
        <v>2</v>
      </c>
      <c r="K6" s="16">
        <v>2</v>
      </c>
      <c r="L6" s="16">
        <v>2</v>
      </c>
      <c r="M6" s="17"/>
    </row>
    <row r="7" ht="20.05" customHeight="1">
      <c r="A7" s="14">
        <v>4</v>
      </c>
      <c r="B7" s="15">
        <v>1</v>
      </c>
      <c r="C7" s="16">
        <v>2</v>
      </c>
      <c r="D7" s="16">
        <v>1</v>
      </c>
      <c r="E7" s="16">
        <v>2</v>
      </c>
      <c r="F7" s="16">
        <v>2</v>
      </c>
      <c r="G7" s="16">
        <v>1</v>
      </c>
      <c r="H7" s="16">
        <v>2</v>
      </c>
      <c r="I7" s="16">
        <v>2</v>
      </c>
      <c r="J7" s="16">
        <v>1</v>
      </c>
      <c r="K7" s="16">
        <v>1</v>
      </c>
      <c r="L7" s="16">
        <v>2</v>
      </c>
      <c r="M7" s="17"/>
    </row>
    <row r="8" ht="20.05" customHeight="1">
      <c r="A8" s="14">
        <v>5</v>
      </c>
      <c r="B8" s="15">
        <v>1</v>
      </c>
      <c r="C8" s="16">
        <v>2</v>
      </c>
      <c r="D8" s="16">
        <v>2</v>
      </c>
      <c r="E8" s="16">
        <v>1</v>
      </c>
      <c r="F8" s="16">
        <v>2</v>
      </c>
      <c r="G8" s="16">
        <v>2</v>
      </c>
      <c r="H8" s="16">
        <v>1</v>
      </c>
      <c r="I8" s="16">
        <v>2</v>
      </c>
      <c r="J8" s="16">
        <v>1</v>
      </c>
      <c r="K8" s="16">
        <v>2</v>
      </c>
      <c r="L8" s="16">
        <v>1</v>
      </c>
      <c r="M8" s="17"/>
    </row>
    <row r="9" ht="20.05" customHeight="1">
      <c r="A9" s="14">
        <v>6</v>
      </c>
      <c r="B9" s="15">
        <v>1</v>
      </c>
      <c r="C9" s="16">
        <v>2</v>
      </c>
      <c r="D9" s="16">
        <v>2</v>
      </c>
      <c r="E9" s="16">
        <v>2</v>
      </c>
      <c r="F9" s="16">
        <v>1</v>
      </c>
      <c r="G9" s="16">
        <v>2</v>
      </c>
      <c r="H9" s="16">
        <v>2</v>
      </c>
      <c r="I9" s="16">
        <v>1</v>
      </c>
      <c r="J9" s="16">
        <v>2</v>
      </c>
      <c r="K9" s="16">
        <v>1</v>
      </c>
      <c r="L9" s="16">
        <v>1</v>
      </c>
      <c r="M9" s="17"/>
    </row>
    <row r="10" ht="20.05" customHeight="1">
      <c r="A10" s="14">
        <v>7</v>
      </c>
      <c r="B10" s="15">
        <v>2</v>
      </c>
      <c r="C10" s="16">
        <v>1</v>
      </c>
      <c r="D10" s="16">
        <v>2</v>
      </c>
      <c r="E10" s="16">
        <v>2</v>
      </c>
      <c r="F10" s="16">
        <v>1</v>
      </c>
      <c r="G10" s="16">
        <v>1</v>
      </c>
      <c r="H10" s="16">
        <v>2</v>
      </c>
      <c r="I10" s="16">
        <v>2</v>
      </c>
      <c r="J10" s="16">
        <v>1</v>
      </c>
      <c r="K10" s="16">
        <v>2</v>
      </c>
      <c r="L10" s="16">
        <v>1</v>
      </c>
      <c r="M10" s="17"/>
    </row>
    <row r="11" ht="20.05" customHeight="1">
      <c r="A11" s="14">
        <v>8</v>
      </c>
      <c r="B11" s="15">
        <v>2</v>
      </c>
      <c r="C11" s="16">
        <v>1</v>
      </c>
      <c r="D11" s="16">
        <v>2</v>
      </c>
      <c r="E11" s="16">
        <v>1</v>
      </c>
      <c r="F11" s="16">
        <v>2</v>
      </c>
      <c r="G11" s="16">
        <v>2</v>
      </c>
      <c r="H11" s="16">
        <v>2</v>
      </c>
      <c r="I11" s="16">
        <v>1</v>
      </c>
      <c r="J11" s="16">
        <v>1</v>
      </c>
      <c r="K11" s="16">
        <v>1</v>
      </c>
      <c r="L11" s="16">
        <v>2</v>
      </c>
      <c r="M11" s="17"/>
    </row>
    <row r="12" ht="20.05" customHeight="1">
      <c r="A12" s="14">
        <v>9</v>
      </c>
      <c r="B12" s="15">
        <v>2</v>
      </c>
      <c r="C12" s="16">
        <v>1</v>
      </c>
      <c r="D12" s="16">
        <v>1</v>
      </c>
      <c r="E12" s="16">
        <v>2</v>
      </c>
      <c r="F12" s="16">
        <v>2</v>
      </c>
      <c r="G12" s="16">
        <v>2</v>
      </c>
      <c r="H12" s="16">
        <v>1</v>
      </c>
      <c r="I12" s="16">
        <v>2</v>
      </c>
      <c r="J12" s="16">
        <v>2</v>
      </c>
      <c r="K12" s="16">
        <v>1</v>
      </c>
      <c r="L12" s="16">
        <v>1</v>
      </c>
      <c r="M12" s="17"/>
    </row>
    <row r="13" ht="20.05" customHeight="1">
      <c r="A13" s="14">
        <v>10</v>
      </c>
      <c r="B13" s="15">
        <v>2</v>
      </c>
      <c r="C13" s="16">
        <v>2</v>
      </c>
      <c r="D13" s="16">
        <v>2</v>
      </c>
      <c r="E13" s="16">
        <v>1</v>
      </c>
      <c r="F13" s="16">
        <v>1</v>
      </c>
      <c r="G13" s="16">
        <v>1</v>
      </c>
      <c r="H13" s="16">
        <v>1</v>
      </c>
      <c r="I13" s="16">
        <v>2</v>
      </c>
      <c r="J13" s="16">
        <v>2</v>
      </c>
      <c r="K13" s="16">
        <v>1</v>
      </c>
      <c r="L13" s="16">
        <v>2</v>
      </c>
      <c r="M13" s="17"/>
    </row>
    <row r="14" ht="20.05" customHeight="1">
      <c r="A14" s="14">
        <v>11</v>
      </c>
      <c r="B14" s="15">
        <v>2</v>
      </c>
      <c r="C14" s="16">
        <v>2</v>
      </c>
      <c r="D14" s="16">
        <v>1</v>
      </c>
      <c r="E14" s="16">
        <v>2</v>
      </c>
      <c r="F14" s="16">
        <v>1</v>
      </c>
      <c r="G14" s="16">
        <v>2</v>
      </c>
      <c r="H14" s="16">
        <v>1</v>
      </c>
      <c r="I14" s="16">
        <v>1</v>
      </c>
      <c r="J14" s="16">
        <v>1</v>
      </c>
      <c r="K14" s="16">
        <v>2</v>
      </c>
      <c r="L14" s="16">
        <v>2</v>
      </c>
      <c r="M14" s="17"/>
    </row>
    <row r="15" ht="20.05" customHeight="1">
      <c r="A15" s="14">
        <v>12</v>
      </c>
      <c r="B15" s="15">
        <v>2</v>
      </c>
      <c r="C15" s="16">
        <v>2</v>
      </c>
      <c r="D15" s="16">
        <v>1</v>
      </c>
      <c r="E15" s="16">
        <v>1</v>
      </c>
      <c r="F15" s="16">
        <v>2</v>
      </c>
      <c r="G15" s="16">
        <v>1</v>
      </c>
      <c r="H15" s="16">
        <v>2</v>
      </c>
      <c r="I15" s="16">
        <v>1</v>
      </c>
      <c r="J15" s="16">
        <v>2</v>
      </c>
      <c r="K15" s="16">
        <v>2</v>
      </c>
      <c r="L15" s="16">
        <v>1</v>
      </c>
      <c r="M15" s="17"/>
    </row>
  </sheetData>
  <mergeCells count="1">
    <mergeCell ref="A1: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C7"/>
  <sheetViews>
    <sheetView workbookViewId="0" showGridLines="0" defaultGridColor="1"/>
  </sheetViews>
  <sheetFormatPr defaultColWidth="16.3333" defaultRowHeight="19.9" customHeight="1" outlineLevelRow="0" outlineLevelCol="0"/>
  <cols>
    <col min="1" max="1" width="10.4609" style="70" customWidth="1"/>
    <col min="2" max="2" width="1.40625" style="70" customWidth="1"/>
    <col min="3" max="3" width="8.35156" style="70" customWidth="1"/>
    <col min="4" max="16384" width="16.3516" style="70" customWidth="1"/>
  </cols>
  <sheetData>
    <row r="1" ht="20.05" customHeight="1">
      <c r="A1" t="s" s="51">
        <v>48</v>
      </c>
      <c r="B1" s="17"/>
      <c r="C1" s="50">
        <f>'SN ratio - Sb and Beta'!N17</f>
        <v>124.3422</v>
      </c>
    </row>
    <row r="2" ht="20.05" customHeight="1">
      <c r="A2" t="s" s="51">
        <v>46</v>
      </c>
      <c r="B2" s="17"/>
      <c r="C2" s="16">
        <f>'Int Est value case 1 - Normali1'!T15/C1</f>
        <v>74.78112442588569</v>
      </c>
    </row>
    <row r="3" ht="20.05" customHeight="1">
      <c r="A3" t="s" s="51">
        <v>54</v>
      </c>
      <c r="B3" s="17"/>
      <c r="C3" s="16">
        <f>'Int Est value case 1 - Normali1'!U14-C2</f>
        <v>59.8986789297973</v>
      </c>
    </row>
    <row r="4" ht="20.25" customHeight="1">
      <c r="A4" t="s" s="67">
        <v>55</v>
      </c>
      <c r="B4" s="27"/>
      <c r="C4" s="68">
        <f>C3/11</f>
        <v>5.44533444816339</v>
      </c>
    </row>
    <row r="5" ht="20.25" customHeight="1">
      <c r="A5" s="69">
        <f>C2-C4</f>
        <v>69.3357899777223</v>
      </c>
      <c r="B5" s="28"/>
      <c r="C5" s="69">
        <f>1/C1</f>
        <v>0.008042321914844681</v>
      </c>
    </row>
    <row r="6" ht="20.05" customHeight="1">
      <c r="A6" s="29"/>
      <c r="B6" s="29"/>
      <c r="C6" s="31">
        <f>C$5*A$5/C4</f>
        <v>0.102403396619464</v>
      </c>
    </row>
    <row r="7" ht="20.05" customHeight="1">
      <c r="A7" t="s" s="30">
        <v>79</v>
      </c>
      <c r="B7" s="29"/>
      <c r="C7" s="31">
        <v>-9.91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C7"/>
  <sheetViews>
    <sheetView workbookViewId="0" showGridLines="0" defaultGridColor="1"/>
  </sheetViews>
  <sheetFormatPr defaultColWidth="16.3333" defaultRowHeight="19.9" customHeight="1" outlineLevelRow="0" outlineLevelCol="0"/>
  <cols>
    <col min="1" max="1" width="10.4609" style="71" customWidth="1"/>
    <col min="2" max="2" width="1.40625" style="71" customWidth="1"/>
    <col min="3" max="3" width="8.35156" style="71" customWidth="1"/>
    <col min="4" max="16384" width="16.3516" style="71" customWidth="1"/>
  </cols>
  <sheetData>
    <row r="1" ht="20.05" customHeight="1">
      <c r="A1" t="s" s="51">
        <v>48</v>
      </c>
      <c r="B1" s="17"/>
      <c r="C1" s="50">
        <f>'SN ratio - Sb and Beta'!N17</f>
        <v>124.3422</v>
      </c>
    </row>
    <row r="2" ht="20.05" customHeight="1">
      <c r="A2" t="s" s="51">
        <v>46</v>
      </c>
      <c r="B2" s="17"/>
      <c r="C2" s="16">
        <f>'Int Est value case 1 - Normali1'!W15/C1</f>
        <v>4395.299794939180</v>
      </c>
    </row>
    <row r="3" ht="20.05" customHeight="1">
      <c r="A3" t="s" s="51">
        <v>54</v>
      </c>
      <c r="B3" s="17"/>
      <c r="C3" s="16">
        <f>'Int Est value case 1 - Normali1'!X14-C2</f>
        <v>-4267.218423194570</v>
      </c>
    </row>
    <row r="4" ht="20.25" customHeight="1">
      <c r="A4" t="s" s="67">
        <v>55</v>
      </c>
      <c r="B4" s="27"/>
      <c r="C4" s="68">
        <f>C3/11</f>
        <v>-387.928947563143</v>
      </c>
    </row>
    <row r="5" ht="20.25" customHeight="1">
      <c r="A5" s="69">
        <f>C2-C4</f>
        <v>4783.228742502320</v>
      </c>
      <c r="B5" s="28"/>
      <c r="C5" s="69">
        <f>1/C1</f>
        <v>0.008042321914844681</v>
      </c>
    </row>
    <row r="6" ht="20.05" customHeight="1">
      <c r="A6" s="29"/>
      <c r="B6" s="29"/>
      <c r="C6" s="31">
        <f>C$5*A$5/C4</f>
        <v>-0.0991631730016227</v>
      </c>
    </row>
    <row r="7" ht="20.05" customHeight="1">
      <c r="A7" t="s" s="30">
        <v>82</v>
      </c>
      <c r="B7" s="29"/>
      <c r="C7" s="31">
        <v>-10.04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C7"/>
  <sheetViews>
    <sheetView workbookViewId="0" showGridLines="0" defaultGridColor="1"/>
  </sheetViews>
  <sheetFormatPr defaultColWidth="16.3333" defaultRowHeight="19.9" customHeight="1" outlineLevelRow="0" outlineLevelCol="0"/>
  <cols>
    <col min="1" max="1" width="10.4609" style="72" customWidth="1"/>
    <col min="2" max="2" width="1.40625" style="72" customWidth="1"/>
    <col min="3" max="3" width="8.35156" style="72" customWidth="1"/>
    <col min="4" max="16384" width="16.3516" style="72" customWidth="1"/>
  </cols>
  <sheetData>
    <row r="1" ht="20.05" customHeight="1">
      <c r="A1" t="s" s="51">
        <v>48</v>
      </c>
      <c r="B1" s="17"/>
      <c r="C1" s="50">
        <f>'SN ratio - Sb and Beta'!N17</f>
        <v>124.3422</v>
      </c>
    </row>
    <row r="2" ht="20.05" customHeight="1">
      <c r="A2" t="s" s="51">
        <v>46</v>
      </c>
      <c r="B2" s="17"/>
      <c r="C2" s="16">
        <f>'Int Est value case 1 - Normali1'!Z15/C1</f>
        <v>4206.231637377680</v>
      </c>
    </row>
    <row r="3" ht="20.05" customHeight="1">
      <c r="A3" t="s" s="51">
        <v>54</v>
      </c>
      <c r="B3" s="17"/>
      <c r="C3" s="16">
        <f>'Int Est value case 1 - Normali1'!AA14-C2</f>
        <v>-4059.9162176651</v>
      </c>
    </row>
    <row r="4" ht="20.25" customHeight="1">
      <c r="A4" t="s" s="67">
        <v>55</v>
      </c>
      <c r="B4" s="27"/>
      <c r="C4" s="68">
        <f>C3/11</f>
        <v>-369.083292515009</v>
      </c>
    </row>
    <row r="5" ht="20.25" customHeight="1">
      <c r="A5" s="69">
        <f>C2-C4</f>
        <v>4575.314929892690</v>
      </c>
      <c r="B5" s="28"/>
      <c r="C5" s="69">
        <f>1/C1</f>
        <v>0.008042321914844681</v>
      </c>
    </row>
    <row r="6" ht="20.05" customHeight="1">
      <c r="A6" s="29"/>
      <c r="B6" s="29"/>
      <c r="C6" s="31">
        <f>C$5*A$5/C4</f>
        <v>-0.09969607477286629</v>
      </c>
    </row>
    <row r="7" ht="20.05" customHeight="1">
      <c r="A7" t="s" s="30">
        <v>85</v>
      </c>
      <c r="B7" s="29"/>
      <c r="C7" s="31">
        <v>-10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C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35156" style="73" customWidth="1"/>
    <col min="2" max="2" width="16.6719" style="73" customWidth="1"/>
    <col min="3" max="3" width="20.7969" style="73" customWidth="1"/>
    <col min="4" max="16384" width="16.3516" style="73" customWidth="1"/>
  </cols>
  <sheetData>
    <row r="1" ht="27.65" customHeight="1">
      <c r="A1" t="s" s="7">
        <v>86</v>
      </c>
      <c r="B1" s="7"/>
      <c r="C1" s="7"/>
    </row>
    <row r="2" ht="40.15" customHeight="1">
      <c r="A2" t="s" s="47">
        <v>88</v>
      </c>
      <c r="B2" t="s" s="47">
        <v>89</v>
      </c>
      <c r="C2" t="s" s="74">
        <v>90</v>
      </c>
    </row>
    <row r="3" ht="20.25" customHeight="1">
      <c r="A3" s="11">
        <v>1</v>
      </c>
      <c r="B3" s="12">
        <f>'Taguchi matrix-1-1 - Normalisin'!M4</f>
        <v>-6.59</v>
      </c>
      <c r="C3" s="13">
        <f>'Int Est value case 1 - Normali1'!O4</f>
        <v>-10.7020741346355</v>
      </c>
    </row>
    <row r="4" ht="20.05" customHeight="1">
      <c r="A4" s="14">
        <v>2</v>
      </c>
      <c r="B4" s="15">
        <f>'Taguchi matrix-1-1 - Normalisin'!M5</f>
        <v>-2.63</v>
      </c>
      <c r="C4" s="16">
        <f>'Int Est value case 1 - Normali1'!O5</f>
        <v>-0.752325123734676</v>
      </c>
    </row>
    <row r="5" ht="20.05" customHeight="1">
      <c r="A5" s="14">
        <v>3</v>
      </c>
      <c r="B5" s="15">
        <f>'Taguchi matrix-1-1 - Normalisin'!M6</f>
        <v>-2.26</v>
      </c>
      <c r="C5" s="16">
        <f>'Int Est value case 1 - Normali1'!O6</f>
        <v>-2.60686310229483</v>
      </c>
    </row>
    <row r="6" ht="20.05" customHeight="1">
      <c r="A6" s="14">
        <v>4</v>
      </c>
      <c r="B6" s="15">
        <f>'Taguchi matrix-1-1 - Normalisin'!M7</f>
        <v>-2.07</v>
      </c>
      <c r="C6" s="16">
        <f>'Int Est value case 1 - Normali1'!O7</f>
        <v>1.41220993530638</v>
      </c>
    </row>
    <row r="7" ht="20.05" customHeight="1">
      <c r="A7" s="14">
        <v>7</v>
      </c>
      <c r="B7" s="15">
        <f>'Taguchi matrix-1-1 - Normalisin'!M8</f>
        <v>2.78</v>
      </c>
      <c r="C7" s="16">
        <f>'Int Est value case 1 - Normali1'!O8</f>
        <v>1.02290588687916</v>
      </c>
    </row>
    <row r="8" ht="20.05" customHeight="1">
      <c r="A8" s="14">
        <v>8</v>
      </c>
      <c r="B8" s="15">
        <f>'Taguchi matrix-1-1 - Normalisin'!M9</f>
        <v>3.53</v>
      </c>
      <c r="C8" s="16">
        <f>'Int Est value case 1 - Normali1'!O9</f>
        <v>0.956832372415543</v>
      </c>
    </row>
    <row r="9" ht="20.05" customHeight="1">
      <c r="A9" s="14">
        <v>9</v>
      </c>
      <c r="B9" s="15">
        <f>'Taguchi matrix-1-1 - Normalisin'!M10</f>
        <v>4.23</v>
      </c>
      <c r="C9" s="16">
        <f>'Int Est value case 1 - Normali1'!O10</f>
        <v>5.62777427180285</v>
      </c>
    </row>
    <row r="10" ht="20.05" customHeight="1">
      <c r="A10" s="14">
        <v>10</v>
      </c>
      <c r="B10" s="15">
        <f>'Taguchi matrix-1-1 - Normalisin'!M11</f>
        <v>5.15</v>
      </c>
      <c r="C10" s="16">
        <f>'Int Est value case 1 - Normali1'!O11</f>
        <v>3.65862107230117</v>
      </c>
    </row>
    <row r="11" ht="20.05" customHeight="1">
      <c r="A11" s="48"/>
      <c r="B11" s="23"/>
      <c r="C11" s="17"/>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5.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75" customWidth="1"/>
    <col min="6" max="16384" width="16.3516" style="75" customWidth="1"/>
  </cols>
  <sheetData>
    <row r="1" ht="27.65" customHeight="1">
      <c r="A1" t="s" s="7">
        <v>59</v>
      </c>
      <c r="B1" s="7"/>
      <c r="C1" s="7"/>
      <c r="D1" s="7"/>
      <c r="E1" s="7"/>
    </row>
    <row r="2" ht="20.25" customHeight="1">
      <c r="A2" s="9"/>
      <c r="B2" s="9"/>
      <c r="C2" s="9"/>
      <c r="D2" t="s" s="47">
        <v>52</v>
      </c>
      <c r="E2" t="s" s="47">
        <v>71</v>
      </c>
    </row>
    <row r="3" ht="20.25" customHeight="1">
      <c r="A3" s="76"/>
      <c r="B3" s="12">
        <f>'Int Est value case 1 - Table 1-'!B3</f>
        <v>-6.59</v>
      </c>
      <c r="C3" s="13">
        <f>'Int Est value case 1 - Normali1'!O4</f>
        <v>-10.7020741346355</v>
      </c>
      <c r="D3" s="13">
        <f>B3*C3</f>
        <v>70.52666854724789</v>
      </c>
      <c r="E3" s="13">
        <f>C3*C3</f>
        <v>114.534390783234</v>
      </c>
    </row>
    <row r="4" ht="20.05" customHeight="1">
      <c r="A4" s="48"/>
      <c r="B4" s="15">
        <f>'Int Est value case 1 - Table 1-'!B4</f>
        <v>-2.63</v>
      </c>
      <c r="C4" s="16">
        <f>'Int Est value case 1 - Normali1'!O5</f>
        <v>-0.752325123734676</v>
      </c>
      <c r="D4" s="16">
        <f>B4*C4</f>
        <v>1.9786150754222</v>
      </c>
      <c r="E4" s="16">
        <f>C4*C4</f>
        <v>0.565993091802396</v>
      </c>
    </row>
    <row r="5" ht="20.05" customHeight="1">
      <c r="A5" s="48"/>
      <c r="B5" s="15">
        <f>'Int Est value case 1 - Table 1-'!B5</f>
        <v>-2.26</v>
      </c>
      <c r="C5" s="16">
        <f>'Int Est value case 1 - Normali1'!O6</f>
        <v>-2.60686310229483</v>
      </c>
      <c r="D5" s="16">
        <f>B5*C5</f>
        <v>5.89151061118632</v>
      </c>
      <c r="E5" s="16">
        <f>C5*C5</f>
        <v>6.79573523410623</v>
      </c>
    </row>
    <row r="6" ht="20.05" customHeight="1">
      <c r="A6" s="48"/>
      <c r="B6" s="15">
        <f>'Int Est value case 1 - Table 1-'!B6</f>
        <v>-2.07</v>
      </c>
      <c r="C6" s="16">
        <f>'Int Est value case 1 - Normali1'!O7</f>
        <v>1.41220993530638</v>
      </c>
      <c r="D6" s="16">
        <f>B6*C6</f>
        <v>-2.92327456608421</v>
      </c>
      <c r="E6" s="16">
        <f>C6*C6</f>
        <v>1.99433690137805</v>
      </c>
    </row>
    <row r="7" ht="20.05" customHeight="1">
      <c r="A7" s="48"/>
      <c r="B7" s="15">
        <f>'Int Est value case 1 - Table 1-'!B7</f>
        <v>2.78</v>
      </c>
      <c r="C7" s="16">
        <f>'Int Est value case 1 - Normali1'!O8</f>
        <v>1.02290588687916</v>
      </c>
      <c r="D7" s="16">
        <f>B7*C7</f>
        <v>2.84367836552406</v>
      </c>
      <c r="E7" s="16">
        <f>C7*C7</f>
        <v>1.04633645341204</v>
      </c>
    </row>
    <row r="8" ht="20.05" customHeight="1">
      <c r="A8" s="48"/>
      <c r="B8" s="15">
        <f>'Int Est value case 1 - Table 1-'!B8</f>
        <v>3.53</v>
      </c>
      <c r="C8" s="16">
        <f>'Int Est value case 1 - Normali1'!O9</f>
        <v>0.956832372415543</v>
      </c>
      <c r="D8" s="16">
        <f>B8*C8</f>
        <v>3.37761827462687</v>
      </c>
      <c r="E8" s="16">
        <f>C8*C8</f>
        <v>0.915528188902356</v>
      </c>
    </row>
    <row r="9" ht="20.05" customHeight="1">
      <c r="A9" s="48"/>
      <c r="B9" s="15">
        <f>'Int Est value case 1 - Table 1-'!B9</f>
        <v>4.23</v>
      </c>
      <c r="C9" s="16">
        <f>'Int Est value case 1 - Normali1'!O10</f>
        <v>5.62777427180285</v>
      </c>
      <c r="D9" s="16">
        <f>B9*C9</f>
        <v>23.8054851697261</v>
      </c>
      <c r="E9" s="16">
        <f>C9*C9</f>
        <v>31.6718432543661</v>
      </c>
    </row>
    <row r="10" ht="20.05" customHeight="1">
      <c r="A10" s="48"/>
      <c r="B10" s="15">
        <f>'Int Est value case 1 - Table 1-'!B10</f>
        <v>5.15</v>
      </c>
      <c r="C10" s="16">
        <f>'Int Est value case 1 - Normali1'!O11</f>
        <v>3.65862107230117</v>
      </c>
      <c r="D10" s="16">
        <f>B10*C10</f>
        <v>18.841898522351</v>
      </c>
      <c r="E10" s="16">
        <f>C10*C10</f>
        <v>13.3855081506862</v>
      </c>
    </row>
    <row r="11" ht="20.05" customHeight="1">
      <c r="A11" s="48"/>
      <c r="B11" s="23"/>
      <c r="C11" s="17"/>
      <c r="D11" s="16">
        <f>D3+D4+D5+D6+D7+D8+D9+D10</f>
        <v>124.3422</v>
      </c>
      <c r="E11" s="16">
        <f>E3+E4+E5+E6+E7+E8+E9+E10</f>
        <v>170.909672057887</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C1"/>
  <sheetViews>
    <sheetView workbookViewId="0" showGridLines="0" defaultGridColor="1"/>
  </sheetViews>
  <sheetFormatPr defaultColWidth="16.3333" defaultRowHeight="19.9" customHeight="1" outlineLevelRow="0" outlineLevelCol="0"/>
  <cols>
    <col min="1" max="1" width="10.4609" style="77" customWidth="1"/>
    <col min="2" max="2" width="1.40625" style="77" customWidth="1"/>
    <col min="3" max="3" width="8.35156" style="77" customWidth="1"/>
    <col min="4" max="16384" width="16.3516" style="77" customWidth="1"/>
  </cols>
  <sheetData>
    <row r="1" ht="20.05" customHeight="1">
      <c r="A1" t="s" s="51">
        <v>48</v>
      </c>
      <c r="B1" s="17"/>
      <c r="C1" s="50">
        <f>'SN ratio - Sb and Beta'!N17</f>
        <v>124.3422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D4"/>
  <sheetViews>
    <sheetView workbookViewId="0" showGridLines="0" defaultGridColor="1"/>
  </sheetViews>
  <sheetFormatPr defaultColWidth="16.3333" defaultRowHeight="19.9" customHeight="1" outlineLevelRow="0" outlineLevelCol="0"/>
  <cols>
    <col min="1" max="1" width="10.4609" style="78" customWidth="1"/>
    <col min="2" max="2" width="1.40625" style="78" customWidth="1"/>
    <col min="3" max="4" width="8.35156" style="78" customWidth="1"/>
    <col min="5" max="16384" width="16.3516" style="78" customWidth="1"/>
  </cols>
  <sheetData>
    <row r="1" ht="21.05" customHeight="1">
      <c r="A1" s="17"/>
      <c r="B1" s="17"/>
      <c r="C1" t="s" s="51">
        <v>96</v>
      </c>
      <c r="D1" s="17"/>
    </row>
    <row r="2" ht="20.05" customHeight="1">
      <c r="A2" t="s" s="51">
        <v>46</v>
      </c>
      <c r="B2" s="17"/>
      <c r="C2" s="65">
        <f>'Sheet 1 - Table 1'!D11*'Sheet 1 - Table 1'!D11</f>
        <v>15460.98270084</v>
      </c>
      <c r="D2" s="65">
        <f>C2/'Sheet 1 - Sb and Beta'!C1</f>
        <v>124.3422</v>
      </c>
    </row>
    <row r="3" ht="20.05" customHeight="1">
      <c r="A3" t="s" s="51">
        <v>54</v>
      </c>
      <c r="B3" s="17"/>
      <c r="C3" s="65"/>
      <c r="D3" s="65">
        <f>'Sheet 1 - Table 1'!E11-D2</f>
        <v>46.567472057887</v>
      </c>
    </row>
    <row r="4" ht="20.05" customHeight="1">
      <c r="A4" t="s" s="51">
        <v>55</v>
      </c>
      <c r="B4" s="17"/>
      <c r="C4" s="65"/>
      <c r="D4" s="65">
        <f>D3/(8-1)</f>
        <v>6.65249600826957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D4"/>
  <sheetViews>
    <sheetView workbookViewId="0" showGridLines="0" defaultGridColor="1"/>
  </sheetViews>
  <sheetFormatPr defaultColWidth="16.3333" defaultRowHeight="19.9" customHeight="1" outlineLevelRow="0" outlineLevelCol="0"/>
  <cols>
    <col min="1" max="1" width="10.4609" style="79" customWidth="1"/>
    <col min="2" max="2" width="1.40625" style="79" customWidth="1"/>
    <col min="3" max="4" width="8.35156" style="79" customWidth="1"/>
    <col min="5" max="16384" width="16.3516" style="79" customWidth="1"/>
  </cols>
  <sheetData>
    <row r="1" ht="20.05" customHeight="1">
      <c r="A1" s="17"/>
      <c r="B1" s="17"/>
      <c r="C1" s="17"/>
      <c r="D1" s="17"/>
    </row>
    <row r="2" ht="20.05" customHeight="1">
      <c r="A2" t="s" s="51">
        <v>98</v>
      </c>
      <c r="B2" s="17"/>
      <c r="C2" s="65">
        <f>'Sheet 1 - Sb and Beta-1'!D2-'Sheet 1 - Sb and Beta-1'!D4</f>
        <v>117.689703991730</v>
      </c>
      <c r="D2" s="65"/>
    </row>
    <row r="3" ht="20.05" customHeight="1">
      <c r="A3" t="s" s="51">
        <v>99</v>
      </c>
      <c r="B3" s="17"/>
      <c r="C3" s="65">
        <f>'Sheet 1 - Sb and Beta'!C1*'Sheet 1 - Sb and Beta-1'!D4</f>
        <v>827.185989159457</v>
      </c>
      <c r="D3" s="65"/>
    </row>
    <row r="4" ht="20.05" customHeight="1">
      <c r="A4" s="17"/>
      <c r="B4" s="17"/>
      <c r="C4" s="65">
        <f>C2/C3</f>
        <v>0.142277197068244</v>
      </c>
      <c r="D4"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80" customWidth="1"/>
    <col min="2" max="13" width="8.35156" style="80" customWidth="1"/>
    <col min="14" max="16384" width="16.3516" style="80" customWidth="1"/>
  </cols>
  <sheetData>
    <row r="1" ht="27.65" customHeight="1">
      <c r="A1" t="s" s="7">
        <v>5</v>
      </c>
      <c r="B1" s="7"/>
      <c r="C1" s="7"/>
      <c r="D1" s="7"/>
      <c r="E1" s="7"/>
      <c r="F1" s="7"/>
      <c r="G1" s="7"/>
      <c r="H1" s="7"/>
      <c r="I1" s="7"/>
      <c r="J1" s="7"/>
      <c r="K1" s="7"/>
      <c r="L1" s="7"/>
      <c r="M1" s="7"/>
    </row>
    <row r="2" ht="56.05" customHeight="1">
      <c r="A2" t="s" s="8">
        <v>7</v>
      </c>
      <c r="B2" t="s" s="8">
        <v>8</v>
      </c>
      <c r="C2" t="s" s="8">
        <v>9</v>
      </c>
      <c r="D2" t="s" s="8">
        <v>10</v>
      </c>
      <c r="E2" t="s" s="8">
        <v>11</v>
      </c>
      <c r="F2" t="s" s="8">
        <v>12</v>
      </c>
      <c r="G2" t="s" s="8">
        <v>13</v>
      </c>
      <c r="H2" t="s" s="8">
        <v>14</v>
      </c>
      <c r="I2" t="s" s="8">
        <v>15</v>
      </c>
      <c r="J2" t="s" s="8">
        <v>16</v>
      </c>
      <c r="K2" t="s" s="8">
        <v>17</v>
      </c>
      <c r="L2" t="s" s="8">
        <v>18</v>
      </c>
      <c r="M2" t="s" s="8">
        <v>19</v>
      </c>
    </row>
    <row r="3" ht="20.25" customHeight="1">
      <c r="A3" s="9"/>
      <c r="B3" s="10">
        <v>1</v>
      </c>
      <c r="C3" s="10">
        <v>2</v>
      </c>
      <c r="D3" s="10">
        <v>3</v>
      </c>
      <c r="E3" s="10">
        <v>4</v>
      </c>
      <c r="F3" s="10">
        <v>5</v>
      </c>
      <c r="G3" s="10">
        <v>6</v>
      </c>
      <c r="H3" s="10">
        <v>7</v>
      </c>
      <c r="I3" s="10">
        <v>8</v>
      </c>
      <c r="J3" s="10">
        <v>9</v>
      </c>
      <c r="K3" s="10">
        <v>10</v>
      </c>
      <c r="L3" s="10">
        <v>11</v>
      </c>
      <c r="M3" s="9"/>
    </row>
    <row r="4" ht="20.25" customHeight="1">
      <c r="A4" s="11">
        <v>1</v>
      </c>
      <c r="B4" s="12">
        <v>1</v>
      </c>
      <c r="C4" s="13">
        <v>1</v>
      </c>
      <c r="D4" s="13">
        <v>1</v>
      </c>
      <c r="E4" s="13">
        <v>1</v>
      </c>
      <c r="F4" s="13">
        <v>1</v>
      </c>
      <c r="G4" s="13">
        <v>1</v>
      </c>
      <c r="H4" s="13">
        <v>1</v>
      </c>
      <c r="I4" s="13">
        <v>1</v>
      </c>
      <c r="J4" s="13">
        <v>1</v>
      </c>
      <c r="K4" s="13">
        <v>1</v>
      </c>
      <c r="L4" s="13">
        <v>1</v>
      </c>
      <c r="M4" t="s" s="81">
        <v>101</v>
      </c>
    </row>
    <row r="5" ht="20.05" customHeight="1">
      <c r="A5" s="14">
        <v>2</v>
      </c>
      <c r="B5" s="15">
        <v>1</v>
      </c>
      <c r="C5" s="16">
        <v>1</v>
      </c>
      <c r="D5" s="16">
        <v>1</v>
      </c>
      <c r="E5" s="16">
        <v>1</v>
      </c>
      <c r="F5" s="16">
        <v>1</v>
      </c>
      <c r="G5" s="16">
        <v>2</v>
      </c>
      <c r="H5" s="16">
        <v>2</v>
      </c>
      <c r="I5" s="16">
        <v>2</v>
      </c>
      <c r="J5" s="16">
        <v>2</v>
      </c>
      <c r="K5" s="16">
        <v>2</v>
      </c>
      <c r="L5" s="16">
        <v>2</v>
      </c>
      <c r="M5" t="s" s="51">
        <v>102</v>
      </c>
    </row>
    <row r="6" ht="20.05" customHeight="1">
      <c r="A6" s="14">
        <v>3</v>
      </c>
      <c r="B6" s="15">
        <v>1</v>
      </c>
      <c r="C6" s="16">
        <v>1</v>
      </c>
      <c r="D6" s="16">
        <v>2</v>
      </c>
      <c r="E6" s="16">
        <v>2</v>
      </c>
      <c r="F6" s="16">
        <v>2</v>
      </c>
      <c r="G6" s="16">
        <v>1</v>
      </c>
      <c r="H6" s="16">
        <v>1</v>
      </c>
      <c r="I6" s="16">
        <v>1</v>
      </c>
      <c r="J6" s="16">
        <v>2</v>
      </c>
      <c r="K6" s="16">
        <v>2</v>
      </c>
      <c r="L6" s="16">
        <v>2</v>
      </c>
      <c r="M6" t="s" s="51">
        <v>103</v>
      </c>
    </row>
    <row r="7" ht="20.05" customHeight="1">
      <c r="A7" s="14">
        <v>4</v>
      </c>
      <c r="B7" s="15">
        <v>1</v>
      </c>
      <c r="C7" s="16">
        <v>2</v>
      </c>
      <c r="D7" s="16">
        <v>1</v>
      </c>
      <c r="E7" s="16">
        <v>2</v>
      </c>
      <c r="F7" s="16">
        <v>2</v>
      </c>
      <c r="G7" s="16">
        <v>1</v>
      </c>
      <c r="H7" s="16">
        <v>2</v>
      </c>
      <c r="I7" s="16">
        <v>2</v>
      </c>
      <c r="J7" s="16">
        <v>1</v>
      </c>
      <c r="K7" s="16">
        <v>1</v>
      </c>
      <c r="L7" s="16">
        <v>2</v>
      </c>
      <c r="M7" t="s" s="51">
        <v>104</v>
      </c>
    </row>
    <row r="8" ht="20.05" customHeight="1">
      <c r="A8" s="14">
        <v>5</v>
      </c>
      <c r="B8" s="15">
        <v>1</v>
      </c>
      <c r="C8" s="16">
        <v>2</v>
      </c>
      <c r="D8" s="16">
        <v>2</v>
      </c>
      <c r="E8" s="16">
        <v>1</v>
      </c>
      <c r="F8" s="16">
        <v>2</v>
      </c>
      <c r="G8" s="16">
        <v>2</v>
      </c>
      <c r="H8" s="16">
        <v>1</v>
      </c>
      <c r="I8" s="16">
        <v>2</v>
      </c>
      <c r="J8" s="16">
        <v>1</v>
      </c>
      <c r="K8" s="16">
        <v>2</v>
      </c>
      <c r="L8" s="16">
        <v>1</v>
      </c>
      <c r="M8" t="s" s="51">
        <v>105</v>
      </c>
    </row>
    <row r="9" ht="20.05" customHeight="1">
      <c r="A9" s="14">
        <v>6</v>
      </c>
      <c r="B9" s="15">
        <v>1</v>
      </c>
      <c r="C9" s="16">
        <v>2</v>
      </c>
      <c r="D9" s="16">
        <v>2</v>
      </c>
      <c r="E9" s="16">
        <v>2</v>
      </c>
      <c r="F9" s="16">
        <v>1</v>
      </c>
      <c r="G9" s="16">
        <v>2</v>
      </c>
      <c r="H9" s="16">
        <v>2</v>
      </c>
      <c r="I9" s="16">
        <v>1</v>
      </c>
      <c r="J9" s="16">
        <v>2</v>
      </c>
      <c r="K9" s="16">
        <v>1</v>
      </c>
      <c r="L9" s="16">
        <v>1</v>
      </c>
      <c r="M9" t="s" s="51">
        <v>106</v>
      </c>
    </row>
    <row r="10" ht="20.05" customHeight="1">
      <c r="A10" s="14">
        <v>7</v>
      </c>
      <c r="B10" s="15">
        <v>2</v>
      </c>
      <c r="C10" s="16">
        <v>1</v>
      </c>
      <c r="D10" s="16">
        <v>2</v>
      </c>
      <c r="E10" s="16">
        <v>2</v>
      </c>
      <c r="F10" s="16">
        <v>1</v>
      </c>
      <c r="G10" s="16">
        <v>1</v>
      </c>
      <c r="H10" s="16">
        <v>2</v>
      </c>
      <c r="I10" s="16">
        <v>2</v>
      </c>
      <c r="J10" s="16">
        <v>1</v>
      </c>
      <c r="K10" s="16">
        <v>2</v>
      </c>
      <c r="L10" s="16">
        <v>1</v>
      </c>
      <c r="M10" t="s" s="51">
        <v>107</v>
      </c>
    </row>
    <row r="11" ht="20.05" customHeight="1">
      <c r="A11" s="14">
        <v>8</v>
      </c>
      <c r="B11" s="15">
        <v>2</v>
      </c>
      <c r="C11" s="16">
        <v>1</v>
      </c>
      <c r="D11" s="16">
        <v>2</v>
      </c>
      <c r="E11" s="16">
        <v>1</v>
      </c>
      <c r="F11" s="16">
        <v>2</v>
      </c>
      <c r="G11" s="16">
        <v>2</v>
      </c>
      <c r="H11" s="16">
        <v>2</v>
      </c>
      <c r="I11" s="16">
        <v>1</v>
      </c>
      <c r="J11" s="16">
        <v>1</v>
      </c>
      <c r="K11" s="16">
        <v>1</v>
      </c>
      <c r="L11" s="16">
        <v>2</v>
      </c>
      <c r="M11" t="s" s="51">
        <v>108</v>
      </c>
    </row>
    <row r="12" ht="20.05" customHeight="1">
      <c r="A12" s="14">
        <v>9</v>
      </c>
      <c r="B12" s="15">
        <v>2</v>
      </c>
      <c r="C12" s="16">
        <v>1</v>
      </c>
      <c r="D12" s="16">
        <v>1</v>
      </c>
      <c r="E12" s="16">
        <v>2</v>
      </c>
      <c r="F12" s="16">
        <v>2</v>
      </c>
      <c r="G12" s="16">
        <v>2</v>
      </c>
      <c r="H12" s="16">
        <v>1</v>
      </c>
      <c r="I12" s="16">
        <v>2</v>
      </c>
      <c r="J12" s="16">
        <v>2</v>
      </c>
      <c r="K12" s="16">
        <v>1</v>
      </c>
      <c r="L12" s="16">
        <v>1</v>
      </c>
      <c r="M12" t="s" s="51">
        <v>109</v>
      </c>
    </row>
    <row r="13" ht="20.05" customHeight="1">
      <c r="A13" s="14">
        <v>10</v>
      </c>
      <c r="B13" s="15">
        <v>2</v>
      </c>
      <c r="C13" s="16">
        <v>2</v>
      </c>
      <c r="D13" s="16">
        <v>2</v>
      </c>
      <c r="E13" s="16">
        <v>1</v>
      </c>
      <c r="F13" s="16">
        <v>1</v>
      </c>
      <c r="G13" s="16">
        <v>1</v>
      </c>
      <c r="H13" s="16">
        <v>1</v>
      </c>
      <c r="I13" s="16">
        <v>2</v>
      </c>
      <c r="J13" s="16">
        <v>2</v>
      </c>
      <c r="K13" s="16">
        <v>1</v>
      </c>
      <c r="L13" s="16">
        <v>2</v>
      </c>
      <c r="M13" t="s" s="51">
        <v>110</v>
      </c>
    </row>
    <row r="14" ht="20.05" customHeight="1">
      <c r="A14" s="14">
        <v>11</v>
      </c>
      <c r="B14" s="15">
        <v>2</v>
      </c>
      <c r="C14" s="16">
        <v>2</v>
      </c>
      <c r="D14" s="16">
        <v>1</v>
      </c>
      <c r="E14" s="16">
        <v>2</v>
      </c>
      <c r="F14" s="16">
        <v>1</v>
      </c>
      <c r="G14" s="16">
        <v>2</v>
      </c>
      <c r="H14" s="16">
        <v>1</v>
      </c>
      <c r="I14" s="16">
        <v>1</v>
      </c>
      <c r="J14" s="16">
        <v>1</v>
      </c>
      <c r="K14" s="16">
        <v>2</v>
      </c>
      <c r="L14" s="16">
        <v>2</v>
      </c>
      <c r="M14" t="s" s="51">
        <v>111</v>
      </c>
    </row>
    <row r="15" ht="20.05" customHeight="1">
      <c r="A15" s="14">
        <v>12</v>
      </c>
      <c r="B15" s="15">
        <v>2</v>
      </c>
      <c r="C15" s="16">
        <v>2</v>
      </c>
      <c r="D15" s="16">
        <v>1</v>
      </c>
      <c r="E15" s="16">
        <v>1</v>
      </c>
      <c r="F15" s="16">
        <v>2</v>
      </c>
      <c r="G15" s="16">
        <v>1</v>
      </c>
      <c r="H15" s="16">
        <v>2</v>
      </c>
      <c r="I15" s="16">
        <v>1</v>
      </c>
      <c r="J15" s="16">
        <v>2</v>
      </c>
      <c r="K15" s="16">
        <v>2</v>
      </c>
      <c r="L15" s="16">
        <v>1</v>
      </c>
      <c r="M15" t="s" s="51">
        <v>112</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N17"/>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8" customWidth="1"/>
    <col min="2" max="12" width="8.35156" style="18" customWidth="1"/>
    <col min="13" max="13" width="10.1641" style="18" customWidth="1"/>
    <col min="14" max="14" width="8.35156" style="18" customWidth="1"/>
    <col min="15" max="16384" width="16.3516" style="18" customWidth="1"/>
  </cols>
  <sheetData>
    <row r="1" ht="27.65" customHeight="1">
      <c r="A1" t="s" s="7">
        <v>5</v>
      </c>
      <c r="B1" s="7"/>
      <c r="C1" s="7"/>
      <c r="D1" s="7"/>
      <c r="E1" s="7"/>
      <c r="F1" s="7"/>
      <c r="G1" s="7"/>
      <c r="H1" s="7"/>
      <c r="I1" s="7"/>
      <c r="J1" s="7"/>
      <c r="K1" s="7"/>
      <c r="L1" s="7"/>
      <c r="M1" s="7"/>
      <c r="N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row>
    <row r="3" ht="20.25" customHeight="1">
      <c r="A3" s="9"/>
      <c r="B3" s="10">
        <v>1</v>
      </c>
      <c r="C3" s="10">
        <v>2</v>
      </c>
      <c r="D3" s="10">
        <v>3</v>
      </c>
      <c r="E3" s="10">
        <v>4</v>
      </c>
      <c r="F3" s="10">
        <v>5</v>
      </c>
      <c r="G3" s="10">
        <v>6</v>
      </c>
      <c r="H3" s="10">
        <v>7</v>
      </c>
      <c r="I3" s="10">
        <v>8</v>
      </c>
      <c r="J3" s="10">
        <v>9</v>
      </c>
      <c r="K3" s="10">
        <v>10</v>
      </c>
      <c r="L3" s="10">
        <v>11</v>
      </c>
      <c r="M3" s="9"/>
      <c r="N3" s="9"/>
    </row>
    <row r="4" ht="20.25" customHeight="1">
      <c r="A4" s="11">
        <v>1</v>
      </c>
      <c r="B4" s="12">
        <v>34.27</v>
      </c>
      <c r="C4" s="13">
        <v>7.1</v>
      </c>
      <c r="D4" s="13">
        <v>20.08</v>
      </c>
      <c r="E4" s="13">
        <v>24.3</v>
      </c>
      <c r="F4" s="13">
        <v>9.48</v>
      </c>
      <c r="G4" s="13">
        <v>1.17</v>
      </c>
      <c r="H4" s="13">
        <v>3.6</v>
      </c>
      <c r="I4" s="13">
        <v>1</v>
      </c>
      <c r="J4" s="13">
        <v>1</v>
      </c>
      <c r="K4" s="13">
        <v>1</v>
      </c>
      <c r="L4" s="13">
        <v>1</v>
      </c>
      <c r="M4" s="13">
        <v>49.77</v>
      </c>
      <c r="N4" s="19"/>
    </row>
    <row r="5" ht="20.05" customHeight="1">
      <c r="A5" s="14">
        <v>2</v>
      </c>
      <c r="B5" s="15">
        <v>26.78</v>
      </c>
      <c r="C5" s="16">
        <v>21.71</v>
      </c>
      <c r="D5" s="16">
        <v>15.23</v>
      </c>
      <c r="E5" s="16">
        <v>23.84</v>
      </c>
      <c r="F5" s="16">
        <v>7</v>
      </c>
      <c r="G5" s="16">
        <v>0</v>
      </c>
      <c r="H5" s="16">
        <v>0</v>
      </c>
      <c r="I5" s="16">
        <v>2</v>
      </c>
      <c r="J5" s="16">
        <v>2</v>
      </c>
      <c r="K5" s="16">
        <v>2</v>
      </c>
      <c r="L5" s="16">
        <v>2</v>
      </c>
      <c r="M5" s="16">
        <v>53.73</v>
      </c>
      <c r="N5" s="17"/>
    </row>
    <row r="6" ht="20.05" customHeight="1">
      <c r="A6" s="14">
        <v>3</v>
      </c>
      <c r="B6" s="15">
        <v>17.01</v>
      </c>
      <c r="C6" s="16">
        <v>26.04</v>
      </c>
      <c r="D6" s="17"/>
      <c r="E6" s="17"/>
      <c r="F6" s="17"/>
      <c r="G6" s="16">
        <v>1.12</v>
      </c>
      <c r="H6" s="16">
        <v>3.6</v>
      </c>
      <c r="I6" s="16">
        <v>1</v>
      </c>
      <c r="J6" s="16">
        <v>2</v>
      </c>
      <c r="K6" s="16">
        <v>2</v>
      </c>
      <c r="L6" s="16">
        <v>2</v>
      </c>
      <c r="M6" s="16">
        <v>54.1</v>
      </c>
      <c r="N6" s="17"/>
    </row>
    <row r="7" ht="20.05" customHeight="1">
      <c r="A7" s="14">
        <v>4</v>
      </c>
      <c r="B7" s="15">
        <v>23.77</v>
      </c>
      <c r="C7" s="17"/>
      <c r="D7" s="16">
        <v>15.4</v>
      </c>
      <c r="E7" s="17"/>
      <c r="F7" s="17"/>
      <c r="G7" s="16">
        <v>2.21</v>
      </c>
      <c r="H7" s="17"/>
      <c r="I7" s="16">
        <v>2</v>
      </c>
      <c r="J7" s="16">
        <v>1</v>
      </c>
      <c r="K7" s="16">
        <v>1</v>
      </c>
      <c r="L7" s="16">
        <v>2</v>
      </c>
      <c r="M7" s="16">
        <v>54.29</v>
      </c>
      <c r="N7" s="17"/>
    </row>
    <row r="8" ht="20.05" customHeight="1">
      <c r="A8" s="14">
        <v>5</v>
      </c>
      <c r="B8" s="20">
        <v>22.11</v>
      </c>
      <c r="C8" s="21"/>
      <c r="D8" s="21"/>
      <c r="E8" s="22">
        <v>23.84</v>
      </c>
      <c r="F8" s="21"/>
      <c r="G8" s="21"/>
      <c r="H8" s="22">
        <v>3.7</v>
      </c>
      <c r="I8" s="22">
        <v>2</v>
      </c>
      <c r="J8" s="22">
        <v>1</v>
      </c>
      <c r="K8" s="22">
        <v>2</v>
      </c>
      <c r="L8" s="22">
        <v>1</v>
      </c>
      <c r="M8" s="22">
        <v>56.27</v>
      </c>
      <c r="N8" s="17"/>
    </row>
    <row r="9" ht="20.05" customHeight="1">
      <c r="A9" s="14">
        <v>6</v>
      </c>
      <c r="B9" s="20">
        <v>22.14</v>
      </c>
      <c r="C9" s="21"/>
      <c r="D9" s="21"/>
      <c r="E9" s="21"/>
      <c r="F9" s="22">
        <v>7</v>
      </c>
      <c r="G9" s="21"/>
      <c r="H9" s="21"/>
      <c r="I9" s="22">
        <v>1</v>
      </c>
      <c r="J9" s="22">
        <v>2</v>
      </c>
      <c r="K9" s="22">
        <v>1</v>
      </c>
      <c r="L9" s="22">
        <v>1</v>
      </c>
      <c r="M9" s="22">
        <v>56.45</v>
      </c>
      <c r="N9" s="17"/>
    </row>
    <row r="10" ht="20.05" customHeight="1">
      <c r="A10" s="14">
        <v>7</v>
      </c>
      <c r="B10" s="23"/>
      <c r="C10" s="16">
        <v>21.71</v>
      </c>
      <c r="D10" s="17"/>
      <c r="E10" s="17"/>
      <c r="F10" s="16">
        <v>7</v>
      </c>
      <c r="G10" s="16">
        <v>1.74</v>
      </c>
      <c r="H10" s="17"/>
      <c r="I10" s="16">
        <v>2</v>
      </c>
      <c r="J10" s="16">
        <v>1</v>
      </c>
      <c r="K10" s="16">
        <v>2</v>
      </c>
      <c r="L10" s="16">
        <v>1</v>
      </c>
      <c r="M10" s="16">
        <v>59.14</v>
      </c>
      <c r="N10" s="17"/>
    </row>
    <row r="11" ht="20.05" customHeight="1">
      <c r="A11" s="14">
        <v>8</v>
      </c>
      <c r="B11" s="23"/>
      <c r="C11" s="16">
        <v>21.05</v>
      </c>
      <c r="D11" s="17"/>
      <c r="E11" s="16">
        <v>26.56</v>
      </c>
      <c r="F11" s="17"/>
      <c r="G11" s="17"/>
      <c r="H11" s="17"/>
      <c r="I11" s="16">
        <v>1</v>
      </c>
      <c r="J11" s="16">
        <v>1</v>
      </c>
      <c r="K11" s="16">
        <v>1</v>
      </c>
      <c r="L11" s="16">
        <v>2</v>
      </c>
      <c r="M11" s="16">
        <v>59.89</v>
      </c>
      <c r="N11" s="17"/>
    </row>
    <row r="12" ht="20.05" customHeight="1">
      <c r="A12" s="14">
        <v>9</v>
      </c>
      <c r="B12" s="23"/>
      <c r="C12" s="16">
        <v>31.64</v>
      </c>
      <c r="D12" s="16">
        <v>19.91</v>
      </c>
      <c r="E12" s="17"/>
      <c r="F12" s="17"/>
      <c r="G12" s="17"/>
      <c r="H12" s="16">
        <v>3.7</v>
      </c>
      <c r="I12" s="16">
        <v>2</v>
      </c>
      <c r="J12" s="16">
        <v>2</v>
      </c>
      <c r="K12" s="16">
        <v>1</v>
      </c>
      <c r="L12" s="16">
        <v>1</v>
      </c>
      <c r="M12" s="16">
        <v>60.59</v>
      </c>
      <c r="N12" s="17"/>
    </row>
    <row r="13" ht="20.05" customHeight="1">
      <c r="A13" s="14">
        <v>10</v>
      </c>
      <c r="B13" s="23"/>
      <c r="C13" s="17"/>
      <c r="D13" s="17"/>
      <c r="E13" s="16">
        <v>22.75</v>
      </c>
      <c r="F13" s="16">
        <v>7</v>
      </c>
      <c r="G13" s="16">
        <v>2.37</v>
      </c>
      <c r="H13" s="16">
        <v>3.71</v>
      </c>
      <c r="I13" s="16">
        <v>2</v>
      </c>
      <c r="J13" s="16">
        <v>2</v>
      </c>
      <c r="K13" s="16">
        <v>1</v>
      </c>
      <c r="L13" s="16">
        <v>2</v>
      </c>
      <c r="M13" s="16">
        <v>61.51</v>
      </c>
      <c r="N13" s="17"/>
    </row>
    <row r="14" ht="20.05" customHeight="1">
      <c r="A14" s="14">
        <v>11</v>
      </c>
      <c r="B14" s="15">
        <v>2</v>
      </c>
      <c r="C14" s="16">
        <v>2</v>
      </c>
      <c r="D14" s="16">
        <v>1</v>
      </c>
      <c r="E14" s="16">
        <v>2</v>
      </c>
      <c r="F14" s="16">
        <v>1</v>
      </c>
      <c r="G14" s="16">
        <v>2</v>
      </c>
      <c r="H14" s="16">
        <v>1</v>
      </c>
      <c r="I14" s="16">
        <v>1</v>
      </c>
      <c r="J14" s="16">
        <v>1</v>
      </c>
      <c r="K14" s="16">
        <v>2</v>
      </c>
      <c r="L14" s="16">
        <v>2</v>
      </c>
      <c r="M14" s="17"/>
      <c r="N14" s="17"/>
    </row>
    <row r="15" ht="20.25" customHeight="1">
      <c r="A15" s="24">
        <v>12</v>
      </c>
      <c r="B15" s="25">
        <v>2</v>
      </c>
      <c r="C15" s="26">
        <v>2</v>
      </c>
      <c r="D15" s="26">
        <v>1</v>
      </c>
      <c r="E15" s="26">
        <v>1</v>
      </c>
      <c r="F15" s="26">
        <v>2</v>
      </c>
      <c r="G15" s="26">
        <v>1</v>
      </c>
      <c r="H15" s="26">
        <v>2</v>
      </c>
      <c r="I15" s="26">
        <v>1</v>
      </c>
      <c r="J15" s="26">
        <v>2</v>
      </c>
      <c r="K15" s="26">
        <v>2</v>
      </c>
      <c r="L15" s="26">
        <v>1</v>
      </c>
      <c r="M15" s="27"/>
      <c r="N15" s="27"/>
    </row>
    <row r="16" ht="20.25" customHeight="1">
      <c r="A16" s="28"/>
      <c r="B16" s="28"/>
      <c r="C16" s="28"/>
      <c r="D16" s="28"/>
      <c r="E16" s="28"/>
      <c r="F16" s="28"/>
      <c r="G16" s="28"/>
      <c r="H16" s="28"/>
      <c r="I16" s="28"/>
      <c r="J16" s="28"/>
      <c r="K16" s="28"/>
      <c r="L16" s="28"/>
      <c r="M16" s="28"/>
      <c r="N16" s="28"/>
    </row>
    <row r="17" ht="20.05" customHeight="1">
      <c r="A17" s="29"/>
      <c r="B17" s="29"/>
      <c r="C17" s="29"/>
      <c r="D17" s="29"/>
      <c r="E17" s="29"/>
      <c r="F17" s="29"/>
      <c r="G17" s="29"/>
      <c r="H17" s="29"/>
      <c r="I17" s="29"/>
      <c r="J17" s="29"/>
      <c r="K17" s="29"/>
      <c r="L17" t="s" s="30">
        <v>23</v>
      </c>
      <c r="M17" s="31">
        <f>AVERAGE(M4,M13)</f>
        <v>55.64</v>
      </c>
      <c r="N17" s="29"/>
    </row>
  </sheetData>
  <mergeCells count="1">
    <mergeCell ref="A1:N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O17"/>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82" customWidth="1"/>
    <col min="2" max="12" width="8.35156" style="82" customWidth="1"/>
    <col min="13" max="13" width="10.1641" style="82" customWidth="1"/>
    <col min="14" max="15" width="8.35156" style="82" customWidth="1"/>
    <col min="16" max="16384" width="16.3516" style="82" customWidth="1"/>
  </cols>
  <sheetData>
    <row r="1" ht="27.65" customHeight="1">
      <c r="A1" t="s" s="7">
        <v>24</v>
      </c>
      <c r="B1" s="7"/>
      <c r="C1" s="7"/>
      <c r="D1" s="7"/>
      <c r="E1" s="7"/>
      <c r="F1" s="7"/>
      <c r="G1" s="7"/>
      <c r="H1" s="7"/>
      <c r="I1" s="7"/>
      <c r="J1" s="7"/>
      <c r="K1" s="7"/>
      <c r="L1" s="7"/>
      <c r="M1" s="7"/>
      <c r="N1" s="7"/>
      <c r="O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c r="O2" s="46"/>
    </row>
    <row r="3" ht="20.25" customHeight="1">
      <c r="A3" s="9"/>
      <c r="B3" s="10">
        <v>1</v>
      </c>
      <c r="C3" s="10">
        <v>2</v>
      </c>
      <c r="D3" s="10">
        <v>3</v>
      </c>
      <c r="E3" s="10">
        <v>4</v>
      </c>
      <c r="F3" s="10">
        <v>5</v>
      </c>
      <c r="G3" s="10">
        <v>6</v>
      </c>
      <c r="H3" s="10">
        <v>7</v>
      </c>
      <c r="I3" t="s" s="47">
        <v>114</v>
      </c>
      <c r="J3" t="s" s="47">
        <v>114</v>
      </c>
      <c r="K3" t="s" s="47">
        <v>114</v>
      </c>
      <c r="L3" t="s" s="47">
        <v>114</v>
      </c>
      <c r="M3" s="9"/>
      <c r="N3" s="9"/>
      <c r="O3" s="9"/>
    </row>
    <row r="4" ht="20.25" customHeight="1">
      <c r="A4" s="11">
        <v>1</v>
      </c>
      <c r="B4" s="12">
        <v>34.27</v>
      </c>
      <c r="C4" s="13">
        <v>7.1</v>
      </c>
      <c r="D4" s="13">
        <v>20.08</v>
      </c>
      <c r="E4" s="13">
        <v>24.3</v>
      </c>
      <c r="F4" s="13">
        <v>9.48</v>
      </c>
      <c r="G4" s="13">
        <v>1.17</v>
      </c>
      <c r="H4" s="13">
        <v>3.6</v>
      </c>
      <c r="I4" s="13">
        <v>1</v>
      </c>
      <c r="J4" s="13">
        <v>1</v>
      </c>
      <c r="K4" s="13">
        <v>1</v>
      </c>
      <c r="L4" s="13">
        <v>1</v>
      </c>
      <c r="M4" s="13">
        <v>49.77</v>
      </c>
      <c r="N4" s="13">
        <v>-8.43</v>
      </c>
      <c r="O4" s="19"/>
    </row>
    <row r="5" ht="20.05" customHeight="1">
      <c r="A5" s="14">
        <v>2</v>
      </c>
      <c r="B5" s="15">
        <v>26.78</v>
      </c>
      <c r="C5" s="16">
        <v>21.71</v>
      </c>
      <c r="D5" s="16">
        <v>15.23</v>
      </c>
      <c r="E5" s="16">
        <v>23.84</v>
      </c>
      <c r="F5" s="16">
        <v>7</v>
      </c>
      <c r="G5" s="16">
        <v>0</v>
      </c>
      <c r="H5" s="16">
        <v>0</v>
      </c>
      <c r="I5" s="16">
        <v>2</v>
      </c>
      <c r="J5" s="16">
        <v>2</v>
      </c>
      <c r="K5" s="16">
        <v>2</v>
      </c>
      <c r="L5" s="16">
        <v>2</v>
      </c>
      <c r="M5" s="16">
        <v>53.73</v>
      </c>
      <c r="N5" s="17"/>
      <c r="O5" s="17"/>
    </row>
    <row r="6" ht="20.05" customHeight="1">
      <c r="A6" s="14">
        <v>3</v>
      </c>
      <c r="B6" s="15">
        <v>17.01</v>
      </c>
      <c r="C6" s="16">
        <v>26.04</v>
      </c>
      <c r="D6" s="16">
        <v>0</v>
      </c>
      <c r="E6" s="16">
        <v>0</v>
      </c>
      <c r="F6" s="16">
        <v>0</v>
      </c>
      <c r="G6" s="16">
        <v>1.12</v>
      </c>
      <c r="H6" s="16">
        <v>3.6</v>
      </c>
      <c r="I6" s="16">
        <v>1</v>
      </c>
      <c r="J6" s="16">
        <v>2</v>
      </c>
      <c r="K6" s="16">
        <v>2</v>
      </c>
      <c r="L6" s="16">
        <v>2</v>
      </c>
      <c r="M6" s="16">
        <v>54.1</v>
      </c>
      <c r="N6" s="17"/>
      <c r="O6" s="17"/>
    </row>
    <row r="7" ht="20.05" customHeight="1">
      <c r="A7" s="14">
        <v>4</v>
      </c>
      <c r="B7" s="15">
        <v>23.77</v>
      </c>
      <c r="C7" s="17"/>
      <c r="D7" s="16">
        <v>15.4</v>
      </c>
      <c r="E7" s="17"/>
      <c r="F7" s="17"/>
      <c r="G7" s="16">
        <v>2.21</v>
      </c>
      <c r="H7" s="17"/>
      <c r="I7" s="16">
        <v>2</v>
      </c>
      <c r="J7" s="16">
        <v>1</v>
      </c>
      <c r="K7" s="16">
        <v>1</v>
      </c>
      <c r="L7" s="16">
        <v>2</v>
      </c>
      <c r="M7" s="16">
        <v>54.29</v>
      </c>
      <c r="N7" s="17"/>
      <c r="O7" s="17"/>
    </row>
    <row r="8" ht="20.05" customHeight="1">
      <c r="A8" s="14">
        <v>5</v>
      </c>
      <c r="B8" s="20">
        <v>22.11</v>
      </c>
      <c r="C8" s="21"/>
      <c r="D8" s="21"/>
      <c r="E8" s="22">
        <v>23.84</v>
      </c>
      <c r="F8" s="21"/>
      <c r="G8" s="21"/>
      <c r="H8" s="22">
        <v>3.7</v>
      </c>
      <c r="I8" s="22">
        <v>2</v>
      </c>
      <c r="J8" s="22">
        <v>1</v>
      </c>
      <c r="K8" s="22">
        <v>2</v>
      </c>
      <c r="L8" s="22">
        <v>1</v>
      </c>
      <c r="M8" s="22">
        <v>56.27</v>
      </c>
      <c r="N8" s="17"/>
      <c r="O8" s="17"/>
    </row>
    <row r="9" ht="20.05" customHeight="1">
      <c r="A9" s="14">
        <v>6</v>
      </c>
      <c r="B9" s="20">
        <v>22.14</v>
      </c>
      <c r="C9" s="21"/>
      <c r="D9" s="21"/>
      <c r="E9" s="21"/>
      <c r="F9" s="22">
        <v>7</v>
      </c>
      <c r="G9" s="21"/>
      <c r="H9" s="21"/>
      <c r="I9" s="22">
        <v>1</v>
      </c>
      <c r="J9" s="22">
        <v>2</v>
      </c>
      <c r="K9" s="22">
        <v>1</v>
      </c>
      <c r="L9" s="22">
        <v>1</v>
      </c>
      <c r="M9" s="22">
        <v>56.45</v>
      </c>
      <c r="N9" s="17"/>
      <c r="O9" s="17"/>
    </row>
    <row r="10" ht="20.05" customHeight="1">
      <c r="A10" s="14">
        <v>7</v>
      </c>
      <c r="B10" s="23"/>
      <c r="C10" s="16">
        <v>21.71</v>
      </c>
      <c r="D10" s="17"/>
      <c r="E10" s="17"/>
      <c r="F10" s="16">
        <v>7</v>
      </c>
      <c r="G10" s="16">
        <v>1.74</v>
      </c>
      <c r="H10" s="17"/>
      <c r="I10" s="16">
        <v>2</v>
      </c>
      <c r="J10" s="16">
        <v>1</v>
      </c>
      <c r="K10" s="16">
        <v>2</v>
      </c>
      <c r="L10" s="16">
        <v>1</v>
      </c>
      <c r="M10" s="16">
        <v>59.14</v>
      </c>
      <c r="N10" s="17"/>
      <c r="O10" s="17"/>
    </row>
    <row r="11" ht="20.05" customHeight="1">
      <c r="A11" s="14">
        <v>8</v>
      </c>
      <c r="B11" s="23"/>
      <c r="C11" s="16">
        <v>21.05</v>
      </c>
      <c r="D11" s="17"/>
      <c r="E11" s="16">
        <v>26.56</v>
      </c>
      <c r="F11" s="17"/>
      <c r="G11" s="17"/>
      <c r="H11" s="17"/>
      <c r="I11" s="16">
        <v>1</v>
      </c>
      <c r="J11" s="16">
        <v>1</v>
      </c>
      <c r="K11" s="16">
        <v>1</v>
      </c>
      <c r="L11" s="16">
        <v>2</v>
      </c>
      <c r="M11" s="16">
        <v>59.89</v>
      </c>
      <c r="N11" s="17"/>
      <c r="O11" s="17"/>
    </row>
    <row r="12" ht="20.05" customHeight="1">
      <c r="A12" s="14">
        <v>9</v>
      </c>
      <c r="B12" s="23"/>
      <c r="C12" s="16">
        <v>31.64</v>
      </c>
      <c r="D12" s="16">
        <v>19.91</v>
      </c>
      <c r="E12" s="17"/>
      <c r="F12" s="17"/>
      <c r="G12" s="17"/>
      <c r="H12" s="16">
        <v>3.7</v>
      </c>
      <c r="I12" s="16">
        <v>2</v>
      </c>
      <c r="J12" s="16">
        <v>2</v>
      </c>
      <c r="K12" s="16">
        <v>1</v>
      </c>
      <c r="L12" s="16">
        <v>1</v>
      </c>
      <c r="M12" s="16">
        <v>60.59</v>
      </c>
      <c r="N12" s="17"/>
      <c r="O12" s="17"/>
    </row>
    <row r="13" ht="20.05" customHeight="1">
      <c r="A13" s="14">
        <v>10</v>
      </c>
      <c r="B13" s="23"/>
      <c r="C13" s="17"/>
      <c r="D13" s="17"/>
      <c r="E13" s="16">
        <v>22.75</v>
      </c>
      <c r="F13" s="16">
        <v>7</v>
      </c>
      <c r="G13" s="16">
        <v>2.37</v>
      </c>
      <c r="H13" s="16">
        <v>3.71</v>
      </c>
      <c r="I13" s="16">
        <v>2</v>
      </c>
      <c r="J13" s="16">
        <v>2</v>
      </c>
      <c r="K13" s="16">
        <v>1</v>
      </c>
      <c r="L13" s="16">
        <v>2</v>
      </c>
      <c r="M13" s="16">
        <v>61.51</v>
      </c>
      <c r="N13" s="17"/>
      <c r="O13" s="17"/>
    </row>
    <row r="14" ht="20.05" customHeight="1">
      <c r="A14" s="14">
        <v>11</v>
      </c>
      <c r="B14" s="15">
        <v>2</v>
      </c>
      <c r="C14" s="16">
        <v>2</v>
      </c>
      <c r="D14" s="16">
        <v>1</v>
      </c>
      <c r="E14" s="16">
        <v>2</v>
      </c>
      <c r="F14" s="16">
        <v>1</v>
      </c>
      <c r="G14" s="16">
        <v>2</v>
      </c>
      <c r="H14" s="16">
        <v>1</v>
      </c>
      <c r="I14" s="16">
        <v>1</v>
      </c>
      <c r="J14" s="16">
        <v>1</v>
      </c>
      <c r="K14" s="16">
        <v>2</v>
      </c>
      <c r="L14" s="16">
        <v>2</v>
      </c>
      <c r="M14" s="17"/>
      <c r="N14" s="17"/>
      <c r="O14" s="17"/>
    </row>
    <row r="15" ht="20.25" customHeight="1">
      <c r="A15" s="24">
        <v>12</v>
      </c>
      <c r="B15" s="25">
        <v>2</v>
      </c>
      <c r="C15" s="26">
        <v>2</v>
      </c>
      <c r="D15" s="26">
        <v>1</v>
      </c>
      <c r="E15" s="26">
        <v>1</v>
      </c>
      <c r="F15" s="26">
        <v>2</v>
      </c>
      <c r="G15" s="26">
        <v>1</v>
      </c>
      <c r="H15" s="26">
        <v>2</v>
      </c>
      <c r="I15" s="26">
        <v>1</v>
      </c>
      <c r="J15" s="26">
        <v>2</v>
      </c>
      <c r="K15" s="26">
        <v>2</v>
      </c>
      <c r="L15" s="26">
        <v>1</v>
      </c>
      <c r="M15" s="27"/>
      <c r="N15" s="27"/>
      <c r="O15" s="27"/>
    </row>
    <row r="16" ht="20.25" customHeight="1">
      <c r="A16" s="28"/>
      <c r="B16" s="28"/>
      <c r="C16" s="28"/>
      <c r="D16" s="28"/>
      <c r="E16" s="28"/>
      <c r="F16" s="28"/>
      <c r="G16" s="28"/>
      <c r="H16" s="28"/>
      <c r="I16" s="28"/>
      <c r="J16" s="28"/>
      <c r="K16" s="28"/>
      <c r="L16" s="28"/>
      <c r="M16" s="28"/>
      <c r="N16" s="28"/>
      <c r="O16" s="28"/>
    </row>
    <row r="17" ht="20.05" customHeight="1">
      <c r="A17" s="29"/>
      <c r="B17" s="29"/>
      <c r="C17" s="29"/>
      <c r="D17" s="29"/>
      <c r="E17" s="29"/>
      <c r="F17" s="29"/>
      <c r="G17" s="29"/>
      <c r="H17" s="29"/>
      <c r="I17" s="29"/>
      <c r="J17" s="29"/>
      <c r="K17" s="29"/>
      <c r="L17" t="s" s="30">
        <v>23</v>
      </c>
      <c r="M17" s="31">
        <f>AVERAGE(M4,M13)</f>
        <v>55.64</v>
      </c>
      <c r="N17" s="29"/>
      <c r="O17" s="29"/>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2.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83" customWidth="1"/>
    <col min="2" max="13" width="8.35156" style="83" customWidth="1"/>
    <col min="14" max="16384" width="16.3516" style="83" customWidth="1"/>
  </cols>
  <sheetData>
    <row r="1" ht="27.65" customHeight="1">
      <c r="A1" t="s" s="7">
        <v>5</v>
      </c>
      <c r="B1" s="7"/>
      <c r="C1" s="7"/>
      <c r="D1" s="7"/>
      <c r="E1" s="7"/>
      <c r="F1" s="7"/>
      <c r="G1" s="7"/>
      <c r="H1" s="7"/>
      <c r="I1" s="7"/>
      <c r="J1" s="7"/>
      <c r="K1" s="7"/>
      <c r="L1" s="7"/>
      <c r="M1" s="7"/>
    </row>
    <row r="2" ht="56.05" customHeight="1">
      <c r="A2" t="s" s="8">
        <v>7</v>
      </c>
      <c r="B2" t="s" s="8">
        <v>8</v>
      </c>
      <c r="C2" t="s" s="8">
        <v>9</v>
      </c>
      <c r="D2" t="s" s="8">
        <v>10</v>
      </c>
      <c r="E2" t="s" s="8">
        <v>11</v>
      </c>
      <c r="F2" t="s" s="8">
        <v>12</v>
      </c>
      <c r="G2" t="s" s="84">
        <v>13</v>
      </c>
      <c r="H2" t="s" s="84">
        <v>14</v>
      </c>
      <c r="I2" t="s" s="8">
        <v>15</v>
      </c>
      <c r="J2" t="s" s="8">
        <v>16</v>
      </c>
      <c r="K2" t="s" s="8">
        <v>17</v>
      </c>
      <c r="L2" t="s" s="8">
        <v>18</v>
      </c>
      <c r="M2" t="s" s="8">
        <v>19</v>
      </c>
    </row>
    <row r="3" ht="20.25" customHeight="1">
      <c r="A3" s="9"/>
      <c r="B3" s="10">
        <v>1</v>
      </c>
      <c r="C3" s="10">
        <v>2</v>
      </c>
      <c r="D3" s="10">
        <v>3</v>
      </c>
      <c r="E3" s="10">
        <v>4</v>
      </c>
      <c r="F3" s="10">
        <v>5</v>
      </c>
      <c r="G3" s="85">
        <v>6</v>
      </c>
      <c r="H3" s="85">
        <v>7</v>
      </c>
      <c r="I3" s="10">
        <v>8</v>
      </c>
      <c r="J3" s="10">
        <v>9</v>
      </c>
      <c r="K3" s="10">
        <v>10</v>
      </c>
      <c r="L3" s="10">
        <v>11</v>
      </c>
      <c r="M3" s="9"/>
    </row>
    <row r="4" ht="20.25" customHeight="1">
      <c r="A4" s="11">
        <v>1</v>
      </c>
      <c r="B4" s="12">
        <f>'Taguchi matrix-1-1 - Taguchi St'!B4-'Taguchi matrix-1-1 - Taguchi S1'!B$4</f>
        <v>12.145</v>
      </c>
      <c r="C4" s="13">
        <f>'Taguchi matrix-1-1 - Taguchi St'!C4-'Taguchi matrix-1-1 - Taguchi S1'!C$4</f>
        <v>-19</v>
      </c>
      <c r="D4" s="13">
        <f>'Taguchi matrix-1-1 - Taguchi St'!D4-'Taguchi matrix-1-1 - Taguchi S1'!D$4</f>
        <v>4.55</v>
      </c>
      <c r="E4" s="13">
        <f>'Taguchi matrix-1-1 - Taguchi St'!E4-'Taguchi matrix-1-1 - Taguchi S1'!E$4</f>
        <v>0.44</v>
      </c>
      <c r="F4" s="13">
        <f>'Taguchi matrix-1-1 - Taguchi St'!F4-'Taguchi matrix-1-1 - Taguchi S1'!F$4</f>
        <v>2.48</v>
      </c>
      <c r="G4" s="86">
        <f>'Taguchi matrix-1-1 - Taguchi St'!G4-'Taguchi matrix-1-1 - Taguchi S1'!G$4</f>
        <v>-0.57</v>
      </c>
      <c r="H4" s="86">
        <f>'Taguchi matrix-1-1 - Taguchi St'!H4-'Taguchi matrix-1-1 - Taguchi S1'!H$4</f>
        <v>-0.05</v>
      </c>
      <c r="I4" s="13">
        <v>1</v>
      </c>
      <c r="J4" s="13">
        <v>1</v>
      </c>
      <c r="K4" s="13">
        <v>1</v>
      </c>
      <c r="L4" s="13">
        <v>1</v>
      </c>
      <c r="M4" s="13">
        <v>1</v>
      </c>
    </row>
    <row r="5" ht="20.05" customHeight="1">
      <c r="A5" s="14">
        <v>2</v>
      </c>
      <c r="B5" s="15">
        <f>'Taguchi matrix-1-1 - Taguchi St'!B5-'Taguchi matrix-1-1 - Taguchi S1'!B$4</f>
        <v>4.655</v>
      </c>
      <c r="C5" s="16">
        <f>'Taguchi matrix-1-1 - Taguchi St'!C5-'Taguchi matrix-1-1 - Taguchi S1'!C$4</f>
        <v>-4.39</v>
      </c>
      <c r="D5" s="16">
        <f>'Taguchi matrix-1-1 - Taguchi St'!D5-'Taguchi matrix-1-1 - Taguchi S1'!D$4</f>
        <v>-0.3</v>
      </c>
      <c r="E5" s="16">
        <f>'Taguchi matrix-1-1 - Taguchi St'!E5-'Taguchi matrix-1-1 - Taguchi S1'!E$4</f>
        <v>-0.02</v>
      </c>
      <c r="F5" s="16">
        <f>'Taguchi matrix-1-1 - Taguchi St'!F5-'Taguchi matrix-1-1 - Taguchi S1'!F$4</f>
        <v>0</v>
      </c>
      <c r="G5" s="87">
        <f>'Taguchi matrix-1-1 - Taguchi St'!G5-'Taguchi matrix-1-1 - Taguchi S1'!G$4</f>
        <v>0</v>
      </c>
      <c r="H5" s="87">
        <f>'Taguchi matrix-1-1 - Taguchi St'!H5-'Taguchi matrix-1-1 - Taguchi S1'!H$4</f>
        <v>0.05</v>
      </c>
      <c r="I5" s="16">
        <v>2</v>
      </c>
      <c r="J5" s="16">
        <v>2</v>
      </c>
      <c r="K5" s="16">
        <v>2</v>
      </c>
      <c r="L5" s="16">
        <v>2</v>
      </c>
      <c r="M5" s="17"/>
    </row>
    <row r="6" ht="20.05" customHeight="1">
      <c r="A6" s="14">
        <v>3</v>
      </c>
      <c r="B6" s="15">
        <f>'Taguchi matrix-1-1 - Taguchi St'!B6-'Taguchi matrix-1-1 - Taguchi S1'!B$4</f>
        <v>-5.115</v>
      </c>
      <c r="C6" s="16">
        <f>'Taguchi matrix-1-1 - Taguchi St'!C6-'Taguchi matrix-1-1 - Taguchi S1'!C$4</f>
        <v>-0.06</v>
      </c>
      <c r="D6" s="16">
        <f>'Taguchi matrix-1-1 - Taguchi St'!D6-'Taguchi matrix-1-1 - Taguchi S1'!D$4</f>
        <v>4.12</v>
      </c>
      <c r="E6" s="16">
        <f>'Taguchi matrix-1-1 - Taguchi St'!E6-'Taguchi matrix-1-1 - Taguchi S1'!E$4</f>
        <v>-0.7</v>
      </c>
      <c r="F6" s="16">
        <f>'Taguchi matrix-1-1 - Taguchi St'!F6-'Taguchi matrix-1-1 - Taguchi S1'!F$4</f>
        <v>2.41</v>
      </c>
      <c r="G6" s="87">
        <f>'Taguchi matrix-1-1 - Taguchi St'!G6-'Taguchi matrix-1-1 - Taguchi S1'!G$4</f>
        <v>-0.62</v>
      </c>
      <c r="H6" s="87">
        <f>'Taguchi matrix-1-1 - Taguchi St'!H6-'Taguchi matrix-1-1 - Taguchi S1'!H$4</f>
        <v>-0.05</v>
      </c>
      <c r="I6" s="16">
        <v>1</v>
      </c>
      <c r="J6" s="16">
        <v>2</v>
      </c>
      <c r="K6" s="16">
        <v>2</v>
      </c>
      <c r="L6" s="16">
        <v>2</v>
      </c>
      <c r="M6" s="17"/>
    </row>
    <row r="7" ht="20.05" customHeight="1">
      <c r="A7" s="14">
        <v>4</v>
      </c>
      <c r="B7" s="15">
        <f>'Taguchi matrix-1-1 - Taguchi St'!B7-'Taguchi matrix-1-1 - Taguchi S1'!B$4</f>
        <v>1.645</v>
      </c>
      <c r="C7" s="16">
        <f>'Taguchi matrix-1-1 - Taguchi St'!C7-'Taguchi matrix-1-1 - Taguchi S1'!C$4</f>
        <v>-3.85</v>
      </c>
      <c r="D7" s="16">
        <f>'Taguchi matrix-1-1 - Taguchi St'!D7-'Taguchi matrix-1-1 - Taguchi S1'!D$4</f>
        <v>-0.13</v>
      </c>
      <c r="E7" s="16">
        <f>'Taguchi matrix-1-1 - Taguchi St'!E7-'Taguchi matrix-1-1 - Taguchi S1'!E$4</f>
        <v>1.81</v>
      </c>
      <c r="F7" s="16">
        <f>'Taguchi matrix-1-1 - Taguchi St'!F7-'Taguchi matrix-1-1 - Taguchi S1'!F$4</f>
        <v>0</v>
      </c>
      <c r="G7" s="87">
        <f>'Taguchi matrix-1-1 - Taguchi St'!G7-'Taguchi matrix-1-1 - Taguchi S1'!G$4</f>
        <v>0.47</v>
      </c>
      <c r="H7" s="87">
        <f>'Taguchi matrix-1-1 - Taguchi St'!H7-'Taguchi matrix-1-1 - Taguchi S1'!H$4</f>
        <v>0.05</v>
      </c>
      <c r="I7" s="16">
        <v>2</v>
      </c>
      <c r="J7" s="16">
        <v>1</v>
      </c>
      <c r="K7" s="16">
        <v>1</v>
      </c>
      <c r="L7" s="16">
        <v>2</v>
      </c>
      <c r="M7" s="17"/>
    </row>
    <row r="8" ht="20.05" customHeight="1">
      <c r="A8" s="14">
        <v>5</v>
      </c>
      <c r="B8" s="15">
        <f>'Taguchi matrix-1-1 - Taguchi St'!B8-'Taguchi matrix-1-1 - Taguchi S1'!B$4</f>
        <v>-0.015</v>
      </c>
      <c r="C8" s="16">
        <f>'Taguchi matrix-1-1 - Taguchi St'!C8-'Taguchi matrix-1-1 - Taguchi S1'!C$4</f>
        <v>-4.39</v>
      </c>
      <c r="D8" s="16">
        <f>'Taguchi matrix-1-1 - Taguchi St'!D8-'Taguchi matrix-1-1 - Taguchi S1'!D$4</f>
        <v>4.38</v>
      </c>
      <c r="E8" s="16">
        <f>'Taguchi matrix-1-1 - Taguchi St'!E8-'Taguchi matrix-1-1 - Taguchi S1'!E$4</f>
        <v>-0.02</v>
      </c>
      <c r="F8" s="16">
        <f>'Taguchi matrix-1-1 - Taguchi St'!F8-'Taguchi matrix-1-1 - Taguchi S1'!F$4</f>
        <v>0</v>
      </c>
      <c r="G8" s="87">
        <f>'Taguchi matrix-1-1 - Taguchi St'!G8-'Taguchi matrix-1-1 - Taguchi S1'!G$4</f>
        <v>0</v>
      </c>
      <c r="H8" s="87">
        <f>'Taguchi matrix-1-1 - Taguchi St'!H8-'Taguchi matrix-1-1 - Taguchi S1'!H$4</f>
        <v>0.05</v>
      </c>
      <c r="I8" s="16">
        <v>2</v>
      </c>
      <c r="J8" s="16">
        <v>1</v>
      </c>
      <c r="K8" s="16">
        <v>2</v>
      </c>
      <c r="L8" s="16">
        <v>1</v>
      </c>
      <c r="M8" s="17"/>
    </row>
    <row r="9" ht="20.05" customHeight="1">
      <c r="A9" s="14">
        <v>6</v>
      </c>
      <c r="B9" s="15">
        <f>'Taguchi matrix-1-1 - Taguchi St'!B9-'Taguchi matrix-1-1 - Taguchi S1'!B$4</f>
        <v>-1.315</v>
      </c>
      <c r="C9" s="16">
        <f>'Taguchi matrix-1-1 - Taguchi St'!C9-'Taguchi matrix-1-1 - Taguchi S1'!C$4</f>
        <v>-5.05</v>
      </c>
      <c r="D9" s="16">
        <f>'Taguchi matrix-1-1 - Taguchi St'!D9-'Taguchi matrix-1-1 - Taguchi S1'!D$4</f>
        <v>3.72</v>
      </c>
      <c r="E9" s="16">
        <f>'Taguchi matrix-1-1 - Taguchi St'!E9-'Taguchi matrix-1-1 - Taguchi S1'!E$4</f>
        <v>2.7</v>
      </c>
      <c r="F9" s="16">
        <f>'Taguchi matrix-1-1 - Taguchi St'!F9-'Taguchi matrix-1-1 - Taguchi S1'!F$4</f>
        <v>0</v>
      </c>
      <c r="G9" s="87">
        <f>'Taguchi matrix-1-1 - Taguchi St'!G9-'Taguchi matrix-1-1 - Taguchi S1'!G$4</f>
        <v>-0.11</v>
      </c>
      <c r="H9" s="87">
        <f>'Taguchi matrix-1-1 - Taguchi St'!H9-'Taguchi matrix-1-1 - Taguchi S1'!H$4</f>
        <v>0.04</v>
      </c>
      <c r="I9" s="16">
        <v>1</v>
      </c>
      <c r="J9" s="16">
        <v>2</v>
      </c>
      <c r="K9" s="16">
        <v>1</v>
      </c>
      <c r="L9" s="16">
        <v>1</v>
      </c>
      <c r="M9" s="17"/>
    </row>
    <row r="10" ht="20.05" customHeight="1">
      <c r="A10" s="14">
        <v>7</v>
      </c>
      <c r="B10" s="15">
        <f>'Taguchi matrix-1-1 - Taguchi St'!B10-'Taguchi matrix-1-1 - Taguchi S1'!B$4</f>
        <v>-9.945</v>
      </c>
      <c r="C10" s="16">
        <f>'Taguchi matrix-1-1 - Taguchi St'!C10-'Taguchi matrix-1-1 - Taguchi S1'!C$4</f>
        <v>5.54</v>
      </c>
      <c r="D10" s="16">
        <f>'Taguchi matrix-1-1 - Taguchi St'!D10-'Taguchi matrix-1-1 - Taguchi S1'!D$4</f>
        <v>4.38</v>
      </c>
      <c r="E10" s="16">
        <f>'Taguchi matrix-1-1 - Taguchi St'!E10-'Taguchi matrix-1-1 - Taguchi S1'!E$4</f>
        <v>-0.02</v>
      </c>
      <c r="F10" s="16">
        <f>'Taguchi matrix-1-1 - Taguchi St'!F10-'Taguchi matrix-1-1 - Taguchi S1'!F$4</f>
        <v>0</v>
      </c>
      <c r="G10" s="87">
        <f>'Taguchi matrix-1-1 - Taguchi St'!G10-'Taguchi matrix-1-1 - Taguchi S1'!G$4</f>
        <v>0</v>
      </c>
      <c r="H10" s="87">
        <f>'Taguchi matrix-1-1 - Taguchi St'!H10-'Taguchi matrix-1-1 - Taguchi S1'!H$4</f>
        <v>0.05</v>
      </c>
      <c r="I10" s="16">
        <v>2</v>
      </c>
      <c r="J10" s="16">
        <v>1</v>
      </c>
      <c r="K10" s="16">
        <v>2</v>
      </c>
      <c r="L10" s="16">
        <v>1</v>
      </c>
      <c r="M10" s="17"/>
    </row>
    <row r="11" ht="20.05" customHeight="1">
      <c r="A11" s="14">
        <v>8</v>
      </c>
      <c r="B11" s="15">
        <f>'Taguchi matrix-1-1 - Taguchi St'!B11-'Taguchi matrix-1-1 - Taguchi S1'!B$4</f>
        <v>-2.465</v>
      </c>
      <c r="C11" s="16">
        <f>'Taguchi matrix-1-1 - Taguchi St'!C11-'Taguchi matrix-1-1 - Taguchi S1'!C$4</f>
        <v>-2.95</v>
      </c>
      <c r="D11" s="16">
        <f>'Taguchi matrix-1-1 - Taguchi St'!D11-'Taguchi matrix-1-1 - Taguchi S1'!D$4</f>
        <v>5.82</v>
      </c>
      <c r="E11" s="16">
        <f>'Taguchi matrix-1-1 - Taguchi St'!E11-'Taguchi matrix-1-1 - Taguchi S1'!E$4</f>
        <v>-1.11</v>
      </c>
      <c r="F11" s="16">
        <f>'Taguchi matrix-1-1 - Taguchi St'!F11-'Taguchi matrix-1-1 - Taguchi S1'!F$4</f>
        <v>0</v>
      </c>
      <c r="G11" s="87">
        <f>'Taguchi matrix-1-1 - Taguchi St'!G11-'Taguchi matrix-1-1 - Taguchi S1'!G$4</f>
        <v>0.63</v>
      </c>
      <c r="H11" s="87">
        <f>'Taguchi matrix-1-1 - Taguchi St'!H11-'Taguchi matrix-1-1 - Taguchi S1'!H$4</f>
        <v>0.06</v>
      </c>
      <c r="I11" s="16">
        <v>1</v>
      </c>
      <c r="J11" s="16">
        <v>1</v>
      </c>
      <c r="K11" s="16">
        <v>1</v>
      </c>
      <c r="L11" s="16">
        <v>2</v>
      </c>
      <c r="M11" s="17"/>
    </row>
    <row r="12" ht="20.05" customHeight="1">
      <c r="A12" s="14">
        <v>9</v>
      </c>
      <c r="B12" s="15">
        <v>2</v>
      </c>
      <c r="C12" s="16">
        <v>1</v>
      </c>
      <c r="D12" s="16">
        <v>1</v>
      </c>
      <c r="E12" s="16">
        <v>2</v>
      </c>
      <c r="F12" s="16">
        <v>2</v>
      </c>
      <c r="G12" s="87">
        <v>2</v>
      </c>
      <c r="H12" s="87">
        <v>1</v>
      </c>
      <c r="I12" s="16">
        <v>2</v>
      </c>
      <c r="J12" s="16">
        <v>2</v>
      </c>
      <c r="K12" s="16">
        <v>1</v>
      </c>
      <c r="L12" s="16">
        <v>1</v>
      </c>
      <c r="M12" s="17"/>
    </row>
    <row r="13" ht="20.05" customHeight="1">
      <c r="A13" s="14">
        <v>10</v>
      </c>
      <c r="B13" s="15">
        <v>2</v>
      </c>
      <c r="C13" s="16">
        <v>2</v>
      </c>
      <c r="D13" s="16">
        <v>2</v>
      </c>
      <c r="E13" s="16">
        <v>1</v>
      </c>
      <c r="F13" s="16">
        <v>1</v>
      </c>
      <c r="G13" s="87">
        <v>1</v>
      </c>
      <c r="H13" s="87">
        <v>1</v>
      </c>
      <c r="I13" s="16">
        <v>2</v>
      </c>
      <c r="J13" s="16">
        <v>2</v>
      </c>
      <c r="K13" s="16">
        <v>1</v>
      </c>
      <c r="L13" s="16">
        <v>2</v>
      </c>
      <c r="M13" s="17"/>
    </row>
    <row r="14" ht="20.05" customHeight="1">
      <c r="A14" s="14">
        <v>11</v>
      </c>
      <c r="B14" s="15">
        <v>2</v>
      </c>
      <c r="C14" s="16">
        <v>2</v>
      </c>
      <c r="D14" s="16">
        <v>1</v>
      </c>
      <c r="E14" s="16">
        <v>2</v>
      </c>
      <c r="F14" s="16">
        <v>1</v>
      </c>
      <c r="G14" s="87">
        <v>2</v>
      </c>
      <c r="H14" s="87">
        <v>1</v>
      </c>
      <c r="I14" s="16">
        <v>1</v>
      </c>
      <c r="J14" s="16">
        <v>1</v>
      </c>
      <c r="K14" s="16">
        <v>2</v>
      </c>
      <c r="L14" s="16">
        <v>2</v>
      </c>
      <c r="M14" s="17"/>
    </row>
    <row r="15" ht="20.05" customHeight="1">
      <c r="A15" s="14">
        <v>12</v>
      </c>
      <c r="B15" s="15">
        <v>2</v>
      </c>
      <c r="C15" s="16">
        <v>2</v>
      </c>
      <c r="D15" s="16">
        <v>1</v>
      </c>
      <c r="E15" s="16">
        <v>1</v>
      </c>
      <c r="F15" s="16">
        <v>2</v>
      </c>
      <c r="G15" s="87">
        <v>1</v>
      </c>
      <c r="H15" s="87">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88" customWidth="1"/>
    <col min="2" max="13" width="8.35156" style="88" customWidth="1"/>
    <col min="14" max="16384" width="16.3516" style="88" customWidth="1"/>
  </cols>
  <sheetData>
    <row r="1" ht="27.65" customHeight="1">
      <c r="A1" t="s" s="7">
        <v>27</v>
      </c>
      <c r="B1" s="7"/>
      <c r="C1" s="7"/>
      <c r="D1" s="7"/>
      <c r="E1" s="7"/>
      <c r="F1" s="7"/>
      <c r="G1" s="7"/>
      <c r="H1" s="7"/>
      <c r="I1" s="7"/>
      <c r="J1" s="7"/>
      <c r="K1" s="7"/>
      <c r="L1" s="7"/>
      <c r="M1" s="7"/>
    </row>
    <row r="2" ht="56.05" customHeight="1">
      <c r="A2" t="s" s="8">
        <v>7</v>
      </c>
      <c r="B2" t="s" s="8">
        <v>8</v>
      </c>
      <c r="C2" t="s" s="89">
        <v>9</v>
      </c>
      <c r="D2" t="s" s="89">
        <v>10</v>
      </c>
      <c r="E2" t="s" s="8">
        <v>11</v>
      </c>
      <c r="F2" t="s" s="89">
        <v>12</v>
      </c>
      <c r="G2" t="s" s="89">
        <v>13</v>
      </c>
      <c r="H2" t="s" s="30">
        <v>14</v>
      </c>
      <c r="I2" t="s" s="8">
        <v>15</v>
      </c>
      <c r="J2" t="s" s="8">
        <v>16</v>
      </c>
      <c r="K2" t="s" s="8">
        <v>17</v>
      </c>
      <c r="L2" t="s" s="8">
        <v>18</v>
      </c>
      <c r="M2" t="s" s="8">
        <v>19</v>
      </c>
    </row>
    <row r="3" ht="20.25" customHeight="1">
      <c r="A3" s="9"/>
      <c r="B3" s="10">
        <v>1</v>
      </c>
      <c r="C3" s="90">
        <v>2</v>
      </c>
      <c r="D3" s="90">
        <v>3</v>
      </c>
      <c r="E3" s="10">
        <v>4</v>
      </c>
      <c r="F3" s="90">
        <v>5</v>
      </c>
      <c r="G3" s="90">
        <v>6</v>
      </c>
      <c r="H3" s="91">
        <v>7</v>
      </c>
      <c r="I3" s="10">
        <v>8</v>
      </c>
      <c r="J3" s="10">
        <v>9</v>
      </c>
      <c r="K3" s="10">
        <v>10</v>
      </c>
      <c r="L3" s="10">
        <v>11</v>
      </c>
      <c r="M3" s="9"/>
    </row>
    <row r="4" ht="20.25" customHeight="1">
      <c r="A4" s="11">
        <v>1</v>
      </c>
      <c r="B4" s="12">
        <f>'Taguchi matrix-1-1 - Taguchi St'!B4-'Taguchi matrix-1-1 - Taguchi S1'!B$4</f>
        <v>12.145</v>
      </c>
      <c r="C4" s="92">
        <f>'Taguchi matrix-1-1 - Taguchi St'!C4-'Taguchi matrix-1-1 - Taguchi S1'!C$4</f>
        <v>-19</v>
      </c>
      <c r="D4" s="92">
        <f>'Taguchi matrix-1-1 - Taguchi St'!D4-'Taguchi matrix-1-1 - Taguchi S1'!D$4</f>
        <v>4.55</v>
      </c>
      <c r="E4" s="13">
        <f>'Taguchi matrix-1-1 - Taguchi St'!E4-'Taguchi matrix-1-1 - Taguchi S1'!E$4</f>
        <v>0.44</v>
      </c>
      <c r="F4" s="92">
        <f>'Taguchi matrix-1-1 - Taguchi St'!F4-'Taguchi matrix-1-1 - Taguchi S1'!F$4</f>
        <v>2.48</v>
      </c>
      <c r="G4" s="92">
        <f>'Taguchi matrix-1-1 - Taguchi St'!G4-'Taguchi matrix-1-1 - Taguchi S1'!G$4</f>
        <v>-0.57</v>
      </c>
      <c r="H4" s="13">
        <f>'Taguchi matrix-1-1 - Taguchi St'!H4-'Taguchi matrix-1-1 - Taguchi S1'!H$4</f>
        <v>-0.05</v>
      </c>
      <c r="I4" s="13">
        <v>1</v>
      </c>
      <c r="J4" s="13">
        <v>1</v>
      </c>
      <c r="K4" s="13">
        <v>1</v>
      </c>
      <c r="L4" s="13">
        <v>1</v>
      </c>
      <c r="M4" s="13">
        <v>1</v>
      </c>
    </row>
    <row r="5" ht="20.05" customHeight="1">
      <c r="A5" s="14">
        <v>2</v>
      </c>
      <c r="B5" s="15">
        <f>'Taguchi matrix-1-1 - Taguchi St'!B5-'Taguchi matrix-1-1 - Taguchi S1'!B$4</f>
        <v>4.655</v>
      </c>
      <c r="C5" s="93">
        <f>'Taguchi matrix-1-1 - Taguchi St'!C5-'Taguchi matrix-1-1 - Taguchi S1'!C$4</f>
        <v>-4.39</v>
      </c>
      <c r="D5" s="93">
        <f>'Taguchi matrix-1-1 - Taguchi St'!D5-'Taguchi matrix-1-1 - Taguchi S1'!D$4</f>
        <v>-0.3</v>
      </c>
      <c r="E5" s="16">
        <f>'Taguchi matrix-1-1 - Taguchi St'!E5-'Taguchi matrix-1-1 - Taguchi S1'!E$4</f>
        <v>-0.02</v>
      </c>
      <c r="F5" s="93">
        <f>'Taguchi matrix-1-1 - Taguchi St'!F5-'Taguchi matrix-1-1 - Taguchi S1'!F$4</f>
        <v>0</v>
      </c>
      <c r="G5" s="93">
        <f>'Taguchi matrix-1-1 - Taguchi St'!G5-'Taguchi matrix-1-1 - Taguchi S1'!G$4</f>
        <v>0</v>
      </c>
      <c r="H5" s="16">
        <f>'Taguchi matrix-1-1 - Taguchi St'!H5-'Taguchi matrix-1-1 - Taguchi S1'!H$4</f>
        <v>0.05</v>
      </c>
      <c r="I5" s="16">
        <v>2</v>
      </c>
      <c r="J5" s="16">
        <v>2</v>
      </c>
      <c r="K5" s="16">
        <v>2</v>
      </c>
      <c r="L5" s="16">
        <v>2</v>
      </c>
      <c r="M5" s="17"/>
    </row>
    <row r="6" ht="20.05" customHeight="1">
      <c r="A6" s="14">
        <v>3</v>
      </c>
      <c r="B6" s="15">
        <f>'Taguchi matrix-1-1 - Taguchi St'!B6-'Taguchi matrix-1-1 - Taguchi S1'!B$4</f>
        <v>-5.115</v>
      </c>
      <c r="C6" s="93">
        <f>'Taguchi matrix-1-1 - Taguchi St'!C6-'Taguchi matrix-1-1 - Taguchi S1'!C$4</f>
        <v>-0.06</v>
      </c>
      <c r="D6" s="93">
        <f>'Taguchi matrix-1-1 - Taguchi St'!D6-'Taguchi matrix-1-1 - Taguchi S1'!D$4</f>
        <v>4.12</v>
      </c>
      <c r="E6" s="16">
        <f>'Taguchi matrix-1-1 - Taguchi St'!E6-'Taguchi matrix-1-1 - Taguchi S1'!E$4</f>
        <v>-0.7</v>
      </c>
      <c r="F6" s="93">
        <f>'Taguchi matrix-1-1 - Taguchi St'!F6-'Taguchi matrix-1-1 - Taguchi S1'!F$4</f>
        <v>2.41</v>
      </c>
      <c r="G6" s="93">
        <f>'Taguchi matrix-1-1 - Taguchi St'!G6-'Taguchi matrix-1-1 - Taguchi S1'!G$4</f>
        <v>-0.62</v>
      </c>
      <c r="H6" s="16">
        <f>'Taguchi matrix-1-1 - Taguchi St'!H6-'Taguchi matrix-1-1 - Taguchi S1'!H$4</f>
        <v>-0.05</v>
      </c>
      <c r="I6" s="16">
        <v>1</v>
      </c>
      <c r="J6" s="16">
        <v>2</v>
      </c>
      <c r="K6" s="16">
        <v>2</v>
      </c>
      <c r="L6" s="16">
        <v>2</v>
      </c>
      <c r="M6" s="17"/>
    </row>
    <row r="7" ht="20.05" customHeight="1">
      <c r="A7" s="14">
        <v>4</v>
      </c>
      <c r="B7" s="15">
        <f>'Taguchi matrix-1-1 - Taguchi St'!B7-'Taguchi matrix-1-1 - Taguchi S1'!B$4</f>
        <v>1.645</v>
      </c>
      <c r="C7" s="93">
        <f>'Taguchi matrix-1-1 - Taguchi St'!C7-'Taguchi matrix-1-1 - Taguchi S1'!C$4</f>
        <v>-3.85</v>
      </c>
      <c r="D7" s="93">
        <f>'Taguchi matrix-1-1 - Taguchi St'!D7-'Taguchi matrix-1-1 - Taguchi S1'!D$4</f>
        <v>-0.13</v>
      </c>
      <c r="E7" s="16">
        <f>'Taguchi matrix-1-1 - Taguchi St'!E7-'Taguchi matrix-1-1 - Taguchi S1'!E$4</f>
        <v>1.81</v>
      </c>
      <c r="F7" s="93">
        <f>'Taguchi matrix-1-1 - Taguchi St'!F7-'Taguchi matrix-1-1 - Taguchi S1'!F$4</f>
        <v>0</v>
      </c>
      <c r="G7" s="93">
        <f>'Taguchi matrix-1-1 - Taguchi St'!G7-'Taguchi matrix-1-1 - Taguchi S1'!G$4</f>
        <v>0.47</v>
      </c>
      <c r="H7" s="16">
        <f>'Taguchi matrix-1-1 - Taguchi St'!H7-'Taguchi matrix-1-1 - Taguchi S1'!H$4</f>
        <v>0.05</v>
      </c>
      <c r="I7" s="16">
        <v>2</v>
      </c>
      <c r="J7" s="16">
        <v>1</v>
      </c>
      <c r="K7" s="16">
        <v>1</v>
      </c>
      <c r="L7" s="16">
        <v>2</v>
      </c>
      <c r="M7" s="17"/>
    </row>
    <row r="8" ht="20.05" customHeight="1">
      <c r="A8" s="14">
        <v>5</v>
      </c>
      <c r="B8" s="15">
        <f>'Taguchi matrix-1-1 - Taguchi St'!B8-'Taguchi matrix-1-1 - Taguchi S1'!B$4</f>
        <v>-0.015</v>
      </c>
      <c r="C8" s="93">
        <f>'Taguchi matrix-1-1 - Taguchi St'!C8-'Taguchi matrix-1-1 - Taguchi S1'!C$4</f>
        <v>-4.39</v>
      </c>
      <c r="D8" s="93">
        <f>'Taguchi matrix-1-1 - Taguchi St'!D8-'Taguchi matrix-1-1 - Taguchi S1'!D$4</f>
        <v>4.38</v>
      </c>
      <c r="E8" s="16">
        <f>'Taguchi matrix-1-1 - Taguchi St'!E8-'Taguchi matrix-1-1 - Taguchi S1'!E$4</f>
        <v>-0.02</v>
      </c>
      <c r="F8" s="93">
        <f>'Taguchi matrix-1-1 - Taguchi St'!F8-'Taguchi matrix-1-1 - Taguchi S1'!F$4</f>
        <v>0</v>
      </c>
      <c r="G8" s="93">
        <f>'Taguchi matrix-1-1 - Taguchi St'!G8-'Taguchi matrix-1-1 - Taguchi S1'!G$4</f>
        <v>0</v>
      </c>
      <c r="H8" s="16">
        <f>'Taguchi matrix-1-1 - Taguchi St'!H8-'Taguchi matrix-1-1 - Taguchi S1'!H$4</f>
        <v>0.05</v>
      </c>
      <c r="I8" s="16">
        <v>2</v>
      </c>
      <c r="J8" s="16">
        <v>1</v>
      </c>
      <c r="K8" s="16">
        <v>2</v>
      </c>
      <c r="L8" s="16">
        <v>1</v>
      </c>
      <c r="M8" s="17"/>
    </row>
    <row r="9" ht="20.05" customHeight="1">
      <c r="A9" s="14">
        <v>6</v>
      </c>
      <c r="B9" s="15">
        <f>'Taguchi matrix-1-1 - Taguchi St'!B9-'Taguchi matrix-1-1 - Taguchi S1'!B$4</f>
        <v>-1.315</v>
      </c>
      <c r="C9" s="93">
        <f>'Taguchi matrix-1-1 - Taguchi St'!C9-'Taguchi matrix-1-1 - Taguchi S1'!C$4</f>
        <v>-5.05</v>
      </c>
      <c r="D9" s="93">
        <f>'Taguchi matrix-1-1 - Taguchi St'!D9-'Taguchi matrix-1-1 - Taguchi S1'!D$4</f>
        <v>3.72</v>
      </c>
      <c r="E9" s="16">
        <f>'Taguchi matrix-1-1 - Taguchi St'!E9-'Taguchi matrix-1-1 - Taguchi S1'!E$4</f>
        <v>2.7</v>
      </c>
      <c r="F9" s="93">
        <f>'Taguchi matrix-1-1 - Taguchi St'!F9-'Taguchi matrix-1-1 - Taguchi S1'!F$4</f>
        <v>0</v>
      </c>
      <c r="G9" s="93">
        <f>'Taguchi matrix-1-1 - Taguchi St'!G9-'Taguchi matrix-1-1 - Taguchi S1'!G$4</f>
        <v>-0.11</v>
      </c>
      <c r="H9" s="16">
        <f>'Taguchi matrix-1-1 - Taguchi St'!H9-'Taguchi matrix-1-1 - Taguchi S1'!H$4</f>
        <v>0.04</v>
      </c>
      <c r="I9" s="16">
        <v>1</v>
      </c>
      <c r="J9" s="16">
        <v>2</v>
      </c>
      <c r="K9" s="16">
        <v>1</v>
      </c>
      <c r="L9" s="16">
        <v>1</v>
      </c>
      <c r="M9" s="17"/>
    </row>
    <row r="10" ht="20.05" customHeight="1">
      <c r="A10" s="14">
        <v>7</v>
      </c>
      <c r="B10" s="15">
        <f>'Taguchi matrix-1-1 - Taguchi St'!B10-'Taguchi matrix-1-1 - Taguchi S1'!B$4</f>
        <v>-9.945</v>
      </c>
      <c r="C10" s="93">
        <f>'Taguchi matrix-1-1 - Taguchi St'!C10-'Taguchi matrix-1-1 - Taguchi S1'!C$4</f>
        <v>5.54</v>
      </c>
      <c r="D10" s="93">
        <f>'Taguchi matrix-1-1 - Taguchi St'!D10-'Taguchi matrix-1-1 - Taguchi S1'!D$4</f>
        <v>4.38</v>
      </c>
      <c r="E10" s="16">
        <f>'Taguchi matrix-1-1 - Taguchi St'!E10-'Taguchi matrix-1-1 - Taguchi S1'!E$4</f>
        <v>-0.02</v>
      </c>
      <c r="F10" s="93">
        <f>'Taguchi matrix-1-1 - Taguchi St'!F10-'Taguchi matrix-1-1 - Taguchi S1'!F$4</f>
        <v>0</v>
      </c>
      <c r="G10" s="93">
        <f>'Taguchi matrix-1-1 - Taguchi St'!G10-'Taguchi matrix-1-1 - Taguchi S1'!G$4</f>
        <v>0</v>
      </c>
      <c r="H10" s="16">
        <f>'Taguchi matrix-1-1 - Taguchi St'!H10-'Taguchi matrix-1-1 - Taguchi S1'!H$4</f>
        <v>0.05</v>
      </c>
      <c r="I10" s="16">
        <v>2</v>
      </c>
      <c r="J10" s="16">
        <v>1</v>
      </c>
      <c r="K10" s="16">
        <v>2</v>
      </c>
      <c r="L10" s="16">
        <v>1</v>
      </c>
      <c r="M10" s="17"/>
    </row>
    <row r="11" ht="20.05" customHeight="1">
      <c r="A11" s="14">
        <v>8</v>
      </c>
      <c r="B11" s="15">
        <f>'Taguchi matrix-1-1 - Taguchi St'!B11-'Taguchi matrix-1-1 - Taguchi S1'!B$4</f>
        <v>-2.465</v>
      </c>
      <c r="C11" s="93">
        <f>'Taguchi matrix-1-1 - Taguchi St'!C11-'Taguchi matrix-1-1 - Taguchi S1'!C$4</f>
        <v>-2.95</v>
      </c>
      <c r="D11" s="93">
        <f>'Taguchi matrix-1-1 - Taguchi St'!D11-'Taguchi matrix-1-1 - Taguchi S1'!D$4</f>
        <v>5.82</v>
      </c>
      <c r="E11" s="16">
        <f>'Taguchi matrix-1-1 - Taguchi St'!E11-'Taguchi matrix-1-1 - Taguchi S1'!E$4</f>
        <v>-1.11</v>
      </c>
      <c r="F11" s="93">
        <f>'Taguchi matrix-1-1 - Taguchi St'!F11-'Taguchi matrix-1-1 - Taguchi S1'!F$4</f>
        <v>0</v>
      </c>
      <c r="G11" s="93">
        <f>'Taguchi matrix-1-1 - Taguchi St'!G11-'Taguchi matrix-1-1 - Taguchi S1'!G$4</f>
        <v>0.63</v>
      </c>
      <c r="H11" s="16">
        <f>'Taguchi matrix-1-1 - Taguchi St'!H11-'Taguchi matrix-1-1 - Taguchi S1'!H$4</f>
        <v>0.06</v>
      </c>
      <c r="I11" s="16">
        <v>1</v>
      </c>
      <c r="J11" s="16">
        <v>1</v>
      </c>
      <c r="K11" s="16">
        <v>1</v>
      </c>
      <c r="L11" s="16">
        <v>2</v>
      </c>
      <c r="M11" s="17"/>
    </row>
    <row r="12" ht="20.05" customHeight="1">
      <c r="A12" s="14">
        <v>9</v>
      </c>
      <c r="B12" s="15">
        <v>2</v>
      </c>
      <c r="C12" s="93">
        <v>1</v>
      </c>
      <c r="D12" s="93">
        <v>1</v>
      </c>
      <c r="E12" s="16">
        <v>2</v>
      </c>
      <c r="F12" s="93">
        <v>2</v>
      </c>
      <c r="G12" s="93">
        <v>2</v>
      </c>
      <c r="H12" s="16">
        <v>1</v>
      </c>
      <c r="I12" s="16">
        <v>2</v>
      </c>
      <c r="J12" s="16">
        <v>2</v>
      </c>
      <c r="K12" s="16">
        <v>1</v>
      </c>
      <c r="L12" s="16">
        <v>1</v>
      </c>
      <c r="M12" s="17"/>
    </row>
    <row r="13" ht="20.05" customHeight="1">
      <c r="A13" s="14">
        <v>10</v>
      </c>
      <c r="B13" s="15">
        <v>2</v>
      </c>
      <c r="C13" s="93">
        <v>2</v>
      </c>
      <c r="D13" s="93">
        <v>2</v>
      </c>
      <c r="E13" s="16">
        <v>1</v>
      </c>
      <c r="F13" s="93">
        <v>1</v>
      </c>
      <c r="G13" s="93">
        <v>1</v>
      </c>
      <c r="H13" s="16">
        <v>1</v>
      </c>
      <c r="I13" s="16">
        <v>2</v>
      </c>
      <c r="J13" s="16">
        <v>2</v>
      </c>
      <c r="K13" s="16">
        <v>1</v>
      </c>
      <c r="L13" s="16">
        <v>2</v>
      </c>
      <c r="M13" s="17"/>
    </row>
    <row r="14" ht="20.05" customHeight="1">
      <c r="A14" s="14">
        <v>11</v>
      </c>
      <c r="B14" s="15">
        <v>2</v>
      </c>
      <c r="C14" s="93">
        <v>2</v>
      </c>
      <c r="D14" s="93">
        <v>1</v>
      </c>
      <c r="E14" s="16">
        <v>2</v>
      </c>
      <c r="F14" s="93">
        <v>1</v>
      </c>
      <c r="G14" s="93">
        <v>2</v>
      </c>
      <c r="H14" s="16">
        <v>1</v>
      </c>
      <c r="I14" s="16">
        <v>1</v>
      </c>
      <c r="J14" s="16">
        <v>1</v>
      </c>
      <c r="K14" s="16">
        <v>2</v>
      </c>
      <c r="L14" s="16">
        <v>2</v>
      </c>
      <c r="M14" s="17"/>
    </row>
    <row r="15" ht="20.05" customHeight="1">
      <c r="A15" s="14">
        <v>12</v>
      </c>
      <c r="B15" s="15">
        <v>2</v>
      </c>
      <c r="C15" s="93">
        <v>2</v>
      </c>
      <c r="D15" s="93">
        <v>1</v>
      </c>
      <c r="E15" s="16">
        <v>1</v>
      </c>
      <c r="F15" s="93">
        <v>2</v>
      </c>
      <c r="G15" s="93">
        <v>1</v>
      </c>
      <c r="H15" s="16">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94" customWidth="1"/>
    <col min="14" max="16384" width="16.3516" style="94" customWidth="1"/>
  </cols>
  <sheetData>
    <row r="1" ht="27.65" customHeight="1">
      <c r="A1" t="s" s="7">
        <v>59</v>
      </c>
      <c r="B1" s="7"/>
      <c r="C1" s="7"/>
      <c r="D1" s="7"/>
      <c r="E1" s="7"/>
      <c r="F1" s="7"/>
      <c r="G1" s="7"/>
      <c r="H1" s="7"/>
      <c r="I1" s="7"/>
      <c r="J1" s="7"/>
      <c r="K1" s="7"/>
      <c r="L1" s="7"/>
      <c r="M1" s="7"/>
    </row>
    <row r="2" ht="20.25" customHeight="1">
      <c r="A2" s="9"/>
      <c r="B2" t="s" s="47">
        <v>8</v>
      </c>
      <c r="C2" t="s" s="47">
        <v>9</v>
      </c>
      <c r="D2" t="s" s="47">
        <v>10</v>
      </c>
      <c r="E2" t="s" s="47">
        <v>11</v>
      </c>
      <c r="F2" t="s" s="47">
        <v>12</v>
      </c>
      <c r="G2" t="s" s="95">
        <v>13</v>
      </c>
      <c r="H2" t="s" s="95">
        <v>14</v>
      </c>
      <c r="I2" s="9"/>
      <c r="J2" t="s" s="47">
        <v>74</v>
      </c>
      <c r="K2" s="9"/>
      <c r="L2" s="9"/>
      <c r="M2" s="9"/>
    </row>
    <row r="3" ht="20.25" customHeight="1">
      <c r="A3" t="s" s="54">
        <v>47</v>
      </c>
      <c r="B3" s="12">
        <f>'SN ratio - Sb and Beta'!B17</f>
        <v>-1.15462972345672</v>
      </c>
      <c r="C3" s="13">
        <f>'SN ratio - Sb and Beta'!C17</f>
        <v>0.989783034239381</v>
      </c>
      <c r="D3" s="13">
        <f>'SN ratio - Sb and Beta'!D17</f>
        <v>0.286071824368557</v>
      </c>
      <c r="E3" s="13">
        <f>'SN ratio - Sb and Beta'!E17</f>
        <v>-0.0107558013289133</v>
      </c>
      <c r="F3" s="13">
        <f>'SN ratio - Sb and Beta'!F17</f>
        <v>-0.175240586060083</v>
      </c>
      <c r="G3" s="86">
        <f>'SN ratio - Sb and Beta'!G17</f>
        <v>0.0566243801380384</v>
      </c>
      <c r="H3" s="86">
        <f>'SN ratio - Sb and Beta'!H17</f>
        <v>0.008108268954546411</v>
      </c>
      <c r="I3" s="19"/>
      <c r="J3" s="19"/>
      <c r="K3" s="19"/>
      <c r="L3" s="19"/>
      <c r="M3" s="19"/>
    </row>
    <row r="4" ht="32.05" customHeight="1">
      <c r="A4" t="s" s="33">
        <v>61</v>
      </c>
      <c r="B4" s="15">
        <f>'SN ratio - ST'!B18</f>
        <v>0.0591059985426365</v>
      </c>
      <c r="C4" s="16">
        <f>'SN ratio - ST'!C18</f>
        <v>0.0111425845925755</v>
      </c>
      <c r="D4" s="16">
        <f>'SN ratio - ST'!D18</f>
        <v>-0.00300342902524109</v>
      </c>
      <c r="E4" s="16">
        <f>'SN ratio - ST'!E18</f>
        <v>-0.00797737397771095</v>
      </c>
      <c r="F4" s="16">
        <f>'SN ratio - ST'!F18</f>
        <v>0.0183659967544465</v>
      </c>
      <c r="G4" s="87">
        <f>'SN ratio - ST'!G18</f>
        <v>0.0158213548924395</v>
      </c>
      <c r="H4" s="87">
        <f>'SN ratio - ST'!H18</f>
        <v>0.0302278543210101</v>
      </c>
      <c r="I4" s="17"/>
      <c r="J4" s="17"/>
      <c r="K4" s="17"/>
      <c r="L4" s="17"/>
      <c r="M4" s="17"/>
    </row>
    <row r="5" ht="32.05" customHeight="1">
      <c r="A5" t="s" s="33">
        <v>56</v>
      </c>
      <c r="B5" s="15">
        <f>B4</f>
        <v>0.0591059985426365</v>
      </c>
      <c r="C5" s="16">
        <f>C4</f>
        <v>0.0111425845925755</v>
      </c>
      <c r="D5" s="16">
        <v>0</v>
      </c>
      <c r="E5" s="16">
        <v>0</v>
      </c>
      <c r="F5" s="16">
        <f>F4</f>
        <v>0.0183659967544465</v>
      </c>
      <c r="G5" s="87">
        <f>G4</f>
        <v>0.0158213548924395</v>
      </c>
      <c r="H5" s="87">
        <f>H4</f>
        <v>0.0302278543210101</v>
      </c>
      <c r="I5" s="16">
        <f>B5+C5+D5+E5+F5</f>
        <v>0.0886145798896585</v>
      </c>
      <c r="J5" s="17"/>
      <c r="K5" s="17"/>
      <c r="L5" s="17"/>
      <c r="M5" s="17"/>
    </row>
    <row r="6" ht="20.05" customHeight="1">
      <c r="A6" t="s" s="33">
        <v>74</v>
      </c>
      <c r="B6" s="15">
        <f>B5*'Sheet 2 - Taguchi Standard Matr'!B4/B3</f>
        <v>-0.621707840805666</v>
      </c>
      <c r="C6" s="16">
        <f>C5*'Sheet 2 - Taguchi Standard Matr'!C4/C3</f>
        <v>-0.213894459629354</v>
      </c>
      <c r="D6" s="16">
        <f>D5*'Sheet 2 - Taguchi Standard Matr'!D4/D3</f>
        <v>0</v>
      </c>
      <c r="E6" s="16">
        <f>E5*'Sheet 2 - Taguchi Standard Matr'!E4/E3</f>
        <v>0</v>
      </c>
      <c r="F6" s="16">
        <f>F5*'Sheet 2 - Taguchi Standard Matr'!F4/F3</f>
        <v>-0.259915085740531</v>
      </c>
      <c r="G6" s="96"/>
      <c r="H6" s="96"/>
      <c r="I6" s="16">
        <f>B6+C6+D6+E6+F6</f>
        <v>-1.09551738617555</v>
      </c>
      <c r="J6" s="17"/>
      <c r="K6" s="17"/>
      <c r="L6" s="17"/>
      <c r="M6" s="17"/>
    </row>
    <row r="7" ht="20.05" customHeight="1">
      <c r="A7" s="48"/>
      <c r="B7" s="15">
        <f>B5*'Sheet 2 - Taguchi Standard Matr'!B5/B3</f>
        <v>-0.238291477888051</v>
      </c>
      <c r="C7" s="16">
        <f>C5*'Sheet 2 - Taguchi Standard Matr'!C5/C3</f>
        <v>-0.0494208777775191</v>
      </c>
      <c r="D7" s="16">
        <f>D5*'Sheet 2 - Taguchi Standard Matr'!D5/D3</f>
        <v>0</v>
      </c>
      <c r="E7" s="16">
        <f>E5*'Sheet 2 - Taguchi Standard Matr'!E5/E3</f>
        <v>0</v>
      </c>
      <c r="F7" s="16">
        <f>F5*'Sheet 2 - Taguchi Standard Matr'!F5/F3</f>
        <v>0</v>
      </c>
      <c r="G7" s="96"/>
      <c r="H7" s="96"/>
      <c r="I7" s="16">
        <f>B7+C7+D7+E7+F7</f>
        <v>-0.28771235566557</v>
      </c>
      <c r="J7" s="17"/>
      <c r="K7" s="17"/>
      <c r="L7" s="17"/>
      <c r="M7" s="17"/>
    </row>
    <row r="8" ht="20.05" customHeight="1">
      <c r="A8" s="48"/>
      <c r="B8" s="15">
        <f>'Sheet 2 - Taguchi Standard Matr'!B6*B5/B3</f>
        <v>0.261839078280855</v>
      </c>
      <c r="C8" s="16">
        <f>'Sheet 2 - Taguchi Standard Matr'!C6*C5/C3</f>
        <v>-0.000675456188303222</v>
      </c>
      <c r="D8" s="16">
        <f>'Sheet 2 - Taguchi Standard Matr'!D6*D5/D3</f>
        <v>0</v>
      </c>
      <c r="E8" s="16">
        <f>'Sheet 2 - Taguchi Standard Matr'!E6*E5/E3</f>
        <v>0</v>
      </c>
      <c r="F8" s="16">
        <f>'Sheet 2 - Taguchi Standard Matr'!F6*F5/F3</f>
        <v>-0.252578772836564</v>
      </c>
      <c r="G8" s="96"/>
      <c r="H8" s="96"/>
      <c r="I8" s="16">
        <f>B8+C8+D8+E8+F8</f>
        <v>0.00858484925598778</v>
      </c>
      <c r="J8" s="17"/>
      <c r="K8" s="17"/>
      <c r="L8" s="17"/>
      <c r="M8" s="17"/>
    </row>
    <row r="9" ht="20.05" customHeight="1">
      <c r="A9" s="48"/>
      <c r="B9" s="15">
        <f>'Sheet 2 - Taguchi Standard Matr'!B7*B5/B3</f>
        <v>-0.08420826662209301</v>
      </c>
      <c r="C9" s="16">
        <f>'Sheet 2 - Taguchi Standard Matr'!C7*C5/C3</f>
        <v>-0.0433417720827901</v>
      </c>
      <c r="D9" s="16">
        <f>'Sheet 2 - Taguchi Standard Matr'!D7*D5/D3</f>
        <v>0</v>
      </c>
      <c r="E9" s="16">
        <f>'Sheet 2 - Taguchi Standard Matr'!E7*E5/E3</f>
        <v>0</v>
      </c>
      <c r="F9" s="16">
        <f>'Sheet 2 - Taguchi Standard Matr'!F7*F5/F3</f>
        <v>0</v>
      </c>
      <c r="G9" s="96"/>
      <c r="H9" s="96"/>
      <c r="I9" s="16">
        <f>B9+C9+D9+E9+F9</f>
        <v>-0.127550038704883</v>
      </c>
      <c r="J9" s="17"/>
      <c r="K9" s="17"/>
      <c r="L9" s="17"/>
      <c r="M9" s="17"/>
    </row>
    <row r="10" ht="20.05" customHeight="1">
      <c r="A10" s="48"/>
      <c r="B10" s="15">
        <f>'Sheet 2 - Taguchi Standard Matr'!B8*B5/B3</f>
        <v>0.000767856534547961</v>
      </c>
      <c r="C10" s="16">
        <f>'Sheet 2 - Taguchi Standard Matr'!C8*C5/C3</f>
        <v>-0.0494208777775191</v>
      </c>
      <c r="D10" s="16">
        <f>'Sheet 2 - Taguchi Standard Matr'!D8*D5/D3</f>
        <v>0</v>
      </c>
      <c r="E10" s="16">
        <f>'Sheet 2 - Taguchi Standard Matr'!E8*E5/E3</f>
        <v>0</v>
      </c>
      <c r="F10" s="16">
        <f>'Sheet 2 - Taguchi Standard Matr'!F8*F5/F3</f>
        <v>0</v>
      </c>
      <c r="G10" s="96"/>
      <c r="H10" s="96"/>
      <c r="I10" s="16">
        <f>B10+C10+D10+E10+F10</f>
        <v>-0.0486530212429711</v>
      </c>
      <c r="J10" s="17"/>
      <c r="K10" s="17"/>
      <c r="L10" s="17"/>
      <c r="M10" s="17"/>
    </row>
    <row r="11" ht="20.05" customHeight="1">
      <c r="A11" s="48"/>
      <c r="B11" s="15">
        <f>'Sheet 2 - Taguchi Standard Matr'!B9*B5/B3</f>
        <v>0.0673154228620379</v>
      </c>
      <c r="C11" s="16">
        <f>'Sheet 2 - Taguchi Standard Matr'!C9*C5/C3</f>
        <v>-0.0568508958488545</v>
      </c>
      <c r="D11" s="16">
        <f>'Sheet 2 - Taguchi Standard Matr'!D9*D5/D3</f>
        <v>0</v>
      </c>
      <c r="E11" s="16">
        <f>'Sheet 2 - Taguchi Standard Matr'!E9*E5/E3</f>
        <v>0</v>
      </c>
      <c r="F11" s="16">
        <f>'Sheet 2 - Taguchi Standard Matr'!F9*F5/F3</f>
        <v>0</v>
      </c>
      <c r="G11" s="96"/>
      <c r="H11" s="96"/>
      <c r="I11" s="16">
        <f>B11+C11+D11+E11+F11</f>
        <v>0.0104645270131834</v>
      </c>
      <c r="J11" s="17"/>
      <c r="K11" s="17"/>
      <c r="L11" s="17"/>
      <c r="M11" s="17"/>
    </row>
    <row r="12" ht="20.05" customHeight="1">
      <c r="A12" s="48"/>
      <c r="B12" s="15">
        <f>'Sheet 2 - Taguchi Standard Matr'!B10*B5/B3</f>
        <v>0.509088882405298</v>
      </c>
      <c r="C12" s="16">
        <f>'Sheet 2 - Taguchi Standard Matr'!C10*C5/C3</f>
        <v>0.0623671213866642</v>
      </c>
      <c r="D12" s="16">
        <f>'Sheet 2 - Taguchi Standard Matr'!D10*D5/D3</f>
        <v>0</v>
      </c>
      <c r="E12" s="16">
        <f>'Sheet 2 - Taguchi Standard Matr'!E10*E5/E3</f>
        <v>0</v>
      </c>
      <c r="F12" s="16">
        <f>'Sheet 2 - Taguchi Standard Matr'!F10*F5/F3</f>
        <v>0</v>
      </c>
      <c r="G12" s="96"/>
      <c r="H12" s="96"/>
      <c r="I12" s="16">
        <f>B12+C12+D12+E12+F12</f>
        <v>0.571456003791962</v>
      </c>
      <c r="J12" s="17"/>
      <c r="K12" s="17"/>
      <c r="L12" s="17"/>
      <c r="M12" s="17"/>
    </row>
    <row r="13" ht="20.05" customHeight="1">
      <c r="A13" s="48"/>
      <c r="B13" s="15">
        <f>'Sheet 2 - Taguchi Standard Matr'!B11*B5/B3</f>
        <v>0.126184423844048</v>
      </c>
      <c r="C13" s="16">
        <f>'Sheet 2 - Taguchi Standard Matr'!C11*C5/C3</f>
        <v>-0.0332099292582418</v>
      </c>
      <c r="D13" s="16">
        <f>'Sheet 2 - Taguchi Standard Matr'!D11*D5/D3</f>
        <v>0</v>
      </c>
      <c r="E13" s="16">
        <f>'Sheet 2 - Taguchi Standard Matr'!E11*E5/E3</f>
        <v>0</v>
      </c>
      <c r="F13" s="16">
        <f>'Sheet 2 - Taguchi Standard Matr'!F11*F5/F3</f>
        <v>0</v>
      </c>
      <c r="G13" s="96"/>
      <c r="H13" s="96"/>
      <c r="I13" s="16">
        <f>B13+C13+D13+E13+F13</f>
        <v>0.0929744945858062</v>
      </c>
      <c r="J13" s="17"/>
      <c r="K13" s="17"/>
      <c r="L13" s="17"/>
      <c r="M13" s="17"/>
    </row>
    <row r="14" ht="20.05" customHeight="1">
      <c r="A14" s="48"/>
      <c r="B14" s="23"/>
      <c r="C14" s="17"/>
      <c r="D14" s="17"/>
      <c r="E14" s="17"/>
      <c r="F14" s="17"/>
      <c r="G14" s="96"/>
      <c r="H14" s="96"/>
      <c r="I14" s="16">
        <f>I6+I7+I8+I9+I10+I11+I12+I13</f>
        <v>-0.875952927142035</v>
      </c>
      <c r="J14" s="17"/>
      <c r="K14" s="17"/>
      <c r="L14" s="17"/>
      <c r="M14" s="17"/>
    </row>
    <row r="15" ht="20.05" customHeight="1">
      <c r="A15" s="48"/>
      <c r="B15" s="23"/>
      <c r="C15" s="17"/>
      <c r="D15" s="17"/>
      <c r="E15" s="17"/>
      <c r="F15" s="17"/>
      <c r="G15" s="96"/>
      <c r="H15" s="96"/>
      <c r="I15" s="16">
        <f>I14/I5</f>
        <v>-9.884975229050999</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97" customWidth="1"/>
    <col min="14" max="16384" width="16.3516" style="97" customWidth="1"/>
  </cols>
  <sheetData>
    <row r="1" ht="27.65" customHeight="1">
      <c r="A1" t="s" s="7">
        <v>120</v>
      </c>
      <c r="B1" s="7"/>
      <c r="C1" s="7"/>
      <c r="D1" s="7"/>
      <c r="E1" s="7"/>
      <c r="F1" s="7"/>
      <c r="G1" s="7"/>
      <c r="H1" s="7"/>
      <c r="I1" s="7"/>
      <c r="J1" s="7"/>
      <c r="K1" s="7"/>
      <c r="L1" s="7"/>
      <c r="M1" s="7"/>
    </row>
    <row r="2" ht="20.25" customHeight="1">
      <c r="A2" s="9"/>
      <c r="B2" t="s" s="47">
        <v>8</v>
      </c>
      <c r="C2" t="s" s="98">
        <v>9</v>
      </c>
      <c r="D2" t="s" s="98">
        <v>10</v>
      </c>
      <c r="E2" t="s" s="47">
        <v>11</v>
      </c>
      <c r="F2" t="s" s="47">
        <v>12</v>
      </c>
      <c r="G2" t="s" s="99">
        <v>13</v>
      </c>
      <c r="H2" t="s" s="99">
        <v>14</v>
      </c>
      <c r="I2" s="9"/>
      <c r="J2" t="s" s="47">
        <v>74</v>
      </c>
      <c r="K2" s="9"/>
      <c r="L2" s="9"/>
      <c r="M2" s="9"/>
    </row>
    <row r="3" ht="20.25" customHeight="1">
      <c r="A3" t="s" s="54">
        <v>47</v>
      </c>
      <c r="B3" s="12">
        <f>'SN ratio - Sb and Beta'!B17</f>
        <v>-1.15462972345672</v>
      </c>
      <c r="C3" s="100"/>
      <c r="D3" s="100"/>
      <c r="E3" s="13">
        <f>'SN ratio - Sb and Beta'!E17</f>
        <v>-0.0107558013289133</v>
      </c>
      <c r="F3" s="100"/>
      <c r="G3" s="100"/>
      <c r="H3" s="13">
        <f>'SN ratio - Sb and Beta'!H17</f>
        <v>0.008108268954546411</v>
      </c>
      <c r="I3" s="19"/>
      <c r="J3" s="19"/>
      <c r="K3" s="19"/>
      <c r="L3" s="19"/>
      <c r="M3" s="19"/>
    </row>
    <row r="4" ht="32.05" customHeight="1">
      <c r="A4" t="s" s="33">
        <v>61</v>
      </c>
      <c r="B4" s="15">
        <f>'SN ratio - ST'!B18</f>
        <v>0.0591059985426365</v>
      </c>
      <c r="C4" s="101"/>
      <c r="D4" s="102"/>
      <c r="E4" s="16">
        <f>'SN ratio - ST'!E18</f>
        <v>-0.00797737397771095</v>
      </c>
      <c r="F4" s="101"/>
      <c r="G4" s="101"/>
      <c r="H4" s="16">
        <f>'SN ratio - ST'!H18</f>
        <v>0.0302278543210101</v>
      </c>
      <c r="I4" s="17"/>
      <c r="J4" s="17"/>
      <c r="K4" s="17"/>
      <c r="L4" s="17"/>
      <c r="M4" s="17"/>
    </row>
    <row r="5" ht="32.05" customHeight="1">
      <c r="A5" t="s" s="33">
        <v>56</v>
      </c>
      <c r="B5" s="15">
        <f>B4</f>
        <v>0.0591059985426365</v>
      </c>
      <c r="C5" s="101"/>
      <c r="D5" s="101"/>
      <c r="E5" s="16">
        <v>0</v>
      </c>
      <c r="F5" s="101"/>
      <c r="G5" s="101"/>
      <c r="H5" s="16">
        <f>H4</f>
        <v>0.0302278543210101</v>
      </c>
      <c r="I5" s="16">
        <f>B5+C5+D5+E5+F5</f>
        <v>0.0591059985426365</v>
      </c>
      <c r="J5" s="17"/>
      <c r="K5" s="17"/>
      <c r="L5" s="17"/>
      <c r="M5" s="17"/>
    </row>
    <row r="6" ht="20.05" customHeight="1">
      <c r="A6" t="s" s="33">
        <v>74</v>
      </c>
      <c r="B6" s="15">
        <f>B5*'Sheet 2 - Taguchi Standard Mat1'!B4/B3</f>
        <v>-0.621707840805666</v>
      </c>
      <c r="C6" s="101"/>
      <c r="D6" s="101"/>
      <c r="E6" s="16">
        <f>E5*'Sheet 2 - Taguchi Standard Mat1'!E4/E3</f>
        <v>0</v>
      </c>
      <c r="F6" s="101"/>
      <c r="G6" s="101"/>
      <c r="H6" s="16">
        <f>'Sheet 2 - Taguchi Standard Mat1'!H4*H5/H3</f>
        <v>-0.186401403865994</v>
      </c>
      <c r="I6" s="16">
        <f>B6+C6+D6+E6+F6+H6</f>
        <v>-0.80810924467166</v>
      </c>
      <c r="J6" s="17"/>
      <c r="K6" s="17"/>
      <c r="L6" s="17"/>
      <c r="M6" s="17"/>
    </row>
    <row r="7" ht="20.05" customHeight="1">
      <c r="A7" s="48"/>
      <c r="B7" s="15">
        <f>B5*'Sheet 2 - Taguchi Standard Mat1'!B5/B3</f>
        <v>-0.238291477888051</v>
      </c>
      <c r="C7" s="101"/>
      <c r="D7" s="101"/>
      <c r="E7" s="16">
        <f>E5*'Sheet 2 - Taguchi Standard Mat1'!E5/E3</f>
        <v>0</v>
      </c>
      <c r="F7" s="101"/>
      <c r="G7" s="101"/>
      <c r="H7" s="16">
        <f>'Sheet 2 - Taguchi Standard Mat1'!H5*H6/H4</f>
        <v>-0.308327216822059</v>
      </c>
      <c r="I7" s="16">
        <f>B7+C7+D7+E7+F7+H7</f>
        <v>-0.54661869471011</v>
      </c>
      <c r="J7" s="17"/>
      <c r="K7" s="17"/>
      <c r="L7" s="17"/>
      <c r="M7" s="17"/>
    </row>
    <row r="8" ht="20.05" customHeight="1">
      <c r="A8" s="48"/>
      <c r="B8" s="15">
        <f>'Sheet 2 - Taguchi Standard Mat1'!B6*B5/B3</f>
        <v>0.261839078280855</v>
      </c>
      <c r="C8" s="101"/>
      <c r="D8" s="101"/>
      <c r="E8" s="16">
        <f>'Sheet 2 - Taguchi Standard Mat1'!E6*E5/E3</f>
        <v>0</v>
      </c>
      <c r="F8" s="101"/>
      <c r="G8" s="101"/>
      <c r="H8" s="16">
        <f>'Sheet 2 - Taguchi Standard Mat1'!H6*H7/H5</f>
        <v>0.510005132265961</v>
      </c>
      <c r="I8" s="16">
        <f>B8+C8+D8+E8+F8+H8</f>
        <v>0.771844210546816</v>
      </c>
      <c r="J8" s="17"/>
      <c r="K8" s="17"/>
      <c r="L8" s="17"/>
      <c r="M8" s="17"/>
    </row>
    <row r="9" ht="20.05" customHeight="1">
      <c r="A9" s="48"/>
      <c r="B9" s="15">
        <f>'Sheet 2 - Taguchi Standard Mat1'!B7*B5/B3</f>
        <v>-0.08420826662209301</v>
      </c>
      <c r="C9" s="101"/>
      <c r="D9" s="101"/>
      <c r="E9" s="16">
        <f>'Sheet 2 - Taguchi Standard Mat1'!E7*E5/E3</f>
        <v>0</v>
      </c>
      <c r="F9" s="101"/>
      <c r="G9" s="101"/>
      <c r="H9" s="16">
        <f>'Sheet 2 - Taguchi Standard Mat1'!H7*H8/H6</f>
        <v>-0.136802921460991</v>
      </c>
      <c r="I9" s="16">
        <f>B9+C9+D9+E9+F9+H9</f>
        <v>-0.221011188083084</v>
      </c>
      <c r="J9" s="17"/>
      <c r="K9" s="17"/>
      <c r="L9" s="17"/>
      <c r="M9" s="17"/>
    </row>
    <row r="10" ht="20.05" customHeight="1">
      <c r="A10" s="48"/>
      <c r="B10" s="15">
        <f>'Sheet 2 - Taguchi Standard Mat1'!B8*B5/B3</f>
        <v>0.000767856534547961</v>
      </c>
      <c r="C10" s="101"/>
      <c r="D10" s="101"/>
      <c r="E10" s="16">
        <f>'Sheet 2 - Taguchi Standard Mat1'!E8*E5/E3</f>
        <v>0</v>
      </c>
      <c r="F10" s="101"/>
      <c r="G10" s="101"/>
      <c r="H10" s="16">
        <f>'Sheet 2 - Taguchi Standard Mat1'!H8*H9/H7</f>
        <v>0.0221846976194681</v>
      </c>
      <c r="I10" s="16">
        <f>B10+C10+D10+E10+F10+H10</f>
        <v>0.0229525541540161</v>
      </c>
      <c r="J10" s="17"/>
      <c r="K10" s="17"/>
      <c r="L10" s="17"/>
      <c r="M10" s="17"/>
    </row>
    <row r="11" ht="20.05" customHeight="1">
      <c r="A11" s="48"/>
      <c r="B11" s="15">
        <f>'Sheet 2 - Taguchi Standard Mat1'!B9*B5/B3</f>
        <v>0.0673154228620379</v>
      </c>
      <c r="C11" s="101"/>
      <c r="D11" s="101"/>
      <c r="E11" s="16">
        <f>'Sheet 2 - Taguchi Standard Mat1'!E9*E5/E3</f>
        <v>0</v>
      </c>
      <c r="F11" s="101"/>
      <c r="G11" s="101"/>
      <c r="H11" s="16">
        <f>'Sheet 2 - Taguchi Standard Mat1'!H9*H10/H8</f>
        <v>0.00173995877421085</v>
      </c>
      <c r="I11" s="16">
        <f>B11+C11+D11+E11+F11+H11</f>
        <v>0.0690553816362488</v>
      </c>
      <c r="J11" s="17"/>
      <c r="K11" s="17"/>
      <c r="L11" s="17"/>
      <c r="M11" s="17"/>
    </row>
    <row r="12" ht="20.05" customHeight="1">
      <c r="A12" s="48"/>
      <c r="B12" s="15">
        <f>'Sheet 2 - Taguchi Standard Mat1'!B10*B5/B3</f>
        <v>0.509088882405298</v>
      </c>
      <c r="C12" s="101"/>
      <c r="D12" s="101"/>
      <c r="E12" s="16">
        <f>'Sheet 2 - Taguchi Standard Mat1'!E10*E5/E3</f>
        <v>0</v>
      </c>
      <c r="F12" s="101"/>
      <c r="G12" s="101"/>
      <c r="H12" s="16">
        <f>'Sheet 2 - Taguchi Standard Mat1'!H10*H11/H9</f>
        <v>-0.000635936263505526</v>
      </c>
      <c r="I12" s="16">
        <f>B12+C12+D12+E12+F12+H12</f>
        <v>0.508452946141792</v>
      </c>
      <c r="J12" s="17"/>
      <c r="K12" s="17"/>
      <c r="L12" s="17"/>
      <c r="M12" s="17"/>
    </row>
    <row r="13" ht="20.05" customHeight="1">
      <c r="A13" s="48"/>
      <c r="B13" s="15">
        <f>'Sheet 2 - Taguchi Standard Mat1'!B11*B5/B3</f>
        <v>0.126184423844048</v>
      </c>
      <c r="C13" s="101"/>
      <c r="D13" s="101"/>
      <c r="E13" s="16">
        <f>'Sheet 2 - Taguchi Standard Mat1'!E11*E5/E3</f>
        <v>0</v>
      </c>
      <c r="F13" s="101"/>
      <c r="G13" s="101"/>
      <c r="H13" s="16">
        <f>'Sheet 2 - Taguchi Standard Mat1'!H11*H12/H10</f>
        <v>-0.00171993220123261</v>
      </c>
      <c r="I13" s="16">
        <f>B13+C13+D13+E13+F13+H13</f>
        <v>0.124464491642815</v>
      </c>
      <c r="J13" s="17"/>
      <c r="K13" s="17"/>
      <c r="L13" s="17"/>
      <c r="M13" s="17"/>
    </row>
    <row r="14" ht="20.05" customHeight="1">
      <c r="A14" s="48"/>
      <c r="B14" s="23"/>
      <c r="C14" s="17"/>
      <c r="D14" s="17"/>
      <c r="E14" s="17"/>
      <c r="F14" s="17"/>
      <c r="G14" s="17"/>
      <c r="H14" s="17"/>
      <c r="I14" s="16">
        <f>I6+I7+I8+I9+I10+I11+I12+I13</f>
        <v>-0.0789695433431661</v>
      </c>
      <c r="J14" s="17"/>
      <c r="K14" s="17"/>
      <c r="L14" s="17"/>
      <c r="M14" s="17"/>
    </row>
    <row r="15" ht="20.05" customHeight="1">
      <c r="A15" s="48"/>
      <c r="B15" s="23"/>
      <c r="C15" s="17"/>
      <c r="D15" s="17"/>
      <c r="E15" s="17"/>
      <c r="F15" s="17"/>
      <c r="G15" s="17"/>
      <c r="H15" s="17"/>
      <c r="I15" s="16">
        <f>I14/I5</f>
        <v>-1.33606647870437</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03" customWidth="1"/>
    <col min="2" max="13" width="8.35156" style="103" customWidth="1"/>
    <col min="14" max="16384" width="16.3516" style="103" customWidth="1"/>
  </cols>
  <sheetData>
    <row r="1" ht="27.65" customHeight="1">
      <c r="A1" t="s" s="7">
        <v>24</v>
      </c>
      <c r="B1" s="7"/>
      <c r="C1" s="7"/>
      <c r="D1" s="7"/>
      <c r="E1" s="7"/>
      <c r="F1" s="7"/>
      <c r="G1" s="7"/>
      <c r="H1" s="7"/>
      <c r="I1" s="7"/>
      <c r="J1" s="7"/>
      <c r="K1" s="7"/>
      <c r="L1" s="7"/>
      <c r="M1" s="7"/>
    </row>
    <row r="2" ht="56.05" customHeight="1">
      <c r="A2" t="s" s="8">
        <v>7</v>
      </c>
      <c r="B2" t="s" s="8">
        <v>8</v>
      </c>
      <c r="C2" t="s" s="8">
        <v>9</v>
      </c>
      <c r="D2" t="s" s="104">
        <v>10</v>
      </c>
      <c r="E2" t="s" s="104">
        <v>11</v>
      </c>
      <c r="F2" t="s" s="104">
        <v>12</v>
      </c>
      <c r="G2" t="s" s="30">
        <v>13</v>
      </c>
      <c r="H2" t="s" s="30">
        <v>14</v>
      </c>
      <c r="I2" t="s" s="8">
        <v>15</v>
      </c>
      <c r="J2" t="s" s="8">
        <v>16</v>
      </c>
      <c r="K2" t="s" s="8">
        <v>17</v>
      </c>
      <c r="L2" t="s" s="8">
        <v>18</v>
      </c>
      <c r="M2" t="s" s="8">
        <v>19</v>
      </c>
    </row>
    <row r="3" ht="20.25" customHeight="1">
      <c r="A3" s="9"/>
      <c r="B3" s="10">
        <v>1</v>
      </c>
      <c r="C3" s="10">
        <v>2</v>
      </c>
      <c r="D3" s="105">
        <v>3</v>
      </c>
      <c r="E3" s="105">
        <v>4</v>
      </c>
      <c r="F3" s="105">
        <v>5</v>
      </c>
      <c r="G3" s="91">
        <v>6</v>
      </c>
      <c r="H3" s="91">
        <v>7</v>
      </c>
      <c r="I3" s="10">
        <v>8</v>
      </c>
      <c r="J3" s="10">
        <v>9</v>
      </c>
      <c r="K3" s="10">
        <v>10</v>
      </c>
      <c r="L3" s="10">
        <v>11</v>
      </c>
      <c r="M3" s="9"/>
    </row>
    <row r="4" ht="20.25" customHeight="1">
      <c r="A4" s="11">
        <v>1</v>
      </c>
      <c r="B4" s="12">
        <f>'Taguchi matrix-1-1 - Taguchi St'!B4-'Taguchi matrix-1-1 - Taguchi S1'!B$4</f>
        <v>12.145</v>
      </c>
      <c r="C4" s="13">
        <f>'Taguchi matrix-1-1 - Taguchi St'!C4-'Taguchi matrix-1-1 - Taguchi S1'!C$4</f>
        <v>-19</v>
      </c>
      <c r="D4" s="106">
        <f>'Taguchi matrix-1-1 - Taguchi St'!D4-'Taguchi matrix-1-1 - Taguchi S1'!D$4</f>
        <v>4.55</v>
      </c>
      <c r="E4" s="106">
        <f>'Taguchi matrix-1-1 - Taguchi St'!E4-'Taguchi matrix-1-1 - Taguchi S1'!E$4</f>
        <v>0.44</v>
      </c>
      <c r="F4" s="106">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v>1</v>
      </c>
    </row>
    <row r="5" ht="20.05" customHeight="1">
      <c r="A5" s="14">
        <v>2</v>
      </c>
      <c r="B5" s="15">
        <f>'Taguchi matrix-1-1 - Taguchi St'!B5-'Taguchi matrix-1-1 - Taguchi S1'!B$4</f>
        <v>4.655</v>
      </c>
      <c r="C5" s="16">
        <f>'Taguchi matrix-1-1 - Taguchi St'!C5-'Taguchi matrix-1-1 - Taguchi S1'!C$4</f>
        <v>-4.39</v>
      </c>
      <c r="D5" s="107">
        <f>'Taguchi matrix-1-1 - Taguchi St'!D5-'Taguchi matrix-1-1 - Taguchi S1'!D$4</f>
        <v>-0.3</v>
      </c>
      <c r="E5" s="107">
        <f>'Taguchi matrix-1-1 - Taguchi St'!E5-'Taguchi matrix-1-1 - Taguchi S1'!E$4</f>
        <v>-0.02</v>
      </c>
      <c r="F5" s="107">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7"/>
    </row>
    <row r="6" ht="20.05" customHeight="1">
      <c r="A6" s="14">
        <v>3</v>
      </c>
      <c r="B6" s="15">
        <f>'Taguchi matrix-1-1 - Taguchi St'!B6-'Taguchi matrix-1-1 - Taguchi S1'!B$4</f>
        <v>-5.115</v>
      </c>
      <c r="C6" s="16">
        <f>'Taguchi matrix-1-1 - Taguchi St'!C6-'Taguchi matrix-1-1 - Taguchi S1'!C$4</f>
        <v>-0.06</v>
      </c>
      <c r="D6" s="107">
        <f>'Taguchi matrix-1-1 - Taguchi St'!D6-'Taguchi matrix-1-1 - Taguchi S1'!D$4</f>
        <v>4.12</v>
      </c>
      <c r="E6" s="107">
        <f>'Taguchi matrix-1-1 - Taguchi St'!E6-'Taguchi matrix-1-1 - Taguchi S1'!E$4</f>
        <v>-0.7</v>
      </c>
      <c r="F6" s="107">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7"/>
    </row>
    <row r="7" ht="20.05" customHeight="1">
      <c r="A7" s="14">
        <v>4</v>
      </c>
      <c r="B7" s="15">
        <f>'Taguchi matrix-1-1 - Taguchi St'!B7-'Taguchi matrix-1-1 - Taguchi S1'!B$4</f>
        <v>1.645</v>
      </c>
      <c r="C7" s="16">
        <f>'Taguchi matrix-1-1 - Taguchi St'!C7-'Taguchi matrix-1-1 - Taguchi S1'!C$4</f>
        <v>-3.85</v>
      </c>
      <c r="D7" s="107">
        <f>'Taguchi matrix-1-1 - Taguchi St'!D7-'Taguchi matrix-1-1 - Taguchi S1'!D$4</f>
        <v>-0.13</v>
      </c>
      <c r="E7" s="107">
        <f>'Taguchi matrix-1-1 - Taguchi St'!E7-'Taguchi matrix-1-1 - Taguchi S1'!E$4</f>
        <v>1.81</v>
      </c>
      <c r="F7" s="107">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7"/>
    </row>
    <row r="8" ht="20.05" customHeight="1">
      <c r="A8" s="14">
        <v>5</v>
      </c>
      <c r="B8" s="15">
        <f>'Taguchi matrix-1-1 - Taguchi St'!B8-'Taguchi matrix-1-1 - Taguchi S1'!B$4</f>
        <v>-0.015</v>
      </c>
      <c r="C8" s="16">
        <f>'Taguchi matrix-1-1 - Taguchi St'!C8-'Taguchi matrix-1-1 - Taguchi S1'!C$4</f>
        <v>-4.39</v>
      </c>
      <c r="D8" s="107">
        <f>'Taguchi matrix-1-1 - Taguchi St'!D8-'Taguchi matrix-1-1 - Taguchi S1'!D$4</f>
        <v>4.38</v>
      </c>
      <c r="E8" s="107">
        <f>'Taguchi matrix-1-1 - Taguchi St'!E8-'Taguchi matrix-1-1 - Taguchi S1'!E$4</f>
        <v>-0.02</v>
      </c>
      <c r="F8" s="107">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7"/>
    </row>
    <row r="9" ht="20.05" customHeight="1">
      <c r="A9" s="14">
        <v>6</v>
      </c>
      <c r="B9" s="15">
        <f>'Taguchi matrix-1-1 - Taguchi St'!B9-'Taguchi matrix-1-1 - Taguchi S1'!B$4</f>
        <v>-1.315</v>
      </c>
      <c r="C9" s="16">
        <f>'Taguchi matrix-1-1 - Taguchi St'!C9-'Taguchi matrix-1-1 - Taguchi S1'!C$4</f>
        <v>-5.05</v>
      </c>
      <c r="D9" s="107">
        <f>'Taguchi matrix-1-1 - Taguchi St'!D9-'Taguchi matrix-1-1 - Taguchi S1'!D$4</f>
        <v>3.72</v>
      </c>
      <c r="E9" s="107">
        <f>'Taguchi matrix-1-1 - Taguchi St'!E9-'Taguchi matrix-1-1 - Taguchi S1'!E$4</f>
        <v>2.7</v>
      </c>
      <c r="F9" s="107">
        <f>'Taguchi matrix-1-1 - Taguchi St'!F9-'Taguchi matrix-1-1 - Taguchi S1'!F$4</f>
        <v>0</v>
      </c>
      <c r="G9" s="16">
        <f>'Taguchi matrix-1-1 - Taguchi St'!G9-'Taguchi matrix-1-1 - Taguchi S1'!G$4</f>
        <v>-0.11</v>
      </c>
      <c r="H9" s="16">
        <f>'Taguchi matrix-1-1 - Taguchi St'!H9-'Taguchi matrix-1-1 - Taguchi S1'!H$4</f>
        <v>0.04</v>
      </c>
      <c r="I9" s="16">
        <v>1</v>
      </c>
      <c r="J9" s="16">
        <v>2</v>
      </c>
      <c r="K9" s="16">
        <v>1</v>
      </c>
      <c r="L9" s="16">
        <v>1</v>
      </c>
      <c r="M9" s="17"/>
    </row>
    <row r="10" ht="20.05" customHeight="1">
      <c r="A10" s="14">
        <v>7</v>
      </c>
      <c r="B10" s="15">
        <f>'Taguchi matrix-1-1 - Taguchi St'!B10-'Taguchi matrix-1-1 - Taguchi S1'!B$4</f>
        <v>-9.945</v>
      </c>
      <c r="C10" s="16">
        <f>'Taguchi matrix-1-1 - Taguchi St'!C10-'Taguchi matrix-1-1 - Taguchi S1'!C$4</f>
        <v>5.54</v>
      </c>
      <c r="D10" s="107">
        <f>'Taguchi matrix-1-1 - Taguchi St'!D10-'Taguchi matrix-1-1 - Taguchi S1'!D$4</f>
        <v>4.38</v>
      </c>
      <c r="E10" s="107">
        <f>'Taguchi matrix-1-1 - Taguchi St'!E10-'Taguchi matrix-1-1 - Taguchi S1'!E$4</f>
        <v>-0.02</v>
      </c>
      <c r="F10" s="107">
        <f>'Taguchi matrix-1-1 - Taguchi St'!F10-'Taguchi matrix-1-1 - Taguchi S1'!F$4</f>
        <v>0</v>
      </c>
      <c r="G10" s="16">
        <f>'Taguchi matrix-1-1 - Taguchi St'!G10-'Taguchi matrix-1-1 - Taguchi S1'!G$4</f>
        <v>0</v>
      </c>
      <c r="H10" s="16">
        <f>'Taguchi matrix-1-1 - Taguchi St'!H10-'Taguchi matrix-1-1 - Taguchi S1'!H$4</f>
        <v>0.05</v>
      </c>
      <c r="I10" s="16">
        <v>2</v>
      </c>
      <c r="J10" s="16">
        <v>1</v>
      </c>
      <c r="K10" s="16">
        <v>2</v>
      </c>
      <c r="L10" s="16">
        <v>1</v>
      </c>
      <c r="M10" s="17"/>
    </row>
    <row r="11" ht="20.05" customHeight="1">
      <c r="A11" s="14">
        <v>8</v>
      </c>
      <c r="B11" s="15">
        <f>'Taguchi matrix-1-1 - Taguchi St'!B11-'Taguchi matrix-1-1 - Taguchi S1'!B$4</f>
        <v>-2.465</v>
      </c>
      <c r="C11" s="16">
        <f>'Taguchi matrix-1-1 - Taguchi St'!C11-'Taguchi matrix-1-1 - Taguchi S1'!C$4</f>
        <v>-2.95</v>
      </c>
      <c r="D11" s="107">
        <f>'Taguchi matrix-1-1 - Taguchi St'!D11-'Taguchi matrix-1-1 - Taguchi S1'!D$4</f>
        <v>5.82</v>
      </c>
      <c r="E11" s="107">
        <f>'Taguchi matrix-1-1 - Taguchi St'!E11-'Taguchi matrix-1-1 - Taguchi S1'!E$4</f>
        <v>-1.11</v>
      </c>
      <c r="F11" s="107">
        <f>'Taguchi matrix-1-1 - Taguchi St'!F11-'Taguchi matrix-1-1 - Taguchi S1'!F$4</f>
        <v>0</v>
      </c>
      <c r="G11" s="16">
        <f>'Taguchi matrix-1-1 - Taguchi St'!G11-'Taguchi matrix-1-1 - Taguchi S1'!G$4</f>
        <v>0.63</v>
      </c>
      <c r="H11" s="16">
        <f>'Taguchi matrix-1-1 - Taguchi St'!H11-'Taguchi matrix-1-1 - Taguchi S1'!H$4</f>
        <v>0.06</v>
      </c>
      <c r="I11" s="16">
        <v>1</v>
      </c>
      <c r="J11" s="16">
        <v>1</v>
      </c>
      <c r="K11" s="16">
        <v>1</v>
      </c>
      <c r="L11" s="16">
        <v>2</v>
      </c>
      <c r="M11" s="17"/>
    </row>
    <row r="12" ht="20.05" customHeight="1">
      <c r="A12" s="14">
        <v>9</v>
      </c>
      <c r="B12" s="15">
        <v>2</v>
      </c>
      <c r="C12" s="16">
        <v>1</v>
      </c>
      <c r="D12" s="107">
        <v>1</v>
      </c>
      <c r="E12" s="107">
        <v>2</v>
      </c>
      <c r="F12" s="107">
        <v>2</v>
      </c>
      <c r="G12" s="16">
        <v>2</v>
      </c>
      <c r="H12" s="16">
        <v>1</v>
      </c>
      <c r="I12" s="16">
        <v>2</v>
      </c>
      <c r="J12" s="16">
        <v>2</v>
      </c>
      <c r="K12" s="16">
        <v>1</v>
      </c>
      <c r="L12" s="16">
        <v>1</v>
      </c>
      <c r="M12" s="17"/>
    </row>
    <row r="13" ht="20.05" customHeight="1">
      <c r="A13" s="14">
        <v>10</v>
      </c>
      <c r="B13" s="15">
        <v>2</v>
      </c>
      <c r="C13" s="16">
        <v>2</v>
      </c>
      <c r="D13" s="107">
        <v>2</v>
      </c>
      <c r="E13" s="107">
        <v>1</v>
      </c>
      <c r="F13" s="107">
        <v>1</v>
      </c>
      <c r="G13" s="16">
        <v>1</v>
      </c>
      <c r="H13" s="16">
        <v>1</v>
      </c>
      <c r="I13" s="16">
        <v>2</v>
      </c>
      <c r="J13" s="16">
        <v>2</v>
      </c>
      <c r="K13" s="16">
        <v>1</v>
      </c>
      <c r="L13" s="16">
        <v>2</v>
      </c>
      <c r="M13" s="17"/>
    </row>
    <row r="14" ht="20.05" customHeight="1">
      <c r="A14" s="14">
        <v>11</v>
      </c>
      <c r="B14" s="15">
        <v>2</v>
      </c>
      <c r="C14" s="16">
        <v>2</v>
      </c>
      <c r="D14" s="107">
        <v>1</v>
      </c>
      <c r="E14" s="107">
        <v>2</v>
      </c>
      <c r="F14" s="107">
        <v>1</v>
      </c>
      <c r="G14" s="16">
        <v>2</v>
      </c>
      <c r="H14" s="16">
        <v>1</v>
      </c>
      <c r="I14" s="16">
        <v>1</v>
      </c>
      <c r="J14" s="16">
        <v>1</v>
      </c>
      <c r="K14" s="16">
        <v>2</v>
      </c>
      <c r="L14" s="16">
        <v>2</v>
      </c>
      <c r="M14" s="17"/>
    </row>
    <row r="15" ht="20.05" customHeight="1">
      <c r="A15" s="14">
        <v>12</v>
      </c>
      <c r="B15" s="15">
        <v>2</v>
      </c>
      <c r="C15" s="16">
        <v>2</v>
      </c>
      <c r="D15" s="107">
        <v>1</v>
      </c>
      <c r="E15" s="107">
        <v>1</v>
      </c>
      <c r="F15" s="107">
        <v>2</v>
      </c>
      <c r="G15" s="16">
        <v>1</v>
      </c>
      <c r="H15" s="16">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08" customWidth="1"/>
    <col min="2" max="13" width="8.35156" style="108" customWidth="1"/>
    <col min="14" max="16384" width="16.3516" style="108" customWidth="1"/>
  </cols>
  <sheetData>
    <row r="1" ht="27.65" customHeight="1">
      <c r="A1" t="s" s="7">
        <v>123</v>
      </c>
      <c r="B1" s="7"/>
      <c r="C1" s="7"/>
      <c r="D1" s="7"/>
      <c r="E1" s="7"/>
      <c r="F1" s="7"/>
      <c r="G1" s="7"/>
      <c r="H1" s="7"/>
      <c r="I1" s="7"/>
      <c r="J1" s="7"/>
      <c r="K1" s="7"/>
      <c r="L1" s="7"/>
      <c r="M1" s="7"/>
    </row>
    <row r="2" ht="56.05" customHeight="1">
      <c r="A2" t="s" s="8">
        <v>7</v>
      </c>
      <c r="B2" t="s" s="8">
        <v>8</v>
      </c>
      <c r="C2" t="s" s="109">
        <v>9</v>
      </c>
      <c r="D2" t="s" s="109">
        <v>10</v>
      </c>
      <c r="E2" t="s" s="109">
        <v>11</v>
      </c>
      <c r="F2" t="s" s="8">
        <v>12</v>
      </c>
      <c r="G2" t="s" s="30">
        <v>13</v>
      </c>
      <c r="H2" t="s" s="30">
        <v>14</v>
      </c>
      <c r="I2" t="s" s="8">
        <v>15</v>
      </c>
      <c r="J2" t="s" s="8">
        <v>16</v>
      </c>
      <c r="K2" t="s" s="8">
        <v>17</v>
      </c>
      <c r="L2" t="s" s="8">
        <v>18</v>
      </c>
      <c r="M2" t="s" s="8">
        <v>19</v>
      </c>
    </row>
    <row r="3" ht="20.25" customHeight="1">
      <c r="A3" s="9"/>
      <c r="B3" s="10">
        <v>1</v>
      </c>
      <c r="C3" s="110">
        <v>2</v>
      </c>
      <c r="D3" s="110">
        <v>3</v>
      </c>
      <c r="E3" s="110">
        <v>4</v>
      </c>
      <c r="F3" s="10">
        <v>5</v>
      </c>
      <c r="G3" s="91">
        <v>6</v>
      </c>
      <c r="H3" s="91">
        <v>7</v>
      </c>
      <c r="I3" s="10">
        <v>8</v>
      </c>
      <c r="J3" s="10">
        <v>9</v>
      </c>
      <c r="K3" s="10">
        <v>10</v>
      </c>
      <c r="L3" s="10">
        <v>11</v>
      </c>
      <c r="M3" s="9"/>
    </row>
    <row r="4" ht="20.25" customHeight="1">
      <c r="A4" s="11">
        <v>1</v>
      </c>
      <c r="B4" s="12">
        <f>'Taguchi matrix-1-1 - Taguchi St'!B4-'Taguchi matrix-1-1 - Taguchi S1'!B$4</f>
        <v>12.145</v>
      </c>
      <c r="C4" s="111">
        <f>'Taguchi matrix-1-1 - Taguchi St'!C4-'Taguchi matrix-1-1 - Taguchi S1'!C$4</f>
        <v>-19</v>
      </c>
      <c r="D4" s="111">
        <f>'Taguchi matrix-1-1 - Taguchi St'!D4-'Taguchi matrix-1-1 - Taguchi S1'!D$4</f>
        <v>4.55</v>
      </c>
      <c r="E4" s="111">
        <f>'Taguchi matrix-1-1 - Taguchi St'!E4-'Taguchi matrix-1-1 - Taguchi S1'!E$4</f>
        <v>0.44</v>
      </c>
      <c r="F4" s="13">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v>1</v>
      </c>
    </row>
    <row r="5" ht="20.05" customHeight="1">
      <c r="A5" s="14">
        <v>2</v>
      </c>
      <c r="B5" s="15">
        <f>'Taguchi matrix-1-1 - Taguchi St'!B5-'Taguchi matrix-1-1 - Taguchi S1'!B$4</f>
        <v>4.655</v>
      </c>
      <c r="C5" s="112">
        <f>'Taguchi matrix-1-1 - Taguchi St'!C5-'Taguchi matrix-1-1 - Taguchi S1'!C$4</f>
        <v>-4.39</v>
      </c>
      <c r="D5" s="112">
        <f>'Taguchi matrix-1-1 - Taguchi St'!D5-'Taguchi matrix-1-1 - Taguchi S1'!D$4</f>
        <v>-0.3</v>
      </c>
      <c r="E5" s="112">
        <f>'Taguchi matrix-1-1 - Taguchi St'!E5-'Taguchi matrix-1-1 - Taguchi S1'!E$4</f>
        <v>-0.02</v>
      </c>
      <c r="F5" s="16">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7"/>
    </row>
    <row r="6" ht="20.05" customHeight="1">
      <c r="A6" s="14">
        <v>3</v>
      </c>
      <c r="B6" s="15">
        <f>'Taguchi matrix-1-1 - Taguchi St'!B6-'Taguchi matrix-1-1 - Taguchi S1'!B$4</f>
        <v>-5.115</v>
      </c>
      <c r="C6" s="112">
        <f>'Taguchi matrix-1-1 - Taguchi St'!C6-'Taguchi matrix-1-1 - Taguchi S1'!C$4</f>
        <v>-0.06</v>
      </c>
      <c r="D6" s="112">
        <f>'Taguchi matrix-1-1 - Taguchi St'!D6-'Taguchi matrix-1-1 - Taguchi S1'!D$4</f>
        <v>4.12</v>
      </c>
      <c r="E6" s="112">
        <f>'Taguchi matrix-1-1 - Taguchi St'!E6-'Taguchi matrix-1-1 - Taguchi S1'!E$4</f>
        <v>-0.7</v>
      </c>
      <c r="F6" s="16">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7"/>
    </row>
    <row r="7" ht="20.05" customHeight="1">
      <c r="A7" s="14">
        <v>4</v>
      </c>
      <c r="B7" s="15">
        <f>'Taguchi matrix-1-1 - Taguchi St'!B7-'Taguchi matrix-1-1 - Taguchi S1'!B$4</f>
        <v>1.645</v>
      </c>
      <c r="C7" s="112">
        <f>'Taguchi matrix-1-1 - Taguchi St'!C7-'Taguchi matrix-1-1 - Taguchi S1'!C$4</f>
        <v>-3.85</v>
      </c>
      <c r="D7" s="112">
        <f>'Taguchi matrix-1-1 - Taguchi St'!D7-'Taguchi matrix-1-1 - Taguchi S1'!D$4</f>
        <v>-0.13</v>
      </c>
      <c r="E7" s="112">
        <f>'Taguchi matrix-1-1 - Taguchi St'!E7-'Taguchi matrix-1-1 - Taguchi S1'!E$4</f>
        <v>1.81</v>
      </c>
      <c r="F7" s="16">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7"/>
    </row>
    <row r="8" ht="20.05" customHeight="1">
      <c r="A8" s="14">
        <v>5</v>
      </c>
      <c r="B8" s="15">
        <f>'Taguchi matrix-1-1 - Taguchi St'!B8-'Taguchi matrix-1-1 - Taguchi S1'!B$4</f>
        <v>-0.015</v>
      </c>
      <c r="C8" s="112">
        <f>'Taguchi matrix-1-1 - Taguchi St'!C8-'Taguchi matrix-1-1 - Taguchi S1'!C$4</f>
        <v>-4.39</v>
      </c>
      <c r="D8" s="112">
        <f>'Taguchi matrix-1-1 - Taguchi St'!D8-'Taguchi matrix-1-1 - Taguchi S1'!D$4</f>
        <v>4.38</v>
      </c>
      <c r="E8" s="112">
        <f>'Taguchi matrix-1-1 - Taguchi St'!E8-'Taguchi matrix-1-1 - Taguchi S1'!E$4</f>
        <v>-0.02</v>
      </c>
      <c r="F8" s="16">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7"/>
    </row>
    <row r="9" ht="20.05" customHeight="1">
      <c r="A9" s="14">
        <v>6</v>
      </c>
      <c r="B9" s="15">
        <f>'Taguchi matrix-1-1 - Taguchi St'!B9-'Taguchi matrix-1-1 - Taguchi S1'!B$4</f>
        <v>-1.315</v>
      </c>
      <c r="C9" s="112">
        <f>'Taguchi matrix-1-1 - Taguchi St'!C9-'Taguchi matrix-1-1 - Taguchi S1'!C$4</f>
        <v>-5.05</v>
      </c>
      <c r="D9" s="112">
        <f>'Taguchi matrix-1-1 - Taguchi St'!D9-'Taguchi matrix-1-1 - Taguchi S1'!D$4</f>
        <v>3.72</v>
      </c>
      <c r="E9" s="112">
        <f>'Taguchi matrix-1-1 - Taguchi St'!E9-'Taguchi matrix-1-1 - Taguchi S1'!E$4</f>
        <v>2.7</v>
      </c>
      <c r="F9" s="16">
        <f>'Taguchi matrix-1-1 - Taguchi St'!F9-'Taguchi matrix-1-1 - Taguchi S1'!F$4</f>
        <v>0</v>
      </c>
      <c r="G9" s="16">
        <f>'Taguchi matrix-1-1 - Taguchi St'!G9-'Taguchi matrix-1-1 - Taguchi S1'!G$4</f>
        <v>-0.11</v>
      </c>
      <c r="H9" s="16">
        <f>'Taguchi matrix-1-1 - Taguchi St'!H9-'Taguchi matrix-1-1 - Taguchi S1'!H$4</f>
        <v>0.04</v>
      </c>
      <c r="I9" s="16">
        <v>1</v>
      </c>
      <c r="J9" s="16">
        <v>2</v>
      </c>
      <c r="K9" s="16">
        <v>1</v>
      </c>
      <c r="L9" s="16">
        <v>1</v>
      </c>
      <c r="M9" s="17"/>
    </row>
    <row r="10" ht="20.05" customHeight="1">
      <c r="A10" s="14">
        <v>7</v>
      </c>
      <c r="B10" s="15">
        <f>'Taguchi matrix-1-1 - Taguchi St'!B10-'Taguchi matrix-1-1 - Taguchi S1'!B$4</f>
        <v>-9.945</v>
      </c>
      <c r="C10" s="112">
        <f>'Taguchi matrix-1-1 - Taguchi St'!C10-'Taguchi matrix-1-1 - Taguchi S1'!C$4</f>
        <v>5.54</v>
      </c>
      <c r="D10" s="112">
        <f>'Taguchi matrix-1-1 - Taguchi St'!D10-'Taguchi matrix-1-1 - Taguchi S1'!D$4</f>
        <v>4.38</v>
      </c>
      <c r="E10" s="112">
        <f>'Taguchi matrix-1-1 - Taguchi St'!E10-'Taguchi matrix-1-1 - Taguchi S1'!E$4</f>
        <v>-0.02</v>
      </c>
      <c r="F10" s="16">
        <f>'Taguchi matrix-1-1 - Taguchi St'!F10-'Taguchi matrix-1-1 - Taguchi S1'!F$4</f>
        <v>0</v>
      </c>
      <c r="G10" s="16">
        <f>'Taguchi matrix-1-1 - Taguchi St'!G10-'Taguchi matrix-1-1 - Taguchi S1'!G$4</f>
        <v>0</v>
      </c>
      <c r="H10" s="16">
        <f>'Taguchi matrix-1-1 - Taguchi St'!H10-'Taguchi matrix-1-1 - Taguchi S1'!H$4</f>
        <v>0.05</v>
      </c>
      <c r="I10" s="16">
        <v>2</v>
      </c>
      <c r="J10" s="16">
        <v>1</v>
      </c>
      <c r="K10" s="16">
        <v>2</v>
      </c>
      <c r="L10" s="16">
        <v>1</v>
      </c>
      <c r="M10" s="17"/>
    </row>
    <row r="11" ht="20.05" customHeight="1">
      <c r="A11" s="14">
        <v>8</v>
      </c>
      <c r="B11" s="15">
        <f>'Taguchi matrix-1-1 - Taguchi St'!B11-'Taguchi matrix-1-1 - Taguchi S1'!B$4</f>
        <v>-2.465</v>
      </c>
      <c r="C11" s="112">
        <f>'Taguchi matrix-1-1 - Taguchi St'!C11-'Taguchi matrix-1-1 - Taguchi S1'!C$4</f>
        <v>-2.95</v>
      </c>
      <c r="D11" s="112">
        <f>'Taguchi matrix-1-1 - Taguchi St'!D11-'Taguchi matrix-1-1 - Taguchi S1'!D$4</f>
        <v>5.82</v>
      </c>
      <c r="E11" s="112">
        <f>'Taguchi matrix-1-1 - Taguchi St'!E11-'Taguchi matrix-1-1 - Taguchi S1'!E$4</f>
        <v>-1.11</v>
      </c>
      <c r="F11" s="16">
        <f>'Taguchi matrix-1-1 - Taguchi St'!F11-'Taguchi matrix-1-1 - Taguchi S1'!F$4</f>
        <v>0</v>
      </c>
      <c r="G11" s="16">
        <f>'Taguchi matrix-1-1 - Taguchi St'!G11-'Taguchi matrix-1-1 - Taguchi S1'!G$4</f>
        <v>0.63</v>
      </c>
      <c r="H11" s="16">
        <f>'Taguchi matrix-1-1 - Taguchi St'!H11-'Taguchi matrix-1-1 - Taguchi S1'!H$4</f>
        <v>0.06</v>
      </c>
      <c r="I11" s="16">
        <v>1</v>
      </c>
      <c r="J11" s="16">
        <v>1</v>
      </c>
      <c r="K11" s="16">
        <v>1</v>
      </c>
      <c r="L11" s="16">
        <v>2</v>
      </c>
      <c r="M11" s="17"/>
    </row>
    <row r="12" ht="20.05" customHeight="1">
      <c r="A12" s="14">
        <v>9</v>
      </c>
      <c r="B12" s="15">
        <v>2</v>
      </c>
      <c r="C12" s="112">
        <v>1</v>
      </c>
      <c r="D12" s="112">
        <v>1</v>
      </c>
      <c r="E12" s="112">
        <v>2</v>
      </c>
      <c r="F12" s="16">
        <v>2</v>
      </c>
      <c r="G12" s="16">
        <v>2</v>
      </c>
      <c r="H12" s="16">
        <v>1</v>
      </c>
      <c r="I12" s="16">
        <v>2</v>
      </c>
      <c r="J12" s="16">
        <v>2</v>
      </c>
      <c r="K12" s="16">
        <v>1</v>
      </c>
      <c r="L12" s="16">
        <v>1</v>
      </c>
      <c r="M12" s="17"/>
    </row>
    <row r="13" ht="20.05" customHeight="1">
      <c r="A13" s="14">
        <v>10</v>
      </c>
      <c r="B13" s="15">
        <v>2</v>
      </c>
      <c r="C13" s="112">
        <v>2</v>
      </c>
      <c r="D13" s="112">
        <v>2</v>
      </c>
      <c r="E13" s="112">
        <v>1</v>
      </c>
      <c r="F13" s="16">
        <v>1</v>
      </c>
      <c r="G13" s="16">
        <v>1</v>
      </c>
      <c r="H13" s="16">
        <v>1</v>
      </c>
      <c r="I13" s="16">
        <v>2</v>
      </c>
      <c r="J13" s="16">
        <v>2</v>
      </c>
      <c r="K13" s="16">
        <v>1</v>
      </c>
      <c r="L13" s="16">
        <v>2</v>
      </c>
      <c r="M13" s="17"/>
    </row>
    <row r="14" ht="20.05" customHeight="1">
      <c r="A14" s="14">
        <v>11</v>
      </c>
      <c r="B14" s="15">
        <v>2</v>
      </c>
      <c r="C14" s="112">
        <v>2</v>
      </c>
      <c r="D14" s="112">
        <v>1</v>
      </c>
      <c r="E14" s="112">
        <v>2</v>
      </c>
      <c r="F14" s="16">
        <v>1</v>
      </c>
      <c r="G14" s="16">
        <v>2</v>
      </c>
      <c r="H14" s="16">
        <v>1</v>
      </c>
      <c r="I14" s="16">
        <v>1</v>
      </c>
      <c r="J14" s="16">
        <v>1</v>
      </c>
      <c r="K14" s="16">
        <v>2</v>
      </c>
      <c r="L14" s="16">
        <v>2</v>
      </c>
      <c r="M14" s="17"/>
    </row>
    <row r="15" ht="20.05" customHeight="1">
      <c r="A15" s="14">
        <v>12</v>
      </c>
      <c r="B15" s="15">
        <v>2</v>
      </c>
      <c r="C15" s="112">
        <v>2</v>
      </c>
      <c r="D15" s="112">
        <v>1</v>
      </c>
      <c r="E15" s="112">
        <v>1</v>
      </c>
      <c r="F15" s="16">
        <v>2</v>
      </c>
      <c r="G15" s="16">
        <v>1</v>
      </c>
      <c r="H15" s="16">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113" customWidth="1"/>
    <col min="14" max="16384" width="16.3516" style="113" customWidth="1"/>
  </cols>
  <sheetData>
    <row r="1" ht="27.65" customHeight="1">
      <c r="A1" t="s" s="7">
        <v>125</v>
      </c>
      <c r="B1" s="7"/>
      <c r="C1" s="7"/>
      <c r="D1" s="7"/>
      <c r="E1" s="7"/>
      <c r="F1" s="7"/>
      <c r="G1" s="7"/>
      <c r="H1" s="7"/>
      <c r="I1" s="7"/>
      <c r="J1" s="7"/>
      <c r="K1" s="7"/>
      <c r="L1" s="7"/>
      <c r="M1" s="7"/>
    </row>
    <row r="2" ht="20.25" customHeight="1">
      <c r="A2" s="9"/>
      <c r="B2" t="s" s="47">
        <v>8</v>
      </c>
      <c r="C2" t="s" s="47">
        <v>9</v>
      </c>
      <c r="D2" t="s" s="47">
        <v>10</v>
      </c>
      <c r="E2" t="s" s="47">
        <v>11</v>
      </c>
      <c r="F2" t="s" s="47">
        <v>12</v>
      </c>
      <c r="G2" t="s" s="99">
        <v>13</v>
      </c>
      <c r="H2" t="s" s="99">
        <v>14</v>
      </c>
      <c r="I2" s="9"/>
      <c r="J2" t="s" s="47">
        <v>74</v>
      </c>
      <c r="K2" s="9"/>
      <c r="L2" s="9"/>
      <c r="M2" s="9"/>
    </row>
    <row r="3" ht="20.25" customHeight="1">
      <c r="A3" t="s" s="54">
        <v>47</v>
      </c>
      <c r="B3" s="12">
        <f>'SN ratio - Sb and Beta'!B17</f>
        <v>-1.15462972345672</v>
      </c>
      <c r="C3" s="111">
        <f>'SN ratio - Sb and Beta'!C17</f>
        <v>0.989783034239381</v>
      </c>
      <c r="D3" s="111">
        <f>'SN ratio - Sb and Beta'!D17</f>
        <v>0.286071824368557</v>
      </c>
      <c r="E3" s="111">
        <f>'SN ratio - Sb and Beta'!E17</f>
        <v>-0.0107558013289133</v>
      </c>
      <c r="F3" s="13">
        <f>'SN ratio - Sb and Beta'!F17</f>
        <v>-0.175240586060083</v>
      </c>
      <c r="G3" s="13">
        <f>'SN ratio - Sb and Beta'!G17</f>
        <v>0.0566243801380384</v>
      </c>
      <c r="H3" s="13">
        <f>'SN ratio - Sb and Beta'!H17</f>
        <v>0.008108268954546411</v>
      </c>
      <c r="I3" s="19"/>
      <c r="J3" s="19"/>
      <c r="K3" s="19"/>
      <c r="L3" s="19"/>
      <c r="M3" s="19"/>
    </row>
    <row r="4" ht="32.05" customHeight="1">
      <c r="A4" t="s" s="33">
        <v>61</v>
      </c>
      <c r="B4" s="15">
        <f>'SN ratio - ST'!B18</f>
        <v>0.0591059985426365</v>
      </c>
      <c r="C4" s="112">
        <f>'SN ratio - ST'!C18</f>
        <v>0.0111425845925755</v>
      </c>
      <c r="D4" s="112">
        <f>'SN ratio - ST'!D18</f>
        <v>-0.00300342902524109</v>
      </c>
      <c r="E4" s="112">
        <f>'SN ratio - ST'!E18</f>
        <v>-0.00797737397771095</v>
      </c>
      <c r="F4" s="16">
        <f>'SN ratio - ST'!F18</f>
        <v>0.0183659967544465</v>
      </c>
      <c r="G4" s="16">
        <f>'SN ratio - ST'!G18</f>
        <v>0.0158213548924395</v>
      </c>
      <c r="H4" s="16">
        <f>'SN ratio - ST'!H18</f>
        <v>0.0302278543210101</v>
      </c>
      <c r="I4" s="17"/>
      <c r="J4" s="17"/>
      <c r="K4" s="17"/>
      <c r="L4" s="17"/>
      <c r="M4" s="17"/>
    </row>
    <row r="5" ht="32.05" customHeight="1">
      <c r="A5" t="s" s="33">
        <v>56</v>
      </c>
      <c r="B5" s="15">
        <f>B4</f>
        <v>0.0591059985426365</v>
      </c>
      <c r="C5" s="112">
        <f>C4</f>
        <v>0.0111425845925755</v>
      </c>
      <c r="D5" s="112">
        <v>0</v>
      </c>
      <c r="E5" s="112">
        <v>0</v>
      </c>
      <c r="F5" s="16">
        <f>F4</f>
        <v>0.0183659967544465</v>
      </c>
      <c r="G5" s="16">
        <f>G4</f>
        <v>0.0158213548924395</v>
      </c>
      <c r="H5" s="16">
        <f>H4</f>
        <v>0.0302278543210101</v>
      </c>
      <c r="I5" s="16">
        <f>B5+F5+G5+H5</f>
        <v>0.123521204510533</v>
      </c>
      <c r="J5" s="17"/>
      <c r="K5" s="17"/>
      <c r="L5" s="17"/>
      <c r="M5" s="17"/>
    </row>
    <row r="6" ht="20.05" customHeight="1">
      <c r="A6" t="s" s="33">
        <v>74</v>
      </c>
      <c r="B6" s="15">
        <f>B5*'Sheet 2 - Taguchi Standard Mat3'!B4/B3</f>
        <v>-0.621707840805666</v>
      </c>
      <c r="C6" s="112">
        <f>C5*'Sheet 2 - Taguchi Standard Mat3'!C4/C3</f>
        <v>-0.213894459629354</v>
      </c>
      <c r="D6" s="112">
        <f>D5*'Sheet 2 - Taguchi Standard Mat3'!D4/D3</f>
        <v>0</v>
      </c>
      <c r="E6" s="112">
        <f>E5*'Sheet 2 - Taguchi Standard Mat3'!E4/E3</f>
        <v>0</v>
      </c>
      <c r="F6" s="16">
        <f>F5*'Sheet 2 - Taguchi Standard Mat3'!F4/F3</f>
        <v>-0.259915085740531</v>
      </c>
      <c r="G6" s="16">
        <f>'Sheet 2 - Taguchi Standard Mat3'!G4*G5/G3</f>
        <v>-0.159263064190833</v>
      </c>
      <c r="H6" s="16">
        <f>'Sheet 2 - Taguchi Standard Mat3'!H4*H5/H3</f>
        <v>-0.186401403865994</v>
      </c>
      <c r="I6" s="16">
        <f>B6+F6+G6+H6</f>
        <v>-1.22728739460302</v>
      </c>
      <c r="J6" s="17"/>
      <c r="K6" s="17"/>
      <c r="L6" s="17"/>
      <c r="M6" s="17"/>
    </row>
    <row r="7" ht="20.05" customHeight="1">
      <c r="A7" s="48"/>
      <c r="B7" s="15">
        <f>B5*'Sheet 2 - Taguchi Standard Mat3'!B5/B3</f>
        <v>-0.238291477888051</v>
      </c>
      <c r="C7" s="112">
        <f>C5*'Sheet 2 - Taguchi Standard Mat3'!C5/C3</f>
        <v>-0.0494208777775191</v>
      </c>
      <c r="D7" s="112">
        <f>D5*'Sheet 2 - Taguchi Standard Mat3'!D5/D3</f>
        <v>0</v>
      </c>
      <c r="E7" s="112">
        <f>E5*'Sheet 2 - Taguchi Standard Mat3'!E5/E3</f>
        <v>0</v>
      </c>
      <c r="F7" s="16">
        <f>F5*'Sheet 2 - Taguchi Standard Mat3'!F5/F3</f>
        <v>0</v>
      </c>
      <c r="G7" s="16">
        <f>'Sheet 2 - Taguchi Standard Mat3'!G5*G5/G3</f>
        <v>0</v>
      </c>
      <c r="H7" s="16">
        <f>'Sheet 2 - Taguchi Standard Mat3'!H5*H5/H3</f>
        <v>0.186401403865994</v>
      </c>
      <c r="I7" s="16">
        <f>B7+F7+G7+H7</f>
        <v>-0.051890074022057</v>
      </c>
      <c r="J7" s="17"/>
      <c r="K7" s="17"/>
      <c r="L7" s="17"/>
      <c r="M7" s="17"/>
    </row>
    <row r="8" ht="20.05" customHeight="1">
      <c r="A8" s="48"/>
      <c r="B8" s="15">
        <f>'Sheet 2 - Taguchi Standard Mat3'!B6*B5/B3</f>
        <v>0.261839078280855</v>
      </c>
      <c r="C8" s="112">
        <f>'Sheet 2 - Taguchi Standard Mat3'!C6*C5/C3</f>
        <v>-0.000675456188303222</v>
      </c>
      <c r="D8" s="112">
        <f>'Sheet 2 - Taguchi Standard Mat3'!D6*D5/D3</f>
        <v>0</v>
      </c>
      <c r="E8" s="112">
        <f>'Sheet 2 - Taguchi Standard Mat3'!E6*E5/E3</f>
        <v>0</v>
      </c>
      <c r="F8" s="16">
        <f>'Sheet 2 - Taguchi Standard Mat3'!F6*F5/F3</f>
        <v>-0.252578772836564</v>
      </c>
      <c r="G8" s="16">
        <f>'Sheet 2 - Taguchi Standard Mat2'!G6*G5/G3</f>
        <v>-0.173233508418099</v>
      </c>
      <c r="H8" s="16">
        <f>'Sheet 2 - Taguchi Standard Mat2'!H6*H5/H3</f>
        <v>-0.186401403865994</v>
      </c>
      <c r="I8" s="16">
        <f>B8+F8+G8+H8</f>
        <v>-0.350374606839802</v>
      </c>
      <c r="J8" s="17"/>
      <c r="K8" s="17"/>
      <c r="L8" s="17"/>
      <c r="M8" s="17"/>
    </row>
    <row r="9" ht="20.05" customHeight="1">
      <c r="A9" s="48"/>
      <c r="B9" s="15">
        <f>'Sheet 2 - Taguchi Standard Mat3'!B7*B5/B3</f>
        <v>-0.08420826662209301</v>
      </c>
      <c r="C9" s="112">
        <f>'Sheet 2 - Taguchi Standard Mat3'!C7*C5/C3</f>
        <v>-0.0433417720827901</v>
      </c>
      <c r="D9" s="112">
        <f>'Sheet 2 - Taguchi Standard Mat3'!D7*D5/D3</f>
        <v>0</v>
      </c>
      <c r="E9" s="112">
        <f>'Sheet 2 - Taguchi Standard Mat3'!E7*E5/E3</f>
        <v>0</v>
      </c>
      <c r="F9" s="16">
        <f>'Sheet 2 - Taguchi Standard Mat3'!F7*F5/F3</f>
        <v>0</v>
      </c>
      <c r="G9" s="16">
        <f>'Sheet 2 - Taguchi Standard Mat2'!G7*G5/G3</f>
        <v>0.131322175736301</v>
      </c>
      <c r="H9" s="16">
        <f>'Sheet 2 - Taguchi Standard Mat2'!H7*H5/H3</f>
        <v>0.186401403865994</v>
      </c>
      <c r="I9" s="16">
        <f>B9+F9+G9+H9</f>
        <v>0.233515312980202</v>
      </c>
      <c r="J9" s="17"/>
      <c r="K9" s="17"/>
      <c r="L9" s="17"/>
      <c r="M9" s="17"/>
    </row>
    <row r="10" ht="20.05" customHeight="1">
      <c r="A10" s="48"/>
      <c r="B10" s="15">
        <f>'Sheet 2 - Taguchi Standard Mat3'!B8*B5/B3</f>
        <v>0.000767856534547961</v>
      </c>
      <c r="C10" s="112">
        <f>'Sheet 2 - Taguchi Standard Mat3'!C8*C5/C3</f>
        <v>-0.0494208777775191</v>
      </c>
      <c r="D10" s="112">
        <f>'Sheet 2 - Taguchi Standard Mat3'!D8*D5/D3</f>
        <v>0</v>
      </c>
      <c r="E10" s="112">
        <f>'Sheet 2 - Taguchi Standard Mat3'!E8*E5/E3</f>
        <v>0</v>
      </c>
      <c r="F10" s="16">
        <f>'Sheet 2 - Taguchi Standard Mat3'!F8*F5/F3</f>
        <v>0</v>
      </c>
      <c r="G10" s="16">
        <f>'Sheet 2 - Taguchi Standard Mat2'!G8*G5/G3</f>
        <v>0</v>
      </c>
      <c r="H10" s="16">
        <f>'Sheet 2 - Taguchi Standard Mat2'!H8*H5/H3</f>
        <v>0.186401403865994</v>
      </c>
      <c r="I10" s="16">
        <f>B10+F10+G10+H10</f>
        <v>0.187169260400542</v>
      </c>
      <c r="J10" s="17"/>
      <c r="K10" s="17"/>
      <c r="L10" s="17"/>
      <c r="M10" s="17"/>
    </row>
    <row r="11" ht="20.05" customHeight="1">
      <c r="A11" s="48"/>
      <c r="B11" s="15">
        <f>'Sheet 2 - Taguchi Standard Mat3'!B9*B5/B3</f>
        <v>0.0673154228620379</v>
      </c>
      <c r="C11" s="112">
        <f>'Sheet 2 - Taguchi Standard Mat3'!C9*C5/C3</f>
        <v>-0.0568508958488545</v>
      </c>
      <c r="D11" s="112">
        <f>'Sheet 2 - Taguchi Standard Mat3'!D9*D5/D3</f>
        <v>0</v>
      </c>
      <c r="E11" s="112">
        <f>'Sheet 2 - Taguchi Standard Mat3'!E9*E5/E3</f>
        <v>0</v>
      </c>
      <c r="F11" s="16">
        <f>'Sheet 2 - Taguchi Standard Mat3'!F9*F5/F3</f>
        <v>0</v>
      </c>
      <c r="G11" s="16">
        <f>'Sheet 2 - Taguchi Standard Mat2'!G9*G5/G3</f>
        <v>-0.0307349772999852</v>
      </c>
      <c r="H11" s="16">
        <f>'Sheet 2 - Taguchi Standard Mat2'!H9*H5/H3</f>
        <v>0.149121123092795</v>
      </c>
      <c r="I11" s="16">
        <f>B11+F11+G11+H11</f>
        <v>0.185701568654848</v>
      </c>
      <c r="J11" s="17"/>
      <c r="K11" s="17"/>
      <c r="L11" s="17"/>
      <c r="M11" s="17"/>
    </row>
    <row r="12" ht="20.05" customHeight="1">
      <c r="A12" s="48"/>
      <c r="B12" s="15">
        <f>'Sheet 2 - Taguchi Standard Mat3'!B10*B5/B3</f>
        <v>0.509088882405298</v>
      </c>
      <c r="C12" s="112">
        <f>'Sheet 2 - Taguchi Standard Mat3'!C10*C5/C3</f>
        <v>0.0623671213866642</v>
      </c>
      <c r="D12" s="112">
        <f>'Sheet 2 - Taguchi Standard Mat3'!D10*D5/D3</f>
        <v>0</v>
      </c>
      <c r="E12" s="112">
        <f>'Sheet 2 - Taguchi Standard Mat3'!E10*E5/E3</f>
        <v>0</v>
      </c>
      <c r="F12" s="16">
        <f>'Sheet 2 - Taguchi Standard Mat3'!F10*F5/F3</f>
        <v>0</v>
      </c>
      <c r="G12" s="16">
        <f>'Sheet 2 - Taguchi Standard Mat2'!G10*G5/G3</f>
        <v>0</v>
      </c>
      <c r="H12" s="16">
        <f>'Sheet 2 - Taguchi Standard Mat2'!H10*H5/H3</f>
        <v>0.186401403865994</v>
      </c>
      <c r="I12" s="16">
        <f>B12+F12+G12+H12</f>
        <v>0.6954902862712919</v>
      </c>
      <c r="J12" s="17"/>
      <c r="K12" s="17"/>
      <c r="L12" s="17"/>
      <c r="M12" s="17"/>
    </row>
    <row r="13" ht="20.05" customHeight="1">
      <c r="A13" s="48"/>
      <c r="B13" s="15">
        <f>'Sheet 2 - Taguchi Standard Mat3'!B11*B5/B3</f>
        <v>0.126184423844048</v>
      </c>
      <c r="C13" s="112">
        <f>'Sheet 2 - Taguchi Standard Mat3'!C11*C5/C3</f>
        <v>-0.0332099292582418</v>
      </c>
      <c r="D13" s="112">
        <f>'Sheet 2 - Taguchi Standard Mat3'!D11*D5/D3</f>
        <v>0</v>
      </c>
      <c r="E13" s="112">
        <f>'Sheet 2 - Taguchi Standard Mat3'!E11*E5/E3</f>
        <v>0</v>
      </c>
      <c r="F13" s="16">
        <f>'Sheet 2 - Taguchi Standard Mat3'!F11*F5/F3</f>
        <v>0</v>
      </c>
      <c r="G13" s="16">
        <f>'Sheet 2 - Taguchi Standard Mat2'!G11*G5/G3</f>
        <v>0.176027597263552</v>
      </c>
      <c r="H13" s="16">
        <f>'Sheet 2 - Taguchi Standard Mat2'!H11*H5/H3</f>
        <v>0.223681684639193</v>
      </c>
      <c r="I13" s="16">
        <f>B13+F13+G13+H13</f>
        <v>0.5258937057467929</v>
      </c>
      <c r="J13" s="17"/>
      <c r="K13" s="17"/>
      <c r="L13" s="17"/>
      <c r="M13" s="17"/>
    </row>
    <row r="14" ht="20.05" customHeight="1">
      <c r="A14" s="48"/>
      <c r="B14" s="23"/>
      <c r="C14" s="17"/>
      <c r="D14" s="17"/>
      <c r="E14" s="17"/>
      <c r="F14" s="17"/>
      <c r="G14" s="17"/>
      <c r="H14" s="17"/>
      <c r="I14" s="16">
        <f>I6+I7+I8+I9+I10+I11+I12+I13</f>
        <v>0.198218058588798</v>
      </c>
      <c r="J14" s="17"/>
      <c r="K14" s="17"/>
      <c r="L14" s="17"/>
      <c r="M14" s="17"/>
    </row>
    <row r="15" ht="20.05" customHeight="1">
      <c r="A15" s="48"/>
      <c r="B15" s="23"/>
      <c r="C15" s="17"/>
      <c r="D15" s="17"/>
      <c r="E15" s="17"/>
      <c r="F15" s="17"/>
      <c r="G15" s="17"/>
      <c r="H15" s="17"/>
      <c r="I15" s="16">
        <f>I14/I5</f>
        <v>1.60472899672781</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114" customWidth="1"/>
    <col min="14" max="16384" width="16.3516" style="114" customWidth="1"/>
  </cols>
  <sheetData>
    <row r="1" ht="27.65" customHeight="1">
      <c r="A1" t="s" s="7">
        <v>86</v>
      </c>
      <c r="B1" s="7"/>
      <c r="C1" s="7"/>
      <c r="D1" s="7"/>
      <c r="E1" s="7"/>
      <c r="F1" s="7"/>
      <c r="G1" s="7"/>
      <c r="H1" s="7"/>
      <c r="I1" s="7"/>
      <c r="J1" s="7"/>
      <c r="K1" s="7"/>
      <c r="L1" s="7"/>
      <c r="M1" s="7"/>
    </row>
    <row r="2" ht="20.25" customHeight="1">
      <c r="A2" s="9"/>
      <c r="B2" t="s" s="47">
        <v>8</v>
      </c>
      <c r="C2" t="s" s="47">
        <v>9</v>
      </c>
      <c r="D2" t="s" s="115">
        <v>10</v>
      </c>
      <c r="E2" t="s" s="115">
        <v>11</v>
      </c>
      <c r="F2" t="s" s="115">
        <v>12</v>
      </c>
      <c r="G2" t="s" s="99">
        <v>13</v>
      </c>
      <c r="H2" t="s" s="99">
        <v>14</v>
      </c>
      <c r="I2" s="9"/>
      <c r="J2" t="s" s="47">
        <v>74</v>
      </c>
      <c r="K2" s="9"/>
      <c r="L2" s="9"/>
      <c r="M2" s="9"/>
    </row>
    <row r="3" ht="20.25" customHeight="1">
      <c r="A3" t="s" s="54">
        <v>47</v>
      </c>
      <c r="B3" s="12">
        <f>'SN ratio - Sb and Beta'!B17</f>
        <v>-1.15462972345672</v>
      </c>
      <c r="C3" s="13">
        <f>'SN ratio - Sb and Beta'!C17</f>
        <v>0.989783034239381</v>
      </c>
      <c r="D3" s="116"/>
      <c r="E3" s="116"/>
      <c r="F3" s="116"/>
      <c r="G3" s="13">
        <f>'SN ratio - Sb and Beta'!G17</f>
        <v>0.0566243801380384</v>
      </c>
      <c r="H3" s="13">
        <f>'SN ratio - Sb and Beta'!H17</f>
        <v>0.008108268954546411</v>
      </c>
      <c r="I3" s="19"/>
      <c r="J3" s="19"/>
      <c r="K3" s="19"/>
      <c r="L3" s="19"/>
      <c r="M3" s="19"/>
    </row>
    <row r="4" ht="32.05" customHeight="1">
      <c r="A4" t="s" s="33">
        <v>61</v>
      </c>
      <c r="B4" s="15">
        <f>'SN ratio - ST'!B18</f>
        <v>0.0591059985426365</v>
      </c>
      <c r="C4" s="16">
        <f>'SN ratio - ST'!C18</f>
        <v>0.0111425845925755</v>
      </c>
      <c r="D4" s="117"/>
      <c r="E4" s="118"/>
      <c r="F4" s="118"/>
      <c r="G4" s="16">
        <f>'SN ratio - ST'!G18</f>
        <v>0.0158213548924395</v>
      </c>
      <c r="H4" s="16">
        <f>'SN ratio - ST'!H18</f>
        <v>0.0302278543210101</v>
      </c>
      <c r="I4" s="17"/>
      <c r="J4" s="17"/>
      <c r="K4" s="17"/>
      <c r="L4" s="17"/>
      <c r="M4" s="17"/>
    </row>
    <row r="5" ht="32.05" customHeight="1">
      <c r="A5" t="s" s="33">
        <v>56</v>
      </c>
      <c r="B5" s="15">
        <f>B4</f>
        <v>0.0591059985426365</v>
      </c>
      <c r="C5" s="16">
        <f>C4</f>
        <v>0.0111425845925755</v>
      </c>
      <c r="D5" s="118"/>
      <c r="E5" s="118"/>
      <c r="F5" s="118"/>
      <c r="G5" s="16">
        <f>G4</f>
        <v>0.0158213548924395</v>
      </c>
      <c r="H5" s="16">
        <f>H4</f>
        <v>0.0302278543210101</v>
      </c>
      <c r="I5" s="16">
        <f>B5+C5+D5+E5+F5+G5+H5</f>
        <v>0.116297792348662</v>
      </c>
      <c r="J5" s="17"/>
      <c r="K5" s="17"/>
      <c r="L5" s="17"/>
      <c r="M5" s="17"/>
    </row>
    <row r="6" ht="20.05" customHeight="1">
      <c r="A6" t="s" s="33">
        <v>74</v>
      </c>
      <c r="B6" s="15">
        <f>B5*'Sheet 2 - Taguchi Standard Mat2'!B4/B3</f>
        <v>-0.621707840805666</v>
      </c>
      <c r="C6" s="16">
        <f>C5*'Sheet 2 - Taguchi Standard Mat2'!C4/C3</f>
        <v>-0.213894459629354</v>
      </c>
      <c r="D6" s="118"/>
      <c r="E6" s="118"/>
      <c r="F6" s="118"/>
      <c r="G6" s="16">
        <f>G5*'Sheet 2 - Taguchi Standard Mat2'!G4/G3</f>
        <v>-0.159263064190833</v>
      </c>
      <c r="H6" s="16">
        <f>H5*'Sheet 2 - Taguchi Standard Mat2'!H4/H3</f>
        <v>-0.186401403865994</v>
      </c>
      <c r="I6" s="16">
        <f>B6+C6+D6+E6+F6+G6+H6</f>
        <v>-1.18126676849185</v>
      </c>
      <c r="J6" s="17"/>
      <c r="K6" s="17"/>
      <c r="L6" s="17"/>
      <c r="M6" s="17"/>
    </row>
    <row r="7" ht="20.05" customHeight="1">
      <c r="A7" s="48"/>
      <c r="B7" s="15">
        <f>B5*'Sheet 2 - Taguchi Standard Mat2'!B5/B3</f>
        <v>-0.238291477888051</v>
      </c>
      <c r="C7" s="16">
        <f>C5*'Sheet 2 - Taguchi Standard Mat2'!C5/C3</f>
        <v>-0.0494208777775191</v>
      </c>
      <c r="D7" s="118"/>
      <c r="E7" s="118"/>
      <c r="F7" s="118"/>
      <c r="G7" s="16">
        <f>'Sheet 2 - Taguchi Standard Mat2'!G5*G5/G3</f>
        <v>0</v>
      </c>
      <c r="H7" s="16">
        <f>'Sheet 2 - Taguchi Standard Mat2'!H5*H5/H3</f>
        <v>0.186401403865994</v>
      </c>
      <c r="I7" s="16">
        <f>B7+C7+D7+E7+F7+G7+H7</f>
        <v>-0.101310951799576</v>
      </c>
      <c r="J7" s="17"/>
      <c r="K7" s="17"/>
      <c r="L7" s="17"/>
      <c r="M7" s="17"/>
    </row>
    <row r="8" ht="20.05" customHeight="1">
      <c r="A8" s="48"/>
      <c r="B8" s="15">
        <f>'Sheet 2 - Taguchi Standard Mat2'!B6*B5/B3</f>
        <v>0.261839078280855</v>
      </c>
      <c r="C8" s="16">
        <f>'Sheet 2 - Taguchi Standard Mat2'!C6*C5/C3</f>
        <v>-0.000675456188303222</v>
      </c>
      <c r="D8" s="118"/>
      <c r="E8" s="118"/>
      <c r="F8" s="118"/>
      <c r="G8" s="16">
        <f>'Sheet 2 - Taguchi Standard Mat2'!G6*G5/G3</f>
        <v>-0.173233508418099</v>
      </c>
      <c r="H8" s="16">
        <f>'Sheet 2 - Taguchi Standard Mat2'!H6*H5/H3</f>
        <v>-0.186401403865994</v>
      </c>
      <c r="I8" s="16">
        <f>B8+C8+D8+E8+F8+G8+H8</f>
        <v>-0.0984712901915412</v>
      </c>
      <c r="J8" s="17"/>
      <c r="K8" s="17"/>
      <c r="L8" s="17"/>
      <c r="M8" s="17"/>
    </row>
    <row r="9" ht="20.05" customHeight="1">
      <c r="A9" s="48"/>
      <c r="B9" s="15">
        <f>'Sheet 2 - Taguchi Standard Mat2'!B7*B5/B3</f>
        <v>-0.08420826662209301</v>
      </c>
      <c r="C9" s="16">
        <f>'Sheet 2 - Taguchi Standard Mat2'!C7*C5/C3</f>
        <v>-0.0433417720827901</v>
      </c>
      <c r="D9" s="118"/>
      <c r="E9" s="118"/>
      <c r="F9" s="118"/>
      <c r="G9" s="16">
        <f>'Sheet 2 - Taguchi Standard Mat2'!G7*G5/G3</f>
        <v>0.131322175736301</v>
      </c>
      <c r="H9" s="16">
        <f>'Sheet 2 - Taguchi Standard Mat2'!H7*H5/H3</f>
        <v>0.186401403865994</v>
      </c>
      <c r="I9" s="16">
        <f>B9+C9+D9+E9+F9+G9+H9</f>
        <v>0.190173540897412</v>
      </c>
      <c r="J9" s="17"/>
      <c r="K9" s="17"/>
      <c r="L9" s="17"/>
      <c r="M9" s="17"/>
    </row>
    <row r="10" ht="20.05" customHeight="1">
      <c r="A10" s="48"/>
      <c r="B10" s="15">
        <f>'Sheet 2 - Taguchi Standard Mat2'!B8*B5/B3</f>
        <v>0.000767856534547961</v>
      </c>
      <c r="C10" s="16">
        <f>'Sheet 2 - Taguchi Standard Mat2'!C8*C5/C3</f>
        <v>-0.0494208777775191</v>
      </c>
      <c r="D10" s="118"/>
      <c r="E10" s="118"/>
      <c r="F10" s="118"/>
      <c r="G10" s="16">
        <f>'Sheet 2 - Taguchi Standard Mat2'!G8*G5/G3</f>
        <v>0</v>
      </c>
      <c r="H10" s="16">
        <f>'Sheet 2 - Taguchi Standard Mat2'!H8*H5/H3</f>
        <v>0.186401403865994</v>
      </c>
      <c r="I10" s="16">
        <f>B10+C10+D10+E10+F10+G10+H10</f>
        <v>0.137748382623023</v>
      </c>
      <c r="J10" s="17"/>
      <c r="K10" s="17"/>
      <c r="L10" s="17"/>
      <c r="M10" s="17"/>
    </row>
    <row r="11" ht="20.05" customHeight="1">
      <c r="A11" s="48"/>
      <c r="B11" s="15">
        <f>'Sheet 2 - Taguchi Standard Mat2'!B9*B5/B3</f>
        <v>0.0673154228620379</v>
      </c>
      <c r="C11" s="16">
        <f>'Sheet 2 - Taguchi Standard Mat2'!C9*C5/C3</f>
        <v>-0.0568508958488545</v>
      </c>
      <c r="D11" s="118"/>
      <c r="E11" s="118"/>
      <c r="F11" s="118"/>
      <c r="G11" s="16">
        <f>'Sheet 2 - Taguchi Standard Mat2'!G9*G5/G3</f>
        <v>-0.0307349772999852</v>
      </c>
      <c r="H11" s="16">
        <f>'Sheet 2 - Taguchi Standard Mat2'!H9*H5/H3</f>
        <v>0.149121123092795</v>
      </c>
      <c r="I11" s="16">
        <f>B11+C11+D11+E11+F11+G11+H11</f>
        <v>0.128850672805993</v>
      </c>
      <c r="J11" s="17"/>
      <c r="K11" s="17"/>
      <c r="L11" s="17"/>
      <c r="M11" s="17"/>
    </row>
    <row r="12" ht="20.05" customHeight="1">
      <c r="A12" s="48"/>
      <c r="B12" s="15">
        <f>'Sheet 2 - Taguchi Standard Mat2'!B10*B5/B3</f>
        <v>0.509088882405298</v>
      </c>
      <c r="C12" s="16">
        <f>'Sheet 2 - Taguchi Standard Mat2'!C10*C5/C3</f>
        <v>0.0623671213866642</v>
      </c>
      <c r="D12" s="118"/>
      <c r="E12" s="118"/>
      <c r="F12" s="118"/>
      <c r="G12" s="16">
        <f>'Sheet 2 - Taguchi Standard Mat2'!G10*G5/G3</f>
        <v>0</v>
      </c>
      <c r="H12" s="16">
        <f>'Sheet 2 - Taguchi Standard Mat2'!H10*H5/H3</f>
        <v>0.186401403865994</v>
      </c>
      <c r="I12" s="16">
        <f>B12+C12+D12+E12+F12+G12+H12</f>
        <v>0.757857407657956</v>
      </c>
      <c r="J12" s="17"/>
      <c r="K12" s="17"/>
      <c r="L12" s="17"/>
      <c r="M12" s="17"/>
    </row>
    <row r="13" ht="20.05" customHeight="1">
      <c r="A13" s="48"/>
      <c r="B13" s="15">
        <f>'Sheet 2 - Taguchi Standard Mat2'!B11*B5/B3</f>
        <v>0.126184423844048</v>
      </c>
      <c r="C13" s="16">
        <f>'Sheet 2 - Taguchi Standard Mat2'!C11*C5/C3</f>
        <v>-0.0332099292582418</v>
      </c>
      <c r="D13" s="118"/>
      <c r="E13" s="118"/>
      <c r="F13" s="118"/>
      <c r="G13" s="16">
        <f>'Sheet 2 - Taguchi Standard Mat2'!G11*G5/G3</f>
        <v>0.176027597263552</v>
      </c>
      <c r="H13" s="16">
        <f>'Sheet 2 - Taguchi Standard Mat2'!H11*H5/H3</f>
        <v>0.223681684639193</v>
      </c>
      <c r="I13" s="16">
        <f>B13+C13+D13+E13+F13+G13+H13</f>
        <v>0.492683776488551</v>
      </c>
      <c r="J13" s="17"/>
      <c r="K13" s="17"/>
      <c r="L13" s="17"/>
      <c r="M13" s="17"/>
    </row>
    <row r="14" ht="20.05" customHeight="1">
      <c r="A14" s="48"/>
      <c r="B14" s="23"/>
      <c r="C14" s="17"/>
      <c r="D14" s="17"/>
      <c r="E14" s="17"/>
      <c r="F14" s="17"/>
      <c r="G14" s="17"/>
      <c r="H14" s="17"/>
      <c r="I14" s="16">
        <f>I6+I7+I8+I9+I10+I11+I12+I13</f>
        <v>0.326264769989968</v>
      </c>
      <c r="J14" s="17"/>
      <c r="K14" s="17"/>
      <c r="L14" s="17"/>
      <c r="M14" s="17"/>
    </row>
    <row r="15" ht="20.05" customHeight="1">
      <c r="A15" s="48"/>
      <c r="B15" s="23"/>
      <c r="C15" s="17"/>
      <c r="D15" s="17"/>
      <c r="E15" s="17"/>
      <c r="F15" s="17"/>
      <c r="G15" s="17"/>
      <c r="H15" s="17"/>
      <c r="I15" s="16">
        <f>I14/I5</f>
        <v>2.80542530860623</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7.76562" style="32" customWidth="1"/>
    <col min="2" max="3" width="8.5" style="32" customWidth="1"/>
    <col min="4" max="4" width="8.60156" style="32" customWidth="1"/>
    <col min="5" max="5" width="8.42188" style="32" customWidth="1"/>
    <col min="6" max="6" width="8.21094" style="32" customWidth="1"/>
    <col min="7" max="7" width="7.96094" style="32" customWidth="1"/>
    <col min="8" max="8" width="7.71875" style="32" customWidth="1"/>
    <col min="9" max="16384" width="16.3516" style="32" customWidth="1"/>
  </cols>
  <sheetData>
    <row r="1" ht="19.05" customHeight="1">
      <c r="A1" t="s" s="33">
        <v>26</v>
      </c>
      <c r="B1" s="15">
        <v>1</v>
      </c>
      <c r="C1" s="16">
        <v>2</v>
      </c>
      <c r="D1" s="16">
        <v>3</v>
      </c>
      <c r="E1" s="16">
        <v>4</v>
      </c>
      <c r="F1" s="16">
        <v>5</v>
      </c>
      <c r="G1" s="16">
        <v>6</v>
      </c>
      <c r="H1" s="16">
        <v>7</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19" customWidth="1"/>
    <col min="2" max="13" width="8.35156" style="119" customWidth="1"/>
    <col min="14" max="16384" width="16.3516" style="119" customWidth="1"/>
  </cols>
  <sheetData>
    <row r="1" ht="27.65" customHeight="1">
      <c r="A1" t="s" s="7">
        <v>128</v>
      </c>
      <c r="B1" s="7"/>
      <c r="C1" s="7"/>
      <c r="D1" s="7"/>
      <c r="E1" s="7"/>
      <c r="F1" s="7"/>
      <c r="G1" s="7"/>
      <c r="H1" s="7"/>
      <c r="I1" s="7"/>
      <c r="J1" s="7"/>
      <c r="K1" s="7"/>
      <c r="L1" s="7"/>
      <c r="M1" s="7"/>
    </row>
    <row r="2" ht="56.05" customHeight="1">
      <c r="A2" t="s" s="8">
        <v>7</v>
      </c>
      <c r="B2" t="s" s="57">
        <v>8</v>
      </c>
      <c r="C2" t="s" s="8">
        <v>9</v>
      </c>
      <c r="D2" t="s" s="57">
        <v>10</v>
      </c>
      <c r="E2" t="s" s="57">
        <v>11</v>
      </c>
      <c r="F2" t="s" s="30">
        <v>12</v>
      </c>
      <c r="G2" t="s" s="30">
        <v>13</v>
      </c>
      <c r="H2" t="s" s="30">
        <v>14</v>
      </c>
      <c r="I2" t="s" s="8">
        <v>15</v>
      </c>
      <c r="J2" t="s" s="8">
        <v>16</v>
      </c>
      <c r="K2" t="s" s="8">
        <v>17</v>
      </c>
      <c r="L2" t="s" s="8">
        <v>18</v>
      </c>
      <c r="M2" t="s" s="8">
        <v>19</v>
      </c>
    </row>
    <row r="3" ht="20.25" customHeight="1">
      <c r="A3" s="9"/>
      <c r="B3" s="60">
        <v>1</v>
      </c>
      <c r="C3" s="10">
        <v>2</v>
      </c>
      <c r="D3" s="60">
        <v>3</v>
      </c>
      <c r="E3" s="60">
        <v>4</v>
      </c>
      <c r="F3" s="91">
        <v>5</v>
      </c>
      <c r="G3" s="91">
        <v>6</v>
      </c>
      <c r="H3" s="91">
        <v>7</v>
      </c>
      <c r="I3" s="10">
        <v>8</v>
      </c>
      <c r="J3" s="10">
        <v>9</v>
      </c>
      <c r="K3" s="10">
        <v>10</v>
      </c>
      <c r="L3" s="10">
        <v>11</v>
      </c>
      <c r="M3" s="9"/>
    </row>
    <row r="4" ht="20.25" customHeight="1">
      <c r="A4" s="11">
        <v>1</v>
      </c>
      <c r="B4" s="120"/>
      <c r="C4" s="13">
        <f>'Taguchi matrix-1-1 - Taguchi St'!C4-'Taguchi matrix-1-1 - Taguchi S1'!C$4</f>
        <v>-19</v>
      </c>
      <c r="D4" s="121"/>
      <c r="E4" s="121"/>
      <c r="F4" s="13">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v>1</v>
      </c>
    </row>
    <row r="5" ht="20.05" customHeight="1">
      <c r="A5" s="14">
        <v>2</v>
      </c>
      <c r="B5" s="122"/>
      <c r="C5" s="16">
        <f>'Taguchi matrix-1-1 - Taguchi St'!C5-'Taguchi matrix-1-1 - Taguchi S1'!C$4</f>
        <v>-4.39</v>
      </c>
      <c r="D5" s="123"/>
      <c r="E5" s="123"/>
      <c r="F5" s="16">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7"/>
    </row>
    <row r="6" ht="20.05" customHeight="1">
      <c r="A6" s="14">
        <v>3</v>
      </c>
      <c r="B6" s="122"/>
      <c r="C6" s="16">
        <f>'Taguchi matrix-1-1 - Taguchi St'!C6-'Taguchi matrix-1-1 - Taguchi S1'!C$4</f>
        <v>-0.06</v>
      </c>
      <c r="D6" s="123"/>
      <c r="E6" s="123"/>
      <c r="F6" s="16">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7"/>
    </row>
    <row r="7" ht="20.05" customHeight="1">
      <c r="A7" s="14">
        <v>4</v>
      </c>
      <c r="B7" s="122"/>
      <c r="C7" s="16">
        <f>'Taguchi matrix-1-1 - Taguchi St'!C7-'Taguchi matrix-1-1 - Taguchi S1'!C$4</f>
        <v>-3.85</v>
      </c>
      <c r="D7" s="123"/>
      <c r="E7" s="123"/>
      <c r="F7" s="16">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7"/>
    </row>
    <row r="8" ht="20.05" customHeight="1">
      <c r="A8" s="14">
        <v>5</v>
      </c>
      <c r="B8" s="122"/>
      <c r="C8" s="16">
        <f>'Taguchi matrix-1-1 - Taguchi St'!C8-'Taguchi matrix-1-1 - Taguchi S1'!C$4</f>
        <v>-4.39</v>
      </c>
      <c r="D8" s="123"/>
      <c r="E8" s="123"/>
      <c r="F8" s="16">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7"/>
    </row>
    <row r="9" ht="20.05" customHeight="1">
      <c r="A9" s="14">
        <v>6</v>
      </c>
      <c r="B9" s="122"/>
      <c r="C9" s="16">
        <f>'Taguchi matrix-1-1 - Taguchi St'!C9-'Taguchi matrix-1-1 - Taguchi S1'!C$4</f>
        <v>-5.05</v>
      </c>
      <c r="D9" s="123"/>
      <c r="E9" s="123"/>
      <c r="F9" s="16">
        <f>'Taguchi matrix-1-1 - Taguchi St'!F9-'Taguchi matrix-1-1 - Taguchi S1'!F$4</f>
        <v>0</v>
      </c>
      <c r="G9" s="16">
        <f>'Taguchi matrix-1-1 - Taguchi St'!G9-'Taguchi matrix-1-1 - Taguchi S1'!G$4</f>
        <v>-0.11</v>
      </c>
      <c r="H9" s="16">
        <f>'Taguchi matrix-1-1 - Taguchi St'!H9-'Taguchi matrix-1-1 - Taguchi S1'!H$4</f>
        <v>0.04</v>
      </c>
      <c r="I9" s="16">
        <v>1</v>
      </c>
      <c r="J9" s="16">
        <v>2</v>
      </c>
      <c r="K9" s="16">
        <v>1</v>
      </c>
      <c r="L9" s="16">
        <v>1</v>
      </c>
      <c r="M9" s="17"/>
    </row>
    <row r="10" ht="20.05" customHeight="1">
      <c r="A10" s="14">
        <v>7</v>
      </c>
      <c r="B10" s="122"/>
      <c r="C10" s="16">
        <f>'Taguchi matrix-1-1 - Taguchi St'!C10-'Taguchi matrix-1-1 - Taguchi S1'!C$4</f>
        <v>5.54</v>
      </c>
      <c r="D10" s="123"/>
      <c r="E10" s="123"/>
      <c r="F10" s="16">
        <f>'Taguchi matrix-1-1 - Taguchi St'!F10-'Taguchi matrix-1-1 - Taguchi S1'!F$4</f>
        <v>0</v>
      </c>
      <c r="G10" s="16">
        <f>'Taguchi matrix-1-1 - Taguchi St'!G10-'Taguchi matrix-1-1 - Taguchi S1'!G$4</f>
        <v>0</v>
      </c>
      <c r="H10" s="16">
        <f>'Taguchi matrix-1-1 - Taguchi St'!H10-'Taguchi matrix-1-1 - Taguchi S1'!H$4</f>
        <v>0.05</v>
      </c>
      <c r="I10" s="16">
        <v>2</v>
      </c>
      <c r="J10" s="16">
        <v>1</v>
      </c>
      <c r="K10" s="16">
        <v>2</v>
      </c>
      <c r="L10" s="16">
        <v>1</v>
      </c>
      <c r="M10" s="17"/>
    </row>
    <row r="11" ht="20.05" customHeight="1">
      <c r="A11" s="14">
        <v>8</v>
      </c>
      <c r="B11" s="122"/>
      <c r="C11" s="16">
        <f>'Taguchi matrix-1-1 - Taguchi St'!C11-'Taguchi matrix-1-1 - Taguchi S1'!C$4</f>
        <v>-2.95</v>
      </c>
      <c r="D11" s="123"/>
      <c r="E11" s="123"/>
      <c r="F11" s="16">
        <f>'Taguchi matrix-1-1 - Taguchi St'!F11-'Taguchi matrix-1-1 - Taguchi S1'!F$4</f>
        <v>0</v>
      </c>
      <c r="G11" s="16">
        <f>'Taguchi matrix-1-1 - Taguchi St'!G11-'Taguchi matrix-1-1 - Taguchi S1'!G$4</f>
        <v>0.63</v>
      </c>
      <c r="H11" s="16">
        <f>'Taguchi matrix-1-1 - Taguchi St'!H11-'Taguchi matrix-1-1 - Taguchi S1'!H$4</f>
        <v>0.06</v>
      </c>
      <c r="I11" s="16">
        <v>1</v>
      </c>
      <c r="J11" s="16">
        <v>1</v>
      </c>
      <c r="K11" s="16">
        <v>1</v>
      </c>
      <c r="L11" s="16">
        <v>2</v>
      </c>
      <c r="M11" s="17"/>
    </row>
    <row r="12" ht="20.05" customHeight="1">
      <c r="A12" s="14">
        <v>9</v>
      </c>
      <c r="B12" s="122"/>
      <c r="C12" s="16">
        <v>1</v>
      </c>
      <c r="D12" s="123"/>
      <c r="E12" s="123"/>
      <c r="F12" s="16">
        <v>2</v>
      </c>
      <c r="G12" s="16">
        <v>2</v>
      </c>
      <c r="H12" s="16">
        <v>1</v>
      </c>
      <c r="I12" s="16">
        <v>2</v>
      </c>
      <c r="J12" s="16">
        <v>2</v>
      </c>
      <c r="K12" s="16">
        <v>1</v>
      </c>
      <c r="L12" s="16">
        <v>1</v>
      </c>
      <c r="M12" s="17"/>
    </row>
    <row r="13" ht="20.05" customHeight="1">
      <c r="A13" s="14">
        <v>10</v>
      </c>
      <c r="B13" s="122"/>
      <c r="C13" s="16">
        <v>2</v>
      </c>
      <c r="D13" s="123"/>
      <c r="E13" s="123"/>
      <c r="F13" s="16">
        <v>1</v>
      </c>
      <c r="G13" s="16">
        <v>1</v>
      </c>
      <c r="H13" s="16">
        <v>1</v>
      </c>
      <c r="I13" s="16">
        <v>2</v>
      </c>
      <c r="J13" s="16">
        <v>2</v>
      </c>
      <c r="K13" s="16">
        <v>1</v>
      </c>
      <c r="L13" s="16">
        <v>2</v>
      </c>
      <c r="M13" s="17"/>
    </row>
    <row r="14" ht="20.05" customHeight="1">
      <c r="A14" s="14">
        <v>11</v>
      </c>
      <c r="B14" s="122"/>
      <c r="C14" s="16">
        <v>2</v>
      </c>
      <c r="D14" s="123"/>
      <c r="E14" s="123"/>
      <c r="F14" s="16">
        <v>1</v>
      </c>
      <c r="G14" s="16">
        <v>2</v>
      </c>
      <c r="H14" s="16">
        <v>1</v>
      </c>
      <c r="I14" s="16">
        <v>1</v>
      </c>
      <c r="J14" s="16">
        <v>1</v>
      </c>
      <c r="K14" s="16">
        <v>2</v>
      </c>
      <c r="L14" s="16">
        <v>2</v>
      </c>
      <c r="M14" s="17"/>
    </row>
    <row r="15" ht="20.05" customHeight="1">
      <c r="A15" s="14">
        <v>12</v>
      </c>
      <c r="B15" s="122"/>
      <c r="C15" s="16">
        <v>2</v>
      </c>
      <c r="D15" s="123"/>
      <c r="E15" s="123"/>
      <c r="F15" s="16">
        <v>2</v>
      </c>
      <c r="G15" s="16">
        <v>1</v>
      </c>
      <c r="H15" s="16">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24" customWidth="1"/>
    <col min="2" max="13" width="8.35156" style="124" customWidth="1"/>
    <col min="14" max="16384" width="16.3516" style="124" customWidth="1"/>
  </cols>
  <sheetData>
    <row r="1" ht="27.65" customHeight="1">
      <c r="A1" t="s" s="7">
        <v>130</v>
      </c>
      <c r="B1" s="7"/>
      <c r="C1" s="7"/>
      <c r="D1" s="7"/>
      <c r="E1" s="7"/>
      <c r="F1" s="7"/>
      <c r="G1" s="7"/>
      <c r="H1" s="7"/>
      <c r="I1" s="7"/>
      <c r="J1" s="7"/>
      <c r="K1" s="7"/>
      <c r="L1" s="7"/>
      <c r="M1" s="7"/>
    </row>
    <row r="2" ht="56.05" customHeight="1">
      <c r="A2" t="s" s="8">
        <v>7</v>
      </c>
      <c r="B2" t="s" s="8">
        <v>8</v>
      </c>
      <c r="C2" t="s" s="125">
        <v>9</v>
      </c>
      <c r="D2" t="s" s="30">
        <v>10</v>
      </c>
      <c r="E2" t="s" s="125">
        <v>11</v>
      </c>
      <c r="F2" t="s" s="125">
        <v>12</v>
      </c>
      <c r="G2" t="s" s="30">
        <v>13</v>
      </c>
      <c r="H2" t="s" s="30">
        <v>14</v>
      </c>
      <c r="I2" t="s" s="8">
        <v>15</v>
      </c>
      <c r="J2" t="s" s="8">
        <v>16</v>
      </c>
      <c r="K2" t="s" s="8">
        <v>17</v>
      </c>
      <c r="L2" t="s" s="8">
        <v>18</v>
      </c>
      <c r="M2" t="s" s="8">
        <v>19</v>
      </c>
    </row>
    <row r="3" ht="20.25" customHeight="1">
      <c r="A3" s="9"/>
      <c r="B3" s="10">
        <v>1</v>
      </c>
      <c r="C3" s="126">
        <v>2</v>
      </c>
      <c r="D3" s="91">
        <v>3</v>
      </c>
      <c r="E3" s="126">
        <v>4</v>
      </c>
      <c r="F3" s="126">
        <v>5</v>
      </c>
      <c r="G3" s="91">
        <v>6</v>
      </c>
      <c r="H3" s="91">
        <v>7</v>
      </c>
      <c r="I3" s="10">
        <v>8</v>
      </c>
      <c r="J3" s="10">
        <v>9</v>
      </c>
      <c r="K3" s="10">
        <v>10</v>
      </c>
      <c r="L3" s="10">
        <v>11</v>
      </c>
      <c r="M3" s="9"/>
    </row>
    <row r="4" ht="20.25" customHeight="1">
      <c r="A4" s="11">
        <v>1</v>
      </c>
      <c r="B4" s="12">
        <f>'Taguchi matrix-1-1 - Taguchi St'!B4-'Taguchi matrix-1-1 - Taguchi S1'!B$4</f>
        <v>12.145</v>
      </c>
      <c r="C4" s="127">
        <f>'Taguchi matrix-1-1 - Taguchi St'!C4-'Taguchi matrix-1-1 - Taguchi S1'!C$4</f>
        <v>-19</v>
      </c>
      <c r="D4" s="13">
        <f>'Taguchi matrix-1-1 - Taguchi St'!D4-'Taguchi matrix-1-1 - Taguchi S1'!D$4</f>
        <v>4.55</v>
      </c>
      <c r="E4" s="127">
        <f>'Taguchi matrix-1-1 - Taguchi St'!E4-'Taguchi matrix-1-1 - Taguchi S1'!E$4</f>
        <v>0.44</v>
      </c>
      <c r="F4" s="127">
        <f>'Taguchi matrix-1-1 - Taguchi St'!F4-'Taguchi matrix-1-1 - Taguchi S1'!F$4</f>
        <v>2.48</v>
      </c>
      <c r="G4" s="13">
        <f>'Taguchi matrix-1-1 - Taguchi St'!G4-'Taguchi matrix-1-1 - Taguchi S1'!G$4</f>
        <v>-0.57</v>
      </c>
      <c r="H4" s="13">
        <f>'Taguchi matrix-1-1 - Taguchi St'!H4-'Taguchi matrix-1-1 - Taguchi S1'!H$4</f>
        <v>-0.05</v>
      </c>
      <c r="I4" s="13">
        <v>1</v>
      </c>
      <c r="J4" s="13">
        <v>1</v>
      </c>
      <c r="K4" s="13">
        <v>1</v>
      </c>
      <c r="L4" s="13">
        <v>1</v>
      </c>
      <c r="M4" s="13">
        <v>1</v>
      </c>
    </row>
    <row r="5" ht="20.05" customHeight="1">
      <c r="A5" s="14">
        <v>2</v>
      </c>
      <c r="B5" s="15">
        <f>'Taguchi matrix-1-1 - Taguchi St'!B5-'Taguchi matrix-1-1 - Taguchi S1'!B$4</f>
        <v>4.655</v>
      </c>
      <c r="C5" s="128">
        <f>'Taguchi matrix-1-1 - Taguchi St'!C5-'Taguchi matrix-1-1 - Taguchi S1'!C$4</f>
        <v>-4.39</v>
      </c>
      <c r="D5" s="16">
        <f>'Taguchi matrix-1-1 - Taguchi St'!D5-'Taguchi matrix-1-1 - Taguchi S1'!D$4</f>
        <v>-0.3</v>
      </c>
      <c r="E5" s="128">
        <f>'Taguchi matrix-1-1 - Taguchi St'!E5-'Taguchi matrix-1-1 - Taguchi S1'!E$4</f>
        <v>-0.02</v>
      </c>
      <c r="F5" s="128">
        <f>'Taguchi matrix-1-1 - Taguchi St'!F5-'Taguchi matrix-1-1 - Taguchi S1'!F$4</f>
        <v>0</v>
      </c>
      <c r="G5" s="16">
        <f>'Taguchi matrix-1-1 - Taguchi St'!G5-'Taguchi matrix-1-1 - Taguchi S1'!G$4</f>
        <v>0</v>
      </c>
      <c r="H5" s="16">
        <f>'Taguchi matrix-1-1 - Taguchi St'!H5-'Taguchi matrix-1-1 - Taguchi S1'!H$4</f>
        <v>0.05</v>
      </c>
      <c r="I5" s="16">
        <v>2</v>
      </c>
      <c r="J5" s="16">
        <v>2</v>
      </c>
      <c r="K5" s="16">
        <v>2</v>
      </c>
      <c r="L5" s="16">
        <v>2</v>
      </c>
      <c r="M5" s="17"/>
    </row>
    <row r="6" ht="20.05" customHeight="1">
      <c r="A6" s="14">
        <v>3</v>
      </c>
      <c r="B6" s="15">
        <f>'Taguchi matrix-1-1 - Taguchi St'!B6-'Taguchi matrix-1-1 - Taguchi S1'!B$4</f>
        <v>-5.115</v>
      </c>
      <c r="C6" s="128">
        <f>'Taguchi matrix-1-1 - Taguchi St'!C6-'Taguchi matrix-1-1 - Taguchi S1'!C$4</f>
        <v>-0.06</v>
      </c>
      <c r="D6" s="16">
        <f>'Taguchi matrix-1-1 - Taguchi St'!D6-'Taguchi matrix-1-1 - Taguchi S1'!D$4</f>
        <v>4.12</v>
      </c>
      <c r="E6" s="128">
        <f>'Taguchi matrix-1-1 - Taguchi St'!E6-'Taguchi matrix-1-1 - Taguchi S1'!E$4</f>
        <v>-0.7</v>
      </c>
      <c r="F6" s="128">
        <f>'Taguchi matrix-1-1 - Taguchi St'!F6-'Taguchi matrix-1-1 - Taguchi S1'!F$4</f>
        <v>2.41</v>
      </c>
      <c r="G6" s="16">
        <f>'Taguchi matrix-1-1 - Taguchi St'!G6-'Taguchi matrix-1-1 - Taguchi S1'!G$4</f>
        <v>-0.62</v>
      </c>
      <c r="H6" s="16">
        <f>'Taguchi matrix-1-1 - Taguchi St'!H6-'Taguchi matrix-1-1 - Taguchi S1'!H$4</f>
        <v>-0.05</v>
      </c>
      <c r="I6" s="16">
        <v>1</v>
      </c>
      <c r="J6" s="16">
        <v>2</v>
      </c>
      <c r="K6" s="16">
        <v>2</v>
      </c>
      <c r="L6" s="16">
        <v>2</v>
      </c>
      <c r="M6" s="17"/>
    </row>
    <row r="7" ht="20.05" customHeight="1">
      <c r="A7" s="14">
        <v>4</v>
      </c>
      <c r="B7" s="15">
        <f>'Taguchi matrix-1-1 - Taguchi St'!B7-'Taguchi matrix-1-1 - Taguchi S1'!B$4</f>
        <v>1.645</v>
      </c>
      <c r="C7" s="128">
        <f>'Taguchi matrix-1-1 - Taguchi St'!C7-'Taguchi matrix-1-1 - Taguchi S1'!C$4</f>
        <v>-3.85</v>
      </c>
      <c r="D7" s="16">
        <f>'Taguchi matrix-1-1 - Taguchi St'!D7-'Taguchi matrix-1-1 - Taguchi S1'!D$4</f>
        <v>-0.13</v>
      </c>
      <c r="E7" s="128">
        <f>'Taguchi matrix-1-1 - Taguchi St'!E7-'Taguchi matrix-1-1 - Taguchi S1'!E$4</f>
        <v>1.81</v>
      </c>
      <c r="F7" s="128">
        <f>'Taguchi matrix-1-1 - Taguchi St'!F7-'Taguchi matrix-1-1 - Taguchi S1'!F$4</f>
        <v>0</v>
      </c>
      <c r="G7" s="16">
        <f>'Taguchi matrix-1-1 - Taguchi St'!G7-'Taguchi matrix-1-1 - Taguchi S1'!G$4</f>
        <v>0.47</v>
      </c>
      <c r="H7" s="16">
        <f>'Taguchi matrix-1-1 - Taguchi St'!H7-'Taguchi matrix-1-1 - Taguchi S1'!H$4</f>
        <v>0.05</v>
      </c>
      <c r="I7" s="16">
        <v>2</v>
      </c>
      <c r="J7" s="16">
        <v>1</v>
      </c>
      <c r="K7" s="16">
        <v>1</v>
      </c>
      <c r="L7" s="16">
        <v>2</v>
      </c>
      <c r="M7" s="17"/>
    </row>
    <row r="8" ht="20.05" customHeight="1">
      <c r="A8" s="14">
        <v>5</v>
      </c>
      <c r="B8" s="15">
        <f>'Taguchi matrix-1-1 - Taguchi St'!B8-'Taguchi matrix-1-1 - Taguchi S1'!B$4</f>
        <v>-0.015</v>
      </c>
      <c r="C8" s="128">
        <f>'Taguchi matrix-1-1 - Taguchi St'!C8-'Taguchi matrix-1-1 - Taguchi S1'!C$4</f>
        <v>-4.39</v>
      </c>
      <c r="D8" s="16">
        <f>'Taguchi matrix-1-1 - Taguchi St'!D8-'Taguchi matrix-1-1 - Taguchi S1'!D$4</f>
        <v>4.38</v>
      </c>
      <c r="E8" s="128">
        <f>'Taguchi matrix-1-1 - Taguchi St'!E8-'Taguchi matrix-1-1 - Taguchi S1'!E$4</f>
        <v>-0.02</v>
      </c>
      <c r="F8" s="128">
        <f>'Taguchi matrix-1-1 - Taguchi St'!F8-'Taguchi matrix-1-1 - Taguchi S1'!F$4</f>
        <v>0</v>
      </c>
      <c r="G8" s="16">
        <f>'Taguchi matrix-1-1 - Taguchi St'!G8-'Taguchi matrix-1-1 - Taguchi S1'!G$4</f>
        <v>0</v>
      </c>
      <c r="H8" s="16">
        <f>'Taguchi matrix-1-1 - Taguchi St'!H8-'Taguchi matrix-1-1 - Taguchi S1'!H$4</f>
        <v>0.05</v>
      </c>
      <c r="I8" s="16">
        <v>2</v>
      </c>
      <c r="J8" s="16">
        <v>1</v>
      </c>
      <c r="K8" s="16">
        <v>2</v>
      </c>
      <c r="L8" s="16">
        <v>1</v>
      </c>
      <c r="M8" s="17"/>
    </row>
    <row r="9" ht="20.05" customHeight="1">
      <c r="A9" s="14">
        <v>6</v>
      </c>
      <c r="B9" s="15">
        <f>'Taguchi matrix-1-1 - Taguchi St'!B9-'Taguchi matrix-1-1 - Taguchi S1'!B$4</f>
        <v>-1.315</v>
      </c>
      <c r="C9" s="128">
        <f>'Taguchi matrix-1-1 - Taguchi St'!C9-'Taguchi matrix-1-1 - Taguchi S1'!C$4</f>
        <v>-5.05</v>
      </c>
      <c r="D9" s="16">
        <f>'Taguchi matrix-1-1 - Taguchi St'!D9-'Taguchi matrix-1-1 - Taguchi S1'!D$4</f>
        <v>3.72</v>
      </c>
      <c r="E9" s="128">
        <f>'Taguchi matrix-1-1 - Taguchi St'!E9-'Taguchi matrix-1-1 - Taguchi S1'!E$4</f>
        <v>2.7</v>
      </c>
      <c r="F9" s="128">
        <f>'Taguchi matrix-1-1 - Taguchi St'!F9-'Taguchi matrix-1-1 - Taguchi S1'!F$4</f>
        <v>0</v>
      </c>
      <c r="G9" s="16">
        <f>'Taguchi matrix-1-1 - Taguchi St'!G9-'Taguchi matrix-1-1 - Taguchi S1'!G$4</f>
        <v>-0.11</v>
      </c>
      <c r="H9" s="16">
        <f>'Taguchi matrix-1-1 - Taguchi St'!H9-'Taguchi matrix-1-1 - Taguchi S1'!H$4</f>
        <v>0.04</v>
      </c>
      <c r="I9" s="16">
        <v>1</v>
      </c>
      <c r="J9" s="16">
        <v>2</v>
      </c>
      <c r="K9" s="16">
        <v>1</v>
      </c>
      <c r="L9" s="16">
        <v>1</v>
      </c>
      <c r="M9" s="17"/>
    </row>
    <row r="10" ht="20.05" customHeight="1">
      <c r="A10" s="14">
        <v>7</v>
      </c>
      <c r="B10" s="15">
        <f>'Taguchi matrix-1-1 - Taguchi St'!B10-'Taguchi matrix-1-1 - Taguchi S1'!B$4</f>
        <v>-9.945</v>
      </c>
      <c r="C10" s="128">
        <f>'Taguchi matrix-1-1 - Taguchi St'!C10-'Taguchi matrix-1-1 - Taguchi S1'!C$4</f>
        <v>5.54</v>
      </c>
      <c r="D10" s="16">
        <f>'Taguchi matrix-1-1 - Taguchi St'!D10-'Taguchi matrix-1-1 - Taguchi S1'!D$4</f>
        <v>4.38</v>
      </c>
      <c r="E10" s="128">
        <f>'Taguchi matrix-1-1 - Taguchi St'!E10-'Taguchi matrix-1-1 - Taguchi S1'!E$4</f>
        <v>-0.02</v>
      </c>
      <c r="F10" s="128">
        <f>'Taguchi matrix-1-1 - Taguchi St'!F10-'Taguchi matrix-1-1 - Taguchi S1'!F$4</f>
        <v>0</v>
      </c>
      <c r="G10" s="16">
        <f>'Taguchi matrix-1-1 - Taguchi St'!G10-'Taguchi matrix-1-1 - Taguchi S1'!G$4</f>
        <v>0</v>
      </c>
      <c r="H10" s="16">
        <f>'Taguchi matrix-1-1 - Taguchi St'!H10-'Taguchi matrix-1-1 - Taguchi S1'!H$4</f>
        <v>0.05</v>
      </c>
      <c r="I10" s="16">
        <v>2</v>
      </c>
      <c r="J10" s="16">
        <v>1</v>
      </c>
      <c r="K10" s="16">
        <v>2</v>
      </c>
      <c r="L10" s="16">
        <v>1</v>
      </c>
      <c r="M10" s="17"/>
    </row>
    <row r="11" ht="20.05" customHeight="1">
      <c r="A11" s="14">
        <v>8</v>
      </c>
      <c r="B11" s="15">
        <f>'Taguchi matrix-1-1 - Taguchi St'!B11-'Taguchi matrix-1-1 - Taguchi S1'!B$4</f>
        <v>-2.465</v>
      </c>
      <c r="C11" s="128">
        <f>'Taguchi matrix-1-1 - Taguchi St'!C11-'Taguchi matrix-1-1 - Taguchi S1'!C$4</f>
        <v>-2.95</v>
      </c>
      <c r="D11" s="16">
        <f>'Taguchi matrix-1-1 - Taguchi St'!D11-'Taguchi matrix-1-1 - Taguchi S1'!D$4</f>
        <v>5.82</v>
      </c>
      <c r="E11" s="128">
        <f>'Taguchi matrix-1-1 - Taguchi St'!E11-'Taguchi matrix-1-1 - Taguchi S1'!E$4</f>
        <v>-1.11</v>
      </c>
      <c r="F11" s="128">
        <f>'Taguchi matrix-1-1 - Taguchi St'!F11-'Taguchi matrix-1-1 - Taguchi S1'!F$4</f>
        <v>0</v>
      </c>
      <c r="G11" s="16">
        <f>'Taguchi matrix-1-1 - Taguchi St'!G11-'Taguchi matrix-1-1 - Taguchi S1'!G$4</f>
        <v>0.63</v>
      </c>
      <c r="H11" s="16">
        <f>'Taguchi matrix-1-1 - Taguchi St'!H11-'Taguchi matrix-1-1 - Taguchi S1'!H$4</f>
        <v>0.06</v>
      </c>
      <c r="I11" s="16">
        <v>1</v>
      </c>
      <c r="J11" s="16">
        <v>1</v>
      </c>
      <c r="K11" s="16">
        <v>1</v>
      </c>
      <c r="L11" s="16">
        <v>2</v>
      </c>
      <c r="M11" s="17"/>
    </row>
    <row r="12" ht="20.05" customHeight="1">
      <c r="A12" s="14">
        <v>9</v>
      </c>
      <c r="B12" s="15">
        <v>2</v>
      </c>
      <c r="C12" s="128">
        <v>1</v>
      </c>
      <c r="D12" s="16">
        <v>1</v>
      </c>
      <c r="E12" s="128">
        <v>2</v>
      </c>
      <c r="F12" s="128">
        <v>2</v>
      </c>
      <c r="G12" s="16">
        <v>2</v>
      </c>
      <c r="H12" s="16">
        <v>1</v>
      </c>
      <c r="I12" s="16">
        <v>2</v>
      </c>
      <c r="J12" s="16">
        <v>2</v>
      </c>
      <c r="K12" s="16">
        <v>1</v>
      </c>
      <c r="L12" s="16">
        <v>1</v>
      </c>
      <c r="M12" s="17"/>
    </row>
    <row r="13" ht="20.05" customHeight="1">
      <c r="A13" s="14">
        <v>10</v>
      </c>
      <c r="B13" s="15">
        <v>2</v>
      </c>
      <c r="C13" s="128">
        <v>2</v>
      </c>
      <c r="D13" s="16">
        <v>2</v>
      </c>
      <c r="E13" s="128">
        <v>1</v>
      </c>
      <c r="F13" s="128">
        <v>1</v>
      </c>
      <c r="G13" s="16">
        <v>1</v>
      </c>
      <c r="H13" s="16">
        <v>1</v>
      </c>
      <c r="I13" s="16">
        <v>2</v>
      </c>
      <c r="J13" s="16">
        <v>2</v>
      </c>
      <c r="K13" s="16">
        <v>1</v>
      </c>
      <c r="L13" s="16">
        <v>2</v>
      </c>
      <c r="M13" s="17"/>
    </row>
    <row r="14" ht="20.05" customHeight="1">
      <c r="A14" s="14">
        <v>11</v>
      </c>
      <c r="B14" s="15">
        <v>2</v>
      </c>
      <c r="C14" s="128">
        <v>2</v>
      </c>
      <c r="D14" s="16">
        <v>1</v>
      </c>
      <c r="E14" s="128">
        <v>2</v>
      </c>
      <c r="F14" s="128">
        <v>1</v>
      </c>
      <c r="G14" s="16">
        <v>2</v>
      </c>
      <c r="H14" s="16">
        <v>1</v>
      </c>
      <c r="I14" s="16">
        <v>1</v>
      </c>
      <c r="J14" s="16">
        <v>1</v>
      </c>
      <c r="K14" s="16">
        <v>2</v>
      </c>
      <c r="L14" s="16">
        <v>2</v>
      </c>
      <c r="M14" s="17"/>
    </row>
    <row r="15" ht="20.05" customHeight="1">
      <c r="A15" s="14">
        <v>12</v>
      </c>
      <c r="B15" s="15">
        <v>2</v>
      </c>
      <c r="C15" s="128">
        <v>2</v>
      </c>
      <c r="D15" s="16">
        <v>1</v>
      </c>
      <c r="E15" s="128">
        <v>1</v>
      </c>
      <c r="F15" s="128">
        <v>2</v>
      </c>
      <c r="G15" s="16">
        <v>1</v>
      </c>
      <c r="H15" s="16">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129" customWidth="1"/>
    <col min="14" max="16384" width="16.3516" style="129" customWidth="1"/>
  </cols>
  <sheetData>
    <row r="1" ht="27.65" customHeight="1">
      <c r="A1" t="s" s="7">
        <v>132</v>
      </c>
      <c r="B1" s="7"/>
      <c r="C1" s="7"/>
      <c r="D1" s="7"/>
      <c r="E1" s="7"/>
      <c r="F1" s="7"/>
      <c r="G1" s="7"/>
      <c r="H1" s="7"/>
      <c r="I1" s="7"/>
      <c r="J1" s="7"/>
      <c r="K1" s="7"/>
      <c r="L1" s="7"/>
      <c r="M1" s="7"/>
    </row>
    <row r="2" ht="20.25" customHeight="1">
      <c r="A2" s="9"/>
      <c r="B2" t="s" s="130">
        <v>8</v>
      </c>
      <c r="C2" t="s" s="47">
        <v>9</v>
      </c>
      <c r="D2" t="s" s="130">
        <v>10</v>
      </c>
      <c r="E2" t="s" s="130">
        <v>11</v>
      </c>
      <c r="F2" t="s" s="99">
        <v>12</v>
      </c>
      <c r="G2" t="s" s="99">
        <v>13</v>
      </c>
      <c r="H2" t="s" s="99">
        <v>14</v>
      </c>
      <c r="I2" s="9"/>
      <c r="J2" t="s" s="47">
        <v>74</v>
      </c>
      <c r="K2" s="9"/>
      <c r="L2" s="9"/>
      <c r="M2" s="9"/>
    </row>
    <row r="3" ht="20.25" customHeight="1">
      <c r="A3" t="s" s="54">
        <v>47</v>
      </c>
      <c r="B3" s="131">
        <f>'SN ratio - Sb and Beta'!B17</f>
        <v>-1.15462972345672</v>
      </c>
      <c r="C3" s="13">
        <f>'SN ratio - Sb and Beta'!C17</f>
        <v>0.989783034239381</v>
      </c>
      <c r="D3" s="62">
        <f>'SN ratio - Sb and Beta'!D17</f>
        <v>0.286071824368557</v>
      </c>
      <c r="E3" s="62">
        <f>'SN ratio - Sb and Beta'!E17</f>
        <v>-0.0107558013289133</v>
      </c>
      <c r="F3" s="13">
        <f>'SN ratio - Sb and Beta'!F17</f>
        <v>-0.175240586060083</v>
      </c>
      <c r="G3" s="13">
        <f>'SN ratio - Sb and Beta'!G17</f>
        <v>0.0566243801380384</v>
      </c>
      <c r="H3" s="13">
        <f>'SN ratio - Sb and Beta'!H17</f>
        <v>0.008108268954546411</v>
      </c>
      <c r="I3" s="19"/>
      <c r="J3" s="19"/>
      <c r="K3" s="19"/>
      <c r="L3" s="19"/>
      <c r="M3" s="19"/>
    </row>
    <row r="4" ht="32.05" customHeight="1">
      <c r="A4" t="s" s="33">
        <v>61</v>
      </c>
      <c r="B4" s="132">
        <f>'SN ratio - ST'!B18</f>
        <v>0.0591059985426365</v>
      </c>
      <c r="C4" s="16">
        <f>'SN ratio - ST'!C18</f>
        <v>0.0111425845925755</v>
      </c>
      <c r="D4" s="133">
        <f>'SN ratio - ST'!D18</f>
        <v>-0.00300342902524109</v>
      </c>
      <c r="E4" s="133">
        <f>'SN ratio - ST'!E18</f>
        <v>-0.00797737397771095</v>
      </c>
      <c r="F4" s="16">
        <f>'SN ratio - ST'!F18</f>
        <v>0.0183659967544465</v>
      </c>
      <c r="G4" s="16">
        <f>'SN ratio - ST'!G18</f>
        <v>0.0158213548924395</v>
      </c>
      <c r="H4" s="16">
        <f>'SN ratio - ST'!H18</f>
        <v>0.0302278543210101</v>
      </c>
      <c r="I4" s="17"/>
      <c r="J4" s="17"/>
      <c r="K4" s="17"/>
      <c r="L4" s="17"/>
      <c r="M4" s="17"/>
    </row>
    <row r="5" ht="32.05" customHeight="1">
      <c r="A5" t="s" s="33">
        <v>56</v>
      </c>
      <c r="B5" s="132">
        <f>B4</f>
        <v>0.0591059985426365</v>
      </c>
      <c r="C5" s="16">
        <f>C4</f>
        <v>0.0111425845925755</v>
      </c>
      <c r="D5" s="64">
        <v>0</v>
      </c>
      <c r="E5" s="64">
        <v>0</v>
      </c>
      <c r="F5" s="16">
        <f>F4</f>
        <v>0.0183659967544465</v>
      </c>
      <c r="G5" s="16">
        <f>G4</f>
        <v>0.0158213548924395</v>
      </c>
      <c r="H5" s="16">
        <f>H4</f>
        <v>0.0302278543210101</v>
      </c>
      <c r="I5" s="16">
        <f>C5+F5+G5+H5</f>
        <v>0.0755577905604716</v>
      </c>
      <c r="J5" s="17"/>
      <c r="K5" s="17"/>
      <c r="L5" s="17"/>
      <c r="M5" s="17"/>
    </row>
    <row r="6" ht="20.05" customHeight="1">
      <c r="A6" t="s" s="33">
        <v>74</v>
      </c>
      <c r="B6" s="122"/>
      <c r="C6" s="16">
        <f>C5*'Sheet 2 - Taguchi Standard Mat4'!C4/C3</f>
        <v>-0.213894459629354</v>
      </c>
      <c r="D6" s="123"/>
      <c r="E6" s="123"/>
      <c r="F6" s="16">
        <f>F5*'Sheet 2 - Taguchi Standard Mat4'!F4/F3</f>
        <v>-0.259915085740531</v>
      </c>
      <c r="G6" s="16">
        <f>G5*'Sheet 2 - Taguchi Standard Mat4'!G4/G3</f>
        <v>-0.159263064190833</v>
      </c>
      <c r="H6" s="16">
        <f>H5*'Sheet 2 - Taguchi Standard Mat4'!H4/H3</f>
        <v>-0.186401403865994</v>
      </c>
      <c r="I6" s="16">
        <f>C6+F6+G6+H6</f>
        <v>-0.819474013426712</v>
      </c>
      <c r="J6" s="17"/>
      <c r="K6" s="17"/>
      <c r="L6" s="17"/>
      <c r="M6" s="17"/>
    </row>
    <row r="7" ht="20.05" customHeight="1">
      <c r="A7" s="48"/>
      <c r="B7" s="122"/>
      <c r="C7" s="16">
        <f>C5*'Sheet 2 - Taguchi Standard Mat4'!C5/C3</f>
        <v>-0.0494208777775191</v>
      </c>
      <c r="D7" s="123"/>
      <c r="E7" s="123"/>
      <c r="F7" s="16">
        <f>'Sheet 2 - Taguchi Standard Mat4'!F5*F5/F3</f>
        <v>0</v>
      </c>
      <c r="G7" s="16">
        <f>'Sheet 2 - Taguchi Standard Mat4'!G5*G5/G3</f>
        <v>0</v>
      </c>
      <c r="H7" s="16">
        <f>'Sheet 2 - Taguchi Standard Mat4'!H5*H5/H3</f>
        <v>0.186401403865994</v>
      </c>
      <c r="I7" s="16">
        <f>C7+F7+G7+H7</f>
        <v>0.136980526088475</v>
      </c>
      <c r="J7" s="17"/>
      <c r="K7" s="17"/>
      <c r="L7" s="17"/>
      <c r="M7" s="17"/>
    </row>
    <row r="8" ht="20.05" customHeight="1">
      <c r="A8" s="48"/>
      <c r="B8" s="122"/>
      <c r="C8" s="16">
        <f>'Sheet 2 - Taguchi Standard Mat4'!C6*C5/C3</f>
        <v>-0.000675456188303222</v>
      </c>
      <c r="D8" s="123"/>
      <c r="E8" s="123"/>
      <c r="F8" s="16">
        <f>'Sheet 2 - Taguchi Standard Mat4'!F6*F5/F3</f>
        <v>-0.252578772836564</v>
      </c>
      <c r="G8" s="16">
        <f>'Sheet 2 - Taguchi Standard Mat4'!G6*G5/G3</f>
        <v>-0.173233508418099</v>
      </c>
      <c r="H8" s="16">
        <f>'Sheet 2 - Taguchi Standard Mat4'!H6*H5/H3</f>
        <v>-0.186401403865994</v>
      </c>
      <c r="I8" s="16">
        <f>C8+F8+G8+H8</f>
        <v>-0.61288914130896</v>
      </c>
      <c r="J8" s="17"/>
      <c r="K8" s="17"/>
      <c r="L8" s="17"/>
      <c r="M8" s="17"/>
    </row>
    <row r="9" ht="20.05" customHeight="1">
      <c r="A9" s="48"/>
      <c r="B9" s="122"/>
      <c r="C9" s="16">
        <f>'Sheet 2 - Taguchi Standard Mat4'!C7*C5/C3</f>
        <v>-0.0433417720827901</v>
      </c>
      <c r="D9" s="123"/>
      <c r="E9" s="123"/>
      <c r="F9" s="16">
        <f>'Sheet 2 - Taguchi Standard Mat4'!F7*F5/F3</f>
        <v>0</v>
      </c>
      <c r="G9" s="16">
        <f>'Sheet 2 - Taguchi Standard Mat4'!G7*G5/G3</f>
        <v>0.131322175736301</v>
      </c>
      <c r="H9" s="16">
        <f>'Sheet 2 - Taguchi Standard Mat4'!H7*H5/H3</f>
        <v>0.186401403865994</v>
      </c>
      <c r="I9" s="16">
        <f>C9+F9+G9+H9</f>
        <v>0.274381807519505</v>
      </c>
      <c r="J9" s="17"/>
      <c r="K9" s="17"/>
      <c r="L9" s="17"/>
      <c r="M9" s="17"/>
    </row>
    <row r="10" ht="20.05" customHeight="1">
      <c r="A10" s="48"/>
      <c r="B10" s="122"/>
      <c r="C10" s="16">
        <f>'Sheet 2 - Taguchi Standard Mat4'!C8*C5/C3</f>
        <v>-0.0494208777775191</v>
      </c>
      <c r="D10" s="123"/>
      <c r="E10" s="123"/>
      <c r="F10" s="16">
        <f>'Sheet 2 - Taguchi Standard Mat4'!F8*F5/F3</f>
        <v>0</v>
      </c>
      <c r="G10" s="16">
        <f>'Sheet 2 - Taguchi Standard Mat4'!G8*G5/G3</f>
        <v>0</v>
      </c>
      <c r="H10" s="16">
        <f>'Sheet 2 - Taguchi Standard Mat4'!H8*H5/H3</f>
        <v>0.186401403865994</v>
      </c>
      <c r="I10" s="16">
        <f>C10+F10+G10+H10</f>
        <v>0.136980526088475</v>
      </c>
      <c r="J10" s="17"/>
      <c r="K10" s="17"/>
      <c r="L10" s="17"/>
      <c r="M10" s="17"/>
    </row>
    <row r="11" ht="20.05" customHeight="1">
      <c r="A11" s="48"/>
      <c r="B11" s="122"/>
      <c r="C11" s="16">
        <f>'Sheet 2 - Taguchi Standard Mat4'!C9*C5/C3</f>
        <v>-0.0568508958488545</v>
      </c>
      <c r="D11" s="123"/>
      <c r="E11" s="123"/>
      <c r="F11" s="16">
        <f>'Sheet 2 - Taguchi Standard Mat4'!F9*F5/F3</f>
        <v>0</v>
      </c>
      <c r="G11" s="16">
        <f>'Sheet 2 - Taguchi Standard Mat4'!G9*G5/G3</f>
        <v>-0.0307349772999852</v>
      </c>
      <c r="H11" s="16">
        <f>'Sheet 2 - Taguchi Standard Mat4'!H9*H5/H3</f>
        <v>0.149121123092795</v>
      </c>
      <c r="I11" s="16">
        <f>C11+F11+G11+H11</f>
        <v>0.0615352499439553</v>
      </c>
      <c r="J11" s="17"/>
      <c r="K11" s="17"/>
      <c r="L11" s="17"/>
      <c r="M11" s="17"/>
    </row>
    <row r="12" ht="20.05" customHeight="1">
      <c r="A12" s="48"/>
      <c r="B12" s="122"/>
      <c r="C12" s="16">
        <f>'Sheet 2 - Taguchi Standard Mat4'!C10*C5/C3</f>
        <v>0.0623671213866642</v>
      </c>
      <c r="D12" s="123"/>
      <c r="E12" s="123"/>
      <c r="F12" s="16">
        <f>'Sheet 2 - Taguchi Standard Mat4'!F10*F5/F3</f>
        <v>0</v>
      </c>
      <c r="G12" s="16">
        <f>'Sheet 2 - Taguchi Standard Mat4'!G10*G5/G3</f>
        <v>0</v>
      </c>
      <c r="H12" s="16">
        <f>'Sheet 2 - Taguchi Standard Mat4'!H10*H5/H3</f>
        <v>0.186401403865994</v>
      </c>
      <c r="I12" s="16">
        <f>C12+F12+G12+H12</f>
        <v>0.248768525252658</v>
      </c>
      <c r="J12" s="17"/>
      <c r="K12" s="17"/>
      <c r="L12" s="17"/>
      <c r="M12" s="17"/>
    </row>
    <row r="13" ht="20.05" customHeight="1">
      <c r="A13" s="48"/>
      <c r="B13" s="122"/>
      <c r="C13" s="16">
        <f>'Sheet 2 - Taguchi Standard Mat4'!C11*C5/C3</f>
        <v>-0.0332099292582418</v>
      </c>
      <c r="D13" s="123"/>
      <c r="E13" s="123"/>
      <c r="F13" s="16">
        <f>'Sheet 2 - Taguchi Standard Mat4'!F11*F5/F3</f>
        <v>0</v>
      </c>
      <c r="G13" s="16">
        <f>'Sheet 2 - Taguchi Standard Mat4'!G11*G5/G3</f>
        <v>0.176027597263552</v>
      </c>
      <c r="H13" s="16">
        <f>'Sheet 2 - Taguchi Standard Mat4'!H11*H5/H3</f>
        <v>0.223681684639193</v>
      </c>
      <c r="I13" s="16">
        <f>C13+F13+G13+H13</f>
        <v>0.366499352644503</v>
      </c>
      <c r="J13" s="17"/>
      <c r="K13" s="17"/>
      <c r="L13" s="17"/>
      <c r="M13" s="17"/>
    </row>
    <row r="14" ht="20.05" customHeight="1">
      <c r="A14" s="48"/>
      <c r="B14" s="23"/>
      <c r="C14" s="17"/>
      <c r="D14" s="17"/>
      <c r="E14" s="17"/>
      <c r="F14" s="17"/>
      <c r="G14" s="17"/>
      <c r="H14" s="17"/>
      <c r="I14" s="16">
        <f>I6+I7+I8+I9+I10+I11+I12+I13</f>
        <v>-0.207217167198101</v>
      </c>
      <c r="J14" s="17"/>
      <c r="K14" s="17"/>
      <c r="L14" s="17"/>
      <c r="M14" s="17"/>
    </row>
    <row r="15" ht="20.05" customHeight="1">
      <c r="A15" s="48"/>
      <c r="B15" s="23"/>
      <c r="C15" s="17"/>
      <c r="D15" s="17"/>
      <c r="E15" s="17"/>
      <c r="F15" s="17"/>
      <c r="G15" s="17"/>
      <c r="H15" s="17"/>
      <c r="I15" s="16">
        <f>I14/I5</f>
        <v>-2.74249902837296</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134" customWidth="1"/>
    <col min="14" max="16384" width="16.3516" style="134" customWidth="1"/>
  </cols>
  <sheetData>
    <row r="1" ht="27.65" customHeight="1">
      <c r="A1" t="s" s="7">
        <v>134</v>
      </c>
      <c r="B1" s="7"/>
      <c r="C1" s="7"/>
      <c r="D1" s="7"/>
      <c r="E1" s="7"/>
      <c r="F1" s="7"/>
      <c r="G1" s="7"/>
      <c r="H1" s="7"/>
      <c r="I1" s="7"/>
      <c r="J1" s="7"/>
      <c r="K1" s="7"/>
      <c r="L1" s="7"/>
      <c r="M1" s="7"/>
    </row>
    <row r="2" ht="20.25" customHeight="1">
      <c r="A2" s="9"/>
      <c r="B2" t="s" s="47">
        <v>8</v>
      </c>
      <c r="C2" t="s" s="135">
        <v>9</v>
      </c>
      <c r="D2" t="s" s="99">
        <v>10</v>
      </c>
      <c r="E2" t="s" s="135">
        <v>11</v>
      </c>
      <c r="F2" t="s" s="135">
        <v>12</v>
      </c>
      <c r="G2" t="s" s="99">
        <v>13</v>
      </c>
      <c r="H2" t="s" s="99">
        <v>14</v>
      </c>
      <c r="I2" s="9"/>
      <c r="J2" t="s" s="47">
        <v>74</v>
      </c>
      <c r="K2" s="9"/>
      <c r="L2" s="9"/>
      <c r="M2" s="9"/>
    </row>
    <row r="3" ht="20.25" customHeight="1">
      <c r="A3" t="s" s="54">
        <v>47</v>
      </c>
      <c r="B3" s="12">
        <f>'SN ratio - Sb and Beta'!B17</f>
        <v>-1.15462972345672</v>
      </c>
      <c r="C3" s="127">
        <f>'SN ratio - Sb and Beta'!C17</f>
        <v>0.989783034239381</v>
      </c>
      <c r="D3" s="13">
        <f>'SN ratio - Sb and Beta'!D17</f>
        <v>0.286071824368557</v>
      </c>
      <c r="E3" s="136"/>
      <c r="F3" s="136"/>
      <c r="G3" s="13">
        <f>'SN ratio - Sb and Beta'!G17</f>
        <v>0.0566243801380384</v>
      </c>
      <c r="H3" s="13">
        <f>'SN ratio - Sb and Beta'!H17</f>
        <v>0.008108268954546411</v>
      </c>
      <c r="I3" s="19"/>
      <c r="J3" s="19"/>
      <c r="K3" s="19"/>
      <c r="L3" s="19"/>
      <c r="M3" s="19"/>
    </row>
    <row r="4" ht="32.05" customHeight="1">
      <c r="A4" t="s" s="33">
        <v>61</v>
      </c>
      <c r="B4" s="15">
        <f>'SN ratio - ST'!B18</f>
        <v>0.0591059985426365</v>
      </c>
      <c r="C4" s="128">
        <f>'SN ratio - ST'!C18</f>
        <v>0.0111425845925755</v>
      </c>
      <c r="D4" s="16">
        <f>'SN ratio - ST'!D18</f>
        <v>-0.00300342902524109</v>
      </c>
      <c r="E4" s="137"/>
      <c r="F4" s="137"/>
      <c r="G4" s="16">
        <f>'SN ratio - ST'!G18</f>
        <v>0.0158213548924395</v>
      </c>
      <c r="H4" s="16">
        <f>'SN ratio - ST'!H18</f>
        <v>0.0302278543210101</v>
      </c>
      <c r="I4" s="17"/>
      <c r="J4" s="17"/>
      <c r="K4" s="17"/>
      <c r="L4" s="17"/>
      <c r="M4" s="17"/>
    </row>
    <row r="5" ht="32.05" customHeight="1">
      <c r="A5" t="s" s="33">
        <v>56</v>
      </c>
      <c r="B5" s="15">
        <f>B4</f>
        <v>0.0591059985426365</v>
      </c>
      <c r="C5" s="128">
        <f>C4</f>
        <v>0.0111425845925755</v>
      </c>
      <c r="D5" s="16">
        <f>D4</f>
        <v>-0.00300342902524109</v>
      </c>
      <c r="E5" s="137"/>
      <c r="F5" s="137"/>
      <c r="G5" s="16">
        <f>G4</f>
        <v>0.0158213548924395</v>
      </c>
      <c r="H5" s="16">
        <f>H4</f>
        <v>0.0302278543210101</v>
      </c>
      <c r="I5" s="16">
        <f>B5+D5+E5+F5+G5+H5</f>
        <v>0.102151778730845</v>
      </c>
      <c r="J5" s="17"/>
      <c r="K5" s="17"/>
      <c r="L5" s="17"/>
      <c r="M5" s="17"/>
    </row>
    <row r="6" ht="20.05" customHeight="1">
      <c r="A6" t="s" s="33">
        <v>74</v>
      </c>
      <c r="B6" s="15">
        <f>B5*'Sheet 2 - Taguchi Standard Mat5'!B4/B3</f>
        <v>-0.621707840805666</v>
      </c>
      <c r="C6" s="128">
        <f>C5*'Sheet 2 - Taguchi Standard Mat5'!C4/C3</f>
        <v>-0.213894459629354</v>
      </c>
      <c r="D6" s="16">
        <f>D5*'Sheet 2 - Taguchi Standard Matr'!D4/D3</f>
        <v>-0.0477698287659433</v>
      </c>
      <c r="E6" s="137"/>
      <c r="F6" s="137"/>
      <c r="G6" s="16">
        <f>G5*'Sheet 2 - Taguchi Standard Mat5'!G4/G3</f>
        <v>-0.159263064190833</v>
      </c>
      <c r="H6" s="16">
        <f>H5*'Sheet 2 - Taguchi Standard Mat5'!H4/H3</f>
        <v>-0.186401403865994</v>
      </c>
      <c r="I6" s="16">
        <f>B6+D6+E6+F6+G6+H6</f>
        <v>-1.01514213762844</v>
      </c>
      <c r="J6" s="17"/>
      <c r="K6" s="17"/>
      <c r="L6" s="17"/>
      <c r="M6" s="17"/>
    </row>
    <row r="7" ht="20.05" customHeight="1">
      <c r="A7" s="48"/>
      <c r="B7" s="15">
        <f>B5*'Sheet 2 - Taguchi Standard Mat5'!B5/B3</f>
        <v>-0.238291477888051</v>
      </c>
      <c r="C7" s="128">
        <f>C5*'Sheet 2 - Taguchi Standard Mat5'!C5/C3</f>
        <v>-0.0494208777775191</v>
      </c>
      <c r="D7" s="16">
        <f>D5*'Sheet 2 - Taguchi Standard Matr'!D5/D3</f>
        <v>0.00314965903951274</v>
      </c>
      <c r="E7" s="137"/>
      <c r="F7" s="137"/>
      <c r="G7" s="16">
        <f>'Sheet 2 - Taguchi Standard Mat5'!G5*G5/G3</f>
        <v>0</v>
      </c>
      <c r="H7" s="16">
        <f>'Sheet 2 - Taguchi Standard Mat5'!H5*H5/H3</f>
        <v>0.186401403865994</v>
      </c>
      <c r="I7" s="16">
        <f>B7+D7+E7+F7+G7+H7</f>
        <v>-0.0487404149825443</v>
      </c>
      <c r="J7" s="17"/>
      <c r="K7" s="17"/>
      <c r="L7" s="17"/>
      <c r="M7" s="17"/>
    </row>
    <row r="8" ht="20.05" customHeight="1">
      <c r="A8" s="48"/>
      <c r="B8" s="15">
        <f>'Sheet 2 - Taguchi Standard Mat5'!B6*B5/B3</f>
        <v>0.261839078280855</v>
      </c>
      <c r="C8" s="128">
        <f>'Sheet 2 - Taguchi Standard Mat5'!C6*C5/C3</f>
        <v>-0.000675456188303222</v>
      </c>
      <c r="D8" s="16">
        <f>'Sheet 2 - Taguchi Standard Matr'!D6*D5/D3</f>
        <v>-0.043255317475975</v>
      </c>
      <c r="E8" s="137"/>
      <c r="F8" s="137"/>
      <c r="G8" s="16">
        <f>'Sheet 2 - Taguchi Standard Mat5'!G6*G5/G3</f>
        <v>-0.173233508418099</v>
      </c>
      <c r="H8" s="16">
        <f>'Sheet 2 - Taguchi Standard Mat5'!H6*H5/H3</f>
        <v>-0.186401403865994</v>
      </c>
      <c r="I8" s="16">
        <f>B8+D8+E8+F8+G8+H8</f>
        <v>-0.141051151479213</v>
      </c>
      <c r="J8" s="17"/>
      <c r="K8" s="17"/>
      <c r="L8" s="17"/>
      <c r="M8" s="17"/>
    </row>
    <row r="9" ht="20.05" customHeight="1">
      <c r="A9" s="48"/>
      <c r="B9" s="15">
        <f>'Sheet 2 - Taguchi Standard Mat5'!B7*B5/B3</f>
        <v>-0.08420826662209301</v>
      </c>
      <c r="C9" s="128">
        <f>'Sheet 2 - Taguchi Standard Mat5'!C7*C5/C3</f>
        <v>-0.0433417720827901</v>
      </c>
      <c r="D9" s="16">
        <f>'Sheet 2 - Taguchi Standard Matr'!D7*D5/D3</f>
        <v>0.00136485225045552</v>
      </c>
      <c r="E9" s="137"/>
      <c r="F9" s="137"/>
      <c r="G9" s="16">
        <f>'Sheet 2 - Taguchi Standard Mat5'!G7*G5/G3</f>
        <v>0.131322175736301</v>
      </c>
      <c r="H9" s="16">
        <f>'Sheet 2 - Taguchi Standard Mat5'!H7*H5/H3</f>
        <v>0.186401403865994</v>
      </c>
      <c r="I9" s="16">
        <f>B9+D9+E9+F9+G9+H9</f>
        <v>0.234880165230658</v>
      </c>
      <c r="J9" s="17"/>
      <c r="K9" s="17"/>
      <c r="L9" s="17"/>
      <c r="M9" s="17"/>
    </row>
    <row r="10" ht="20.05" customHeight="1">
      <c r="A10" s="48"/>
      <c r="B10" s="15">
        <f>'Sheet 2 - Taguchi Standard Mat5'!B8*B5/B3</f>
        <v>0.000767856534547961</v>
      </c>
      <c r="C10" s="128">
        <f>'Sheet 2 - Taguchi Standard Mat5'!C8*C5/C3</f>
        <v>-0.0494208777775191</v>
      </c>
      <c r="D10" s="16">
        <f>'Sheet 2 - Taguchi Standard Matr'!D8*D5/D3</f>
        <v>-0.045985021976886</v>
      </c>
      <c r="E10" s="137"/>
      <c r="F10" s="137"/>
      <c r="G10" s="16">
        <f>'Sheet 2 - Taguchi Standard Mat5'!G8*G5/G3</f>
        <v>0</v>
      </c>
      <c r="H10" s="16">
        <f>'Sheet 2 - Taguchi Standard Mat5'!H8*H5/H3</f>
        <v>0.186401403865994</v>
      </c>
      <c r="I10" s="16">
        <f>B10+D10+E10+F10+G10+H10</f>
        <v>0.141184238423656</v>
      </c>
      <c r="J10" s="17"/>
      <c r="K10" s="17"/>
      <c r="L10" s="17"/>
      <c r="M10" s="17"/>
    </row>
    <row r="11" ht="20.05" customHeight="1">
      <c r="A11" s="48"/>
      <c r="B11" s="15">
        <f>'Sheet 2 - Taguchi Standard Mat5'!B9*B5/B3</f>
        <v>0.0673154228620379</v>
      </c>
      <c r="C11" s="128">
        <f>'Sheet 2 - Taguchi Standard Mat5'!C9*C5/C3</f>
        <v>-0.0568508958488545</v>
      </c>
      <c r="D11" s="16">
        <f>'Sheet 2 - Taguchi Standard Matr'!D9*D5/D3</f>
        <v>-0.039055772089958</v>
      </c>
      <c r="E11" s="137"/>
      <c r="F11" s="137"/>
      <c r="G11" s="16">
        <f>'Sheet 2 - Taguchi Standard Mat5'!G9*G5/G3</f>
        <v>-0.0307349772999852</v>
      </c>
      <c r="H11" s="16">
        <f>'Sheet 2 - Taguchi Standard Mat5'!H9*H5/H3</f>
        <v>0.149121123092795</v>
      </c>
      <c r="I11" s="16">
        <f>B11+D11+E11+F11+G11+H11</f>
        <v>0.14664579656489</v>
      </c>
      <c r="J11" s="17"/>
      <c r="K11" s="17"/>
      <c r="L11" s="17"/>
      <c r="M11" s="17"/>
    </row>
    <row r="12" ht="20.05" customHeight="1">
      <c r="A12" s="48"/>
      <c r="B12" s="15">
        <f>'Sheet 2 - Taguchi Standard Mat5'!B10*B5/B3</f>
        <v>0.509088882405298</v>
      </c>
      <c r="C12" s="128">
        <f>'Sheet 2 - Taguchi Standard Mat5'!C10*C5/C3</f>
        <v>0.0623671213866642</v>
      </c>
      <c r="D12" s="16">
        <f>'Sheet 2 - Taguchi Standard Matr'!D10*D5/D3</f>
        <v>-0.045985021976886</v>
      </c>
      <c r="E12" s="137"/>
      <c r="F12" s="137"/>
      <c r="G12" s="16">
        <f>'Sheet 2 - Taguchi Standard Mat5'!G10*G5/G3</f>
        <v>0</v>
      </c>
      <c r="H12" s="16">
        <f>'Sheet 2 - Taguchi Standard Mat5'!H10*H5/H3</f>
        <v>0.186401403865994</v>
      </c>
      <c r="I12" s="16">
        <f>B12+D12+E12+F12+G12+H12</f>
        <v>0.649505264294406</v>
      </c>
      <c r="J12" s="17"/>
      <c r="K12" s="17"/>
      <c r="L12" s="17"/>
      <c r="M12" s="17"/>
    </row>
    <row r="13" ht="20.05" customHeight="1">
      <c r="A13" s="48"/>
      <c r="B13" s="15">
        <f>'Sheet 2 - Taguchi Standard Mat5'!B11*B5/B3</f>
        <v>0.126184423844048</v>
      </c>
      <c r="C13" s="128">
        <f>'Sheet 2 - Taguchi Standard Mat5'!C11*C5/C3</f>
        <v>-0.0332099292582418</v>
      </c>
      <c r="D13" s="16">
        <f>'Sheet 2 - Taguchi Standard Matr'!D11*D5/D3</f>
        <v>-0.0611033853665472</v>
      </c>
      <c r="E13" s="137"/>
      <c r="F13" s="137"/>
      <c r="G13" s="16">
        <f>'Sheet 2 - Taguchi Standard Mat5'!G11*G5/G3</f>
        <v>0.176027597263552</v>
      </c>
      <c r="H13" s="16">
        <f>'Sheet 2 - Taguchi Standard Mat5'!H11*H5/H3</f>
        <v>0.223681684639193</v>
      </c>
      <c r="I13" s="16">
        <f>B13+D13+E13+F13+G13+H13</f>
        <v>0.464790320380246</v>
      </c>
      <c r="J13" s="17"/>
      <c r="K13" s="17"/>
      <c r="L13" s="17"/>
      <c r="M13" s="17"/>
    </row>
    <row r="14" ht="20.05" customHeight="1">
      <c r="A14" s="48"/>
      <c r="B14" s="23"/>
      <c r="C14" s="137"/>
      <c r="D14" s="16">
        <v>1</v>
      </c>
      <c r="E14" s="137"/>
      <c r="F14" s="137"/>
      <c r="G14" s="17"/>
      <c r="H14" s="17"/>
      <c r="I14" s="16">
        <f>I6+I7+I8+I9+I10+I11+I12+I13</f>
        <v>0.432072080803659</v>
      </c>
      <c r="J14" s="17"/>
      <c r="K14" s="17"/>
      <c r="L14" s="17"/>
      <c r="M14" s="17"/>
    </row>
    <row r="15" ht="20.05" customHeight="1">
      <c r="A15" s="48"/>
      <c r="B15" s="23"/>
      <c r="C15" s="137"/>
      <c r="D15" s="17"/>
      <c r="E15" s="137"/>
      <c r="F15" s="137"/>
      <c r="G15" s="17"/>
      <c r="H15" s="17"/>
      <c r="I15" s="16">
        <f>I14/I5</f>
        <v>4.22970687512066</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138" customWidth="1"/>
    <col min="2" max="13" width="8.35156" style="138" customWidth="1"/>
    <col min="14" max="16384" width="16.3516" style="138" customWidth="1"/>
  </cols>
  <sheetData>
    <row r="1" ht="27.65" customHeight="1">
      <c r="A1" t="s" s="7">
        <v>136</v>
      </c>
      <c r="B1" s="7"/>
      <c r="C1" s="7"/>
      <c r="D1" s="7"/>
      <c r="E1" s="7"/>
      <c r="F1" s="7"/>
      <c r="G1" s="7"/>
      <c r="H1" s="7"/>
      <c r="I1" s="7"/>
      <c r="J1" s="7"/>
      <c r="K1" s="7"/>
      <c r="L1" s="7"/>
      <c r="M1" s="7"/>
    </row>
    <row r="2" ht="56.05" customHeight="1">
      <c r="A2" t="s" s="8">
        <v>7</v>
      </c>
      <c r="B2" t="s" s="139">
        <v>8</v>
      </c>
      <c r="C2" t="s" s="8">
        <v>9</v>
      </c>
      <c r="D2" t="s" s="139">
        <v>10</v>
      </c>
      <c r="E2" t="s" s="8">
        <v>11</v>
      </c>
      <c r="F2" t="s" s="139">
        <v>12</v>
      </c>
      <c r="G2" t="s" s="139">
        <v>13</v>
      </c>
      <c r="H2" t="s" s="139">
        <v>14</v>
      </c>
      <c r="I2" t="s" s="8">
        <v>15</v>
      </c>
      <c r="J2" t="s" s="8">
        <v>16</v>
      </c>
      <c r="K2" t="s" s="8">
        <v>17</v>
      </c>
      <c r="L2" t="s" s="8">
        <v>18</v>
      </c>
      <c r="M2" t="s" s="8">
        <v>19</v>
      </c>
    </row>
    <row r="3" ht="20.25" customHeight="1">
      <c r="A3" s="9"/>
      <c r="B3" s="140">
        <v>1</v>
      </c>
      <c r="C3" s="10">
        <v>2</v>
      </c>
      <c r="D3" s="140">
        <v>3</v>
      </c>
      <c r="E3" s="10">
        <v>4</v>
      </c>
      <c r="F3" s="140">
        <v>5</v>
      </c>
      <c r="G3" s="140">
        <v>6</v>
      </c>
      <c r="H3" s="140">
        <v>7</v>
      </c>
      <c r="I3" s="10">
        <v>8</v>
      </c>
      <c r="J3" s="10">
        <v>9</v>
      </c>
      <c r="K3" s="10">
        <v>10</v>
      </c>
      <c r="L3" s="10">
        <v>11</v>
      </c>
      <c r="M3" s="9"/>
    </row>
    <row r="4" ht="20.25" customHeight="1">
      <c r="A4" s="11">
        <v>1</v>
      </c>
      <c r="B4" s="141">
        <f>'Taguchi matrix-1-1 - Taguchi St'!B4-'Taguchi matrix-1-1 - Taguchi S1'!B$4</f>
        <v>12.145</v>
      </c>
      <c r="C4" s="13">
        <f>'Taguchi matrix-1-1 - Taguchi St'!C4-'Taguchi matrix-1-1 - Taguchi S1'!C$4</f>
        <v>-19</v>
      </c>
      <c r="D4" s="142">
        <f>'Taguchi matrix-1-1 - Taguchi St'!D4-'Taguchi matrix-1-1 - Taguchi S1'!D$4</f>
        <v>4.55</v>
      </c>
      <c r="E4" s="13">
        <f>'Taguchi matrix-1-1 - Taguchi St'!E4-'Taguchi matrix-1-1 - Taguchi S1'!E$4</f>
        <v>0.44</v>
      </c>
      <c r="F4" s="142">
        <f>'Taguchi matrix-1-1 - Taguchi St'!F4-'Taguchi matrix-1-1 - Taguchi S1'!F$4</f>
        <v>2.48</v>
      </c>
      <c r="G4" s="142">
        <f>'Taguchi matrix-1-1 - Taguchi St'!G4-'Taguchi matrix-1-1 - Taguchi S1'!G$4</f>
        <v>-0.57</v>
      </c>
      <c r="H4" s="142">
        <f>'Taguchi matrix-1-1 - Taguchi St'!H4-'Taguchi matrix-1-1 - Taguchi S1'!H$4</f>
        <v>-0.05</v>
      </c>
      <c r="I4" s="13">
        <v>1</v>
      </c>
      <c r="J4" s="13">
        <v>1</v>
      </c>
      <c r="K4" s="13">
        <v>1</v>
      </c>
      <c r="L4" s="13">
        <v>1</v>
      </c>
      <c r="M4" s="13">
        <v>1</v>
      </c>
    </row>
    <row r="5" ht="20.05" customHeight="1">
      <c r="A5" s="14">
        <v>2</v>
      </c>
      <c r="B5" s="20">
        <f>'Taguchi matrix-1-1 - Taguchi St'!B5-'Taguchi matrix-1-1 - Taguchi S1'!B$4</f>
        <v>4.655</v>
      </c>
      <c r="C5" s="16">
        <f>'Taguchi matrix-1-1 - Taguchi St'!C5-'Taguchi matrix-1-1 - Taguchi S1'!C$4</f>
        <v>-4.39</v>
      </c>
      <c r="D5" s="22">
        <f>'Taguchi matrix-1-1 - Taguchi St'!D5-'Taguchi matrix-1-1 - Taguchi S1'!D$4</f>
        <v>-0.3</v>
      </c>
      <c r="E5" s="16">
        <f>'Taguchi matrix-1-1 - Taguchi St'!E5-'Taguchi matrix-1-1 - Taguchi S1'!E$4</f>
        <v>-0.02</v>
      </c>
      <c r="F5" s="22">
        <f>'Taguchi matrix-1-1 - Taguchi St'!F5-'Taguchi matrix-1-1 - Taguchi S1'!F$4</f>
        <v>0</v>
      </c>
      <c r="G5" s="22">
        <f>'Taguchi matrix-1-1 - Taguchi St'!G5-'Taguchi matrix-1-1 - Taguchi S1'!G$4</f>
        <v>0</v>
      </c>
      <c r="H5" s="22">
        <f>'Taguchi matrix-1-1 - Taguchi St'!H5-'Taguchi matrix-1-1 - Taguchi S1'!H$4</f>
        <v>0.05</v>
      </c>
      <c r="I5" s="16">
        <v>2</v>
      </c>
      <c r="J5" s="16">
        <v>2</v>
      </c>
      <c r="K5" s="16">
        <v>2</v>
      </c>
      <c r="L5" s="16">
        <v>2</v>
      </c>
      <c r="M5" s="17"/>
    </row>
    <row r="6" ht="20.05" customHeight="1">
      <c r="A6" s="14">
        <v>3</v>
      </c>
      <c r="B6" s="20">
        <f>'Taguchi matrix-1-1 - Taguchi St'!B6-'Taguchi matrix-1-1 - Taguchi S1'!B$4</f>
        <v>-5.115</v>
      </c>
      <c r="C6" s="16">
        <f>'Taguchi matrix-1-1 - Taguchi St'!C6-'Taguchi matrix-1-1 - Taguchi S1'!C$4</f>
        <v>-0.06</v>
      </c>
      <c r="D6" s="22">
        <f>'Taguchi matrix-1-1 - Taguchi St'!D6-'Taguchi matrix-1-1 - Taguchi S1'!D$4</f>
        <v>4.12</v>
      </c>
      <c r="E6" s="16">
        <f>'Taguchi matrix-1-1 - Taguchi St'!E6-'Taguchi matrix-1-1 - Taguchi S1'!E$4</f>
        <v>-0.7</v>
      </c>
      <c r="F6" s="22">
        <f>'Taguchi matrix-1-1 - Taguchi St'!F6-'Taguchi matrix-1-1 - Taguchi S1'!F$4</f>
        <v>2.41</v>
      </c>
      <c r="G6" s="22">
        <f>'Taguchi matrix-1-1 - Taguchi St'!G6-'Taguchi matrix-1-1 - Taguchi S1'!G$4</f>
        <v>-0.62</v>
      </c>
      <c r="H6" s="22">
        <f>'Taguchi matrix-1-1 - Taguchi St'!H6-'Taguchi matrix-1-1 - Taguchi S1'!H$4</f>
        <v>-0.05</v>
      </c>
      <c r="I6" s="16">
        <v>1</v>
      </c>
      <c r="J6" s="16">
        <v>2</v>
      </c>
      <c r="K6" s="16">
        <v>2</v>
      </c>
      <c r="L6" s="16">
        <v>2</v>
      </c>
      <c r="M6" s="17"/>
    </row>
    <row r="7" ht="20.05" customHeight="1">
      <c r="A7" s="14">
        <v>4</v>
      </c>
      <c r="B7" s="20">
        <f>'Taguchi matrix-1-1 - Taguchi St'!B7-'Taguchi matrix-1-1 - Taguchi S1'!B$4</f>
        <v>1.645</v>
      </c>
      <c r="C7" s="16">
        <f>'Taguchi matrix-1-1 - Taguchi St'!C7-'Taguchi matrix-1-1 - Taguchi S1'!C$4</f>
        <v>-3.85</v>
      </c>
      <c r="D7" s="22">
        <f>'Taguchi matrix-1-1 - Taguchi St'!D7-'Taguchi matrix-1-1 - Taguchi S1'!D$4</f>
        <v>-0.13</v>
      </c>
      <c r="E7" s="16">
        <f>'Taguchi matrix-1-1 - Taguchi St'!E7-'Taguchi matrix-1-1 - Taguchi S1'!E$4</f>
        <v>1.81</v>
      </c>
      <c r="F7" s="22">
        <f>'Taguchi matrix-1-1 - Taguchi St'!F7-'Taguchi matrix-1-1 - Taguchi S1'!F$4</f>
        <v>0</v>
      </c>
      <c r="G7" s="22">
        <f>'Taguchi matrix-1-1 - Taguchi St'!G7-'Taguchi matrix-1-1 - Taguchi S1'!G$4</f>
        <v>0.47</v>
      </c>
      <c r="H7" s="22">
        <f>'Taguchi matrix-1-1 - Taguchi St'!H7-'Taguchi matrix-1-1 - Taguchi S1'!H$4</f>
        <v>0.05</v>
      </c>
      <c r="I7" s="16">
        <v>2</v>
      </c>
      <c r="J7" s="16">
        <v>1</v>
      </c>
      <c r="K7" s="16">
        <v>1</v>
      </c>
      <c r="L7" s="16">
        <v>2</v>
      </c>
      <c r="M7" s="17"/>
    </row>
    <row r="8" ht="20.05" customHeight="1">
      <c r="A8" s="14">
        <v>5</v>
      </c>
      <c r="B8" s="20">
        <f>'Taguchi matrix-1-1 - Taguchi St'!B8-'Taguchi matrix-1-1 - Taguchi S1'!B$4</f>
        <v>-0.015</v>
      </c>
      <c r="C8" s="16">
        <f>'Taguchi matrix-1-1 - Taguchi St'!C8-'Taguchi matrix-1-1 - Taguchi S1'!C$4</f>
        <v>-4.39</v>
      </c>
      <c r="D8" s="22">
        <f>'Taguchi matrix-1-1 - Taguchi St'!D8-'Taguchi matrix-1-1 - Taguchi S1'!D$4</f>
        <v>4.38</v>
      </c>
      <c r="E8" s="16">
        <f>'Taguchi matrix-1-1 - Taguchi St'!E8-'Taguchi matrix-1-1 - Taguchi S1'!E$4</f>
        <v>-0.02</v>
      </c>
      <c r="F8" s="22">
        <f>'Taguchi matrix-1-1 - Taguchi St'!F8-'Taguchi matrix-1-1 - Taguchi S1'!F$4</f>
        <v>0</v>
      </c>
      <c r="G8" s="22">
        <f>'Taguchi matrix-1-1 - Taguchi St'!G8-'Taguchi matrix-1-1 - Taguchi S1'!G$4</f>
        <v>0</v>
      </c>
      <c r="H8" s="22">
        <f>'Taguchi matrix-1-1 - Taguchi St'!H8-'Taguchi matrix-1-1 - Taguchi S1'!H$4</f>
        <v>0.05</v>
      </c>
      <c r="I8" s="16">
        <v>2</v>
      </c>
      <c r="J8" s="16">
        <v>1</v>
      </c>
      <c r="K8" s="16">
        <v>2</v>
      </c>
      <c r="L8" s="16">
        <v>1</v>
      </c>
      <c r="M8" s="17"/>
    </row>
    <row r="9" ht="20.05" customHeight="1">
      <c r="A9" s="14">
        <v>6</v>
      </c>
      <c r="B9" s="20">
        <f>'Taguchi matrix-1-1 - Taguchi St'!B9-'Taguchi matrix-1-1 - Taguchi S1'!B$4</f>
        <v>-1.315</v>
      </c>
      <c r="C9" s="16">
        <f>'Taguchi matrix-1-1 - Taguchi St'!C9-'Taguchi matrix-1-1 - Taguchi S1'!C$4</f>
        <v>-5.05</v>
      </c>
      <c r="D9" s="22">
        <f>'Taguchi matrix-1-1 - Taguchi St'!D9-'Taguchi matrix-1-1 - Taguchi S1'!D$4</f>
        <v>3.72</v>
      </c>
      <c r="E9" s="16">
        <f>'Taguchi matrix-1-1 - Taguchi St'!E9-'Taguchi matrix-1-1 - Taguchi S1'!E$4</f>
        <v>2.7</v>
      </c>
      <c r="F9" s="22">
        <f>'Taguchi matrix-1-1 - Taguchi St'!F9-'Taguchi matrix-1-1 - Taguchi S1'!F$4</f>
        <v>0</v>
      </c>
      <c r="G9" s="22">
        <f>'Taguchi matrix-1-1 - Taguchi St'!G9-'Taguchi matrix-1-1 - Taguchi S1'!G$4</f>
        <v>-0.11</v>
      </c>
      <c r="H9" s="22">
        <f>'Taguchi matrix-1-1 - Taguchi St'!H9-'Taguchi matrix-1-1 - Taguchi S1'!H$4</f>
        <v>0.04</v>
      </c>
      <c r="I9" s="16">
        <v>1</v>
      </c>
      <c r="J9" s="16">
        <v>2</v>
      </c>
      <c r="K9" s="16">
        <v>1</v>
      </c>
      <c r="L9" s="16">
        <v>1</v>
      </c>
      <c r="M9" s="17"/>
    </row>
    <row r="10" ht="20.05" customHeight="1">
      <c r="A10" s="14">
        <v>7</v>
      </c>
      <c r="B10" s="20">
        <f>'Taguchi matrix-1-1 - Taguchi St'!B10-'Taguchi matrix-1-1 - Taguchi S1'!B$4</f>
        <v>-9.945</v>
      </c>
      <c r="C10" s="16">
        <f>'Taguchi matrix-1-1 - Taguchi St'!C10-'Taguchi matrix-1-1 - Taguchi S1'!C$4</f>
        <v>5.54</v>
      </c>
      <c r="D10" s="22">
        <f>'Taguchi matrix-1-1 - Taguchi St'!D10-'Taguchi matrix-1-1 - Taguchi S1'!D$4</f>
        <v>4.38</v>
      </c>
      <c r="E10" s="16">
        <f>'Taguchi matrix-1-1 - Taguchi St'!E10-'Taguchi matrix-1-1 - Taguchi S1'!E$4</f>
        <v>-0.02</v>
      </c>
      <c r="F10" s="22">
        <f>'Taguchi matrix-1-1 - Taguchi St'!F10-'Taguchi matrix-1-1 - Taguchi S1'!F$4</f>
        <v>0</v>
      </c>
      <c r="G10" s="22">
        <f>'Taguchi matrix-1-1 - Taguchi St'!G10-'Taguchi matrix-1-1 - Taguchi S1'!G$4</f>
        <v>0</v>
      </c>
      <c r="H10" s="22">
        <f>'Taguchi matrix-1-1 - Taguchi St'!H10-'Taguchi matrix-1-1 - Taguchi S1'!H$4</f>
        <v>0.05</v>
      </c>
      <c r="I10" s="16">
        <v>2</v>
      </c>
      <c r="J10" s="16">
        <v>1</v>
      </c>
      <c r="K10" s="16">
        <v>2</v>
      </c>
      <c r="L10" s="16">
        <v>1</v>
      </c>
      <c r="M10" s="17"/>
    </row>
    <row r="11" ht="20.05" customHeight="1">
      <c r="A11" s="14">
        <v>8</v>
      </c>
      <c r="B11" s="20">
        <f>'Taguchi matrix-1-1 - Taguchi St'!B11-'Taguchi matrix-1-1 - Taguchi S1'!B$4</f>
        <v>-2.465</v>
      </c>
      <c r="C11" s="16">
        <f>'Taguchi matrix-1-1 - Taguchi St'!C11-'Taguchi matrix-1-1 - Taguchi S1'!C$4</f>
        <v>-2.95</v>
      </c>
      <c r="D11" s="22">
        <f>'Taguchi matrix-1-1 - Taguchi St'!D11-'Taguchi matrix-1-1 - Taguchi S1'!D$4</f>
        <v>5.82</v>
      </c>
      <c r="E11" s="16">
        <f>'Taguchi matrix-1-1 - Taguchi St'!E11-'Taguchi matrix-1-1 - Taguchi S1'!E$4</f>
        <v>-1.11</v>
      </c>
      <c r="F11" s="22">
        <f>'Taguchi matrix-1-1 - Taguchi St'!F11-'Taguchi matrix-1-1 - Taguchi S1'!F$4</f>
        <v>0</v>
      </c>
      <c r="G11" s="22">
        <f>'Taguchi matrix-1-1 - Taguchi St'!G11-'Taguchi matrix-1-1 - Taguchi S1'!G$4</f>
        <v>0.63</v>
      </c>
      <c r="H11" s="22">
        <f>'Taguchi matrix-1-1 - Taguchi St'!H11-'Taguchi matrix-1-1 - Taguchi S1'!H$4</f>
        <v>0.06</v>
      </c>
      <c r="I11" s="16">
        <v>1</v>
      </c>
      <c r="J11" s="16">
        <v>1</v>
      </c>
      <c r="K11" s="16">
        <v>1</v>
      </c>
      <c r="L11" s="16">
        <v>2</v>
      </c>
      <c r="M11" s="17"/>
    </row>
    <row r="12" ht="20.05" customHeight="1">
      <c r="A12" s="14">
        <v>9</v>
      </c>
      <c r="B12" s="20">
        <v>2</v>
      </c>
      <c r="C12" s="16">
        <v>1</v>
      </c>
      <c r="D12" s="22">
        <v>1</v>
      </c>
      <c r="E12" s="16">
        <v>2</v>
      </c>
      <c r="F12" s="22">
        <v>2</v>
      </c>
      <c r="G12" s="22">
        <v>2</v>
      </c>
      <c r="H12" s="22">
        <v>1</v>
      </c>
      <c r="I12" s="16">
        <v>2</v>
      </c>
      <c r="J12" s="16">
        <v>2</v>
      </c>
      <c r="K12" s="16">
        <v>1</v>
      </c>
      <c r="L12" s="16">
        <v>1</v>
      </c>
      <c r="M12" s="17"/>
    </row>
    <row r="13" ht="20.05" customHeight="1">
      <c r="A13" s="14">
        <v>10</v>
      </c>
      <c r="B13" s="20">
        <v>2</v>
      </c>
      <c r="C13" s="16">
        <v>2</v>
      </c>
      <c r="D13" s="22">
        <v>2</v>
      </c>
      <c r="E13" s="16">
        <v>1</v>
      </c>
      <c r="F13" s="22">
        <v>1</v>
      </c>
      <c r="G13" s="22">
        <v>1</v>
      </c>
      <c r="H13" s="22">
        <v>1</v>
      </c>
      <c r="I13" s="16">
        <v>2</v>
      </c>
      <c r="J13" s="16">
        <v>2</v>
      </c>
      <c r="K13" s="16">
        <v>1</v>
      </c>
      <c r="L13" s="16">
        <v>2</v>
      </c>
      <c r="M13" s="17"/>
    </row>
    <row r="14" ht="20.05" customHeight="1">
      <c r="A14" s="14">
        <v>11</v>
      </c>
      <c r="B14" s="20">
        <v>2</v>
      </c>
      <c r="C14" s="16">
        <v>2</v>
      </c>
      <c r="D14" s="22">
        <v>1</v>
      </c>
      <c r="E14" s="16">
        <v>2</v>
      </c>
      <c r="F14" s="22">
        <v>1</v>
      </c>
      <c r="G14" s="22">
        <v>2</v>
      </c>
      <c r="H14" s="22">
        <v>1</v>
      </c>
      <c r="I14" s="16">
        <v>1</v>
      </c>
      <c r="J14" s="16">
        <v>1</v>
      </c>
      <c r="K14" s="16">
        <v>2</v>
      </c>
      <c r="L14" s="16">
        <v>2</v>
      </c>
      <c r="M14" s="17"/>
    </row>
    <row r="15" ht="20.05" customHeight="1">
      <c r="A15" s="14">
        <v>12</v>
      </c>
      <c r="B15" s="20">
        <v>2</v>
      </c>
      <c r="C15" s="16">
        <v>2</v>
      </c>
      <c r="D15" s="22">
        <v>1</v>
      </c>
      <c r="E15" s="16">
        <v>1</v>
      </c>
      <c r="F15" s="22">
        <v>2</v>
      </c>
      <c r="G15" s="22">
        <v>1</v>
      </c>
      <c r="H15" s="22">
        <v>2</v>
      </c>
      <c r="I15" s="16">
        <v>1</v>
      </c>
      <c r="J15" s="16">
        <v>2</v>
      </c>
      <c r="K15" s="16">
        <v>2</v>
      </c>
      <c r="L15" s="16">
        <v>1</v>
      </c>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2:M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8.35156" style="143" customWidth="1"/>
    <col min="14" max="16384" width="16.3516" style="143" customWidth="1"/>
  </cols>
  <sheetData>
    <row r="1" ht="27.65" customHeight="1">
      <c r="A1" t="s" s="7">
        <v>138</v>
      </c>
      <c r="B1" s="7"/>
      <c r="C1" s="7"/>
      <c r="D1" s="7"/>
      <c r="E1" s="7"/>
      <c r="F1" s="7"/>
      <c r="G1" s="7"/>
      <c r="H1" s="7"/>
      <c r="I1" s="7"/>
      <c r="J1" s="7"/>
      <c r="K1" s="7"/>
      <c r="L1" s="7"/>
      <c r="M1" s="7"/>
    </row>
    <row r="2" ht="20.25" customHeight="1">
      <c r="A2" s="9"/>
      <c r="B2" t="s" s="144">
        <v>8</v>
      </c>
      <c r="C2" t="s" s="47">
        <v>9</v>
      </c>
      <c r="D2" t="s" s="144">
        <v>10</v>
      </c>
      <c r="E2" t="s" s="47">
        <v>11</v>
      </c>
      <c r="F2" t="s" s="144">
        <v>12</v>
      </c>
      <c r="G2" t="s" s="144">
        <v>13</v>
      </c>
      <c r="H2" t="s" s="144">
        <v>14</v>
      </c>
      <c r="I2" s="9"/>
      <c r="J2" t="s" s="47">
        <v>74</v>
      </c>
      <c r="K2" s="9"/>
      <c r="L2" s="9"/>
      <c r="M2" s="9"/>
    </row>
    <row r="3" ht="20.25" customHeight="1">
      <c r="A3" t="s" s="54">
        <v>47</v>
      </c>
      <c r="B3" s="141">
        <f>'SN ratio - Sb and Beta'!B17</f>
        <v>-1.15462972345672</v>
      </c>
      <c r="C3" s="13">
        <f>'SN ratio - Sb and Beta'!C17</f>
        <v>0.989783034239381</v>
      </c>
      <c r="D3" s="142">
        <f>'SN ratio - Sb and Beta'!D17</f>
        <v>0.286071824368557</v>
      </c>
      <c r="E3" s="13">
        <f>'SN ratio - Sb and Beta'!E17</f>
        <v>-0.0107558013289133</v>
      </c>
      <c r="F3" s="142">
        <f>'SN ratio - Sb and Beta'!F17</f>
        <v>-0.175240586060083</v>
      </c>
      <c r="G3" s="142">
        <f>'SN ratio - Sb and Beta'!G17</f>
        <v>0.0566243801380384</v>
      </c>
      <c r="H3" s="142">
        <f>'SN ratio - Sb and Beta'!H17</f>
        <v>0.008108268954546411</v>
      </c>
      <c r="I3" s="19"/>
      <c r="J3" s="19"/>
      <c r="K3" s="19"/>
      <c r="L3" s="19"/>
      <c r="M3" s="19"/>
    </row>
    <row r="4" ht="32.05" customHeight="1">
      <c r="A4" t="s" s="33">
        <v>61</v>
      </c>
      <c r="B4" s="20">
        <f>'SN ratio - ST'!B18</f>
        <v>0.0591059985426365</v>
      </c>
      <c r="C4" s="16">
        <f>'SN ratio - ST'!C18</f>
        <v>0.0111425845925755</v>
      </c>
      <c r="D4" s="145">
        <f>'SN ratio - ST'!D18</f>
        <v>-0.00300342902524109</v>
      </c>
      <c r="E4" s="16">
        <f>'SN ratio - ST'!E18</f>
        <v>-0.00797737397771095</v>
      </c>
      <c r="F4" s="145">
        <f>'SN ratio - ST'!F18</f>
        <v>0.0183659967544465</v>
      </c>
      <c r="G4" s="145">
        <f>'SN ratio - ST'!G18</f>
        <v>0.0158213548924395</v>
      </c>
      <c r="H4" s="145">
        <f>'SN ratio - ST'!H18</f>
        <v>0.0302278543210101</v>
      </c>
      <c r="I4" s="17"/>
      <c r="J4" s="17"/>
      <c r="K4" s="17"/>
      <c r="L4" s="17"/>
      <c r="M4" s="17"/>
    </row>
    <row r="5" ht="32.05" customHeight="1">
      <c r="A5" t="s" s="33">
        <v>56</v>
      </c>
      <c r="B5" s="20">
        <f>B4</f>
        <v>0.0591059985426365</v>
      </c>
      <c r="C5" s="16">
        <f>C4</f>
        <v>0.0111425845925755</v>
      </c>
      <c r="D5" s="22">
        <v>0</v>
      </c>
      <c r="E5" s="16">
        <v>0</v>
      </c>
      <c r="F5" s="145">
        <f>F4</f>
        <v>0.0183659967544465</v>
      </c>
      <c r="G5" s="145">
        <f>G4</f>
        <v>0.0158213548924395</v>
      </c>
      <c r="H5" s="145">
        <f>H4</f>
        <v>0.0302278543210101</v>
      </c>
      <c r="I5" s="16">
        <f>C5+E5</f>
        <v>0.0111425845925755</v>
      </c>
      <c r="J5" s="17"/>
      <c r="K5" s="17"/>
      <c r="L5" s="17"/>
      <c r="M5" s="17"/>
    </row>
    <row r="6" ht="20.05" customHeight="1">
      <c r="A6" t="s" s="33">
        <v>74</v>
      </c>
      <c r="B6" s="146"/>
      <c r="C6" s="16">
        <f>C5*'Sheet 2 - Taguchi Standard Mat6'!C4/C3</f>
        <v>-0.213894459629354</v>
      </c>
      <c r="D6" s="21"/>
      <c r="E6" s="16">
        <f>E5*'Sheet 2 - Taguchi Standard Mat6'!E4/E3</f>
        <v>0</v>
      </c>
      <c r="F6" s="21"/>
      <c r="G6" s="21"/>
      <c r="H6" s="21"/>
      <c r="I6" s="16">
        <f>C6+E6</f>
        <v>-0.213894459629354</v>
      </c>
      <c r="J6" s="17"/>
      <c r="K6" s="17"/>
      <c r="L6" s="17"/>
      <c r="M6" s="17"/>
    </row>
    <row r="7" ht="20.05" customHeight="1">
      <c r="A7" s="48"/>
      <c r="B7" s="146"/>
      <c r="C7" s="16">
        <f>C5*'Sheet 2 - Taguchi Standard Mat6'!C5/C3</f>
        <v>-0.0494208777775191</v>
      </c>
      <c r="D7" s="21"/>
      <c r="E7" s="16">
        <f>E5*'Sheet 2 - Taguchi Standard Mat6'!E5/E3</f>
        <v>0</v>
      </c>
      <c r="F7" s="21"/>
      <c r="G7" s="21"/>
      <c r="H7" s="21"/>
      <c r="I7" s="16">
        <f>C7+E7</f>
        <v>-0.0494208777775191</v>
      </c>
      <c r="J7" s="17"/>
      <c r="K7" s="17"/>
      <c r="L7" s="17"/>
      <c r="M7" s="17"/>
    </row>
    <row r="8" ht="20.05" customHeight="1">
      <c r="A8" s="48"/>
      <c r="B8" s="146"/>
      <c r="C8" s="16">
        <f>'Sheet 2 - Taguchi Standard Mat6'!C6*C5/C3</f>
        <v>-0.000675456188303222</v>
      </c>
      <c r="D8" s="21"/>
      <c r="E8" s="16">
        <f>'Sheet 2 - Taguchi Standard Mat6'!E6*E5/E3</f>
        <v>0</v>
      </c>
      <c r="F8" s="21"/>
      <c r="G8" s="21"/>
      <c r="H8" s="21"/>
      <c r="I8" s="16">
        <f>C8+E8</f>
        <v>-0.000675456188303222</v>
      </c>
      <c r="J8" s="17"/>
      <c r="K8" s="17"/>
      <c r="L8" s="17"/>
      <c r="M8" s="17"/>
    </row>
    <row r="9" ht="20.05" customHeight="1">
      <c r="A9" s="48"/>
      <c r="B9" s="146"/>
      <c r="C9" s="16">
        <f>'Sheet 2 - Taguchi Standard Mat6'!C7*C5/C3</f>
        <v>-0.0433417720827901</v>
      </c>
      <c r="D9" s="21"/>
      <c r="E9" s="16">
        <f>'Sheet 2 - Taguchi Standard Mat6'!E7*E5/E3</f>
        <v>0</v>
      </c>
      <c r="F9" s="21"/>
      <c r="G9" s="21"/>
      <c r="H9" s="21"/>
      <c r="I9" s="16">
        <f>C9+E9</f>
        <v>-0.0433417720827901</v>
      </c>
      <c r="J9" s="17"/>
      <c r="K9" s="17"/>
      <c r="L9" s="17"/>
      <c r="M9" s="17"/>
    </row>
    <row r="10" ht="20.05" customHeight="1">
      <c r="A10" s="48"/>
      <c r="B10" s="146"/>
      <c r="C10" s="16">
        <f>'Sheet 2 - Taguchi Standard Mat6'!C8*C5/C3</f>
        <v>-0.0494208777775191</v>
      </c>
      <c r="D10" s="21"/>
      <c r="E10" s="16">
        <f>'Sheet 2 - Taguchi Standard Mat6'!E8*E5/E3</f>
        <v>0</v>
      </c>
      <c r="F10" s="21"/>
      <c r="G10" s="21"/>
      <c r="H10" s="21"/>
      <c r="I10" s="16">
        <f>C10+E10</f>
        <v>-0.0494208777775191</v>
      </c>
      <c r="J10" s="17"/>
      <c r="K10" s="17"/>
      <c r="L10" s="17"/>
      <c r="M10" s="17"/>
    </row>
    <row r="11" ht="20.05" customHeight="1">
      <c r="A11" s="48"/>
      <c r="B11" s="146"/>
      <c r="C11" s="16">
        <f>'Sheet 2 - Taguchi Standard Mat6'!C9*C5/C3</f>
        <v>-0.0568508958488545</v>
      </c>
      <c r="D11" s="21"/>
      <c r="E11" s="16">
        <f>'Sheet 2 - Taguchi Standard Mat6'!E9*E5/E3</f>
        <v>0</v>
      </c>
      <c r="F11" s="21"/>
      <c r="G11" s="21"/>
      <c r="H11" s="21"/>
      <c r="I11" s="16">
        <f>C11+E11</f>
        <v>-0.0568508958488545</v>
      </c>
      <c r="J11" s="17"/>
      <c r="K11" s="17"/>
      <c r="L11" s="17"/>
      <c r="M11" s="17"/>
    </row>
    <row r="12" ht="20.05" customHeight="1">
      <c r="A12" s="48"/>
      <c r="B12" s="146"/>
      <c r="C12" s="16">
        <f>'Sheet 2 - Taguchi Standard Mat6'!C10*C5/C3</f>
        <v>0.0623671213866642</v>
      </c>
      <c r="D12" s="21"/>
      <c r="E12" s="16">
        <f>'Sheet 2 - Taguchi Standard Mat6'!E10*E5/E3</f>
        <v>0</v>
      </c>
      <c r="F12" s="21"/>
      <c r="G12" s="21"/>
      <c r="H12" s="21"/>
      <c r="I12" s="16">
        <f>C12+E12</f>
        <v>0.0623671213866642</v>
      </c>
      <c r="J12" s="17"/>
      <c r="K12" s="17"/>
      <c r="L12" s="17"/>
      <c r="M12" s="17"/>
    </row>
    <row r="13" ht="20.05" customHeight="1">
      <c r="A13" s="48"/>
      <c r="B13" s="146"/>
      <c r="C13" s="16">
        <f>'Sheet 2 - Taguchi Standard Mat6'!C11*C5/C3</f>
        <v>-0.0332099292582418</v>
      </c>
      <c r="D13" s="21"/>
      <c r="E13" s="16">
        <f>'Sheet 2 - Taguchi Standard Mat6'!E11*E5/E3</f>
        <v>0</v>
      </c>
      <c r="F13" s="21"/>
      <c r="G13" s="21"/>
      <c r="H13" s="21"/>
      <c r="I13" s="16">
        <f>C13+E13</f>
        <v>-0.0332099292582418</v>
      </c>
      <c r="J13" s="17"/>
      <c r="K13" s="17"/>
      <c r="L13" s="17"/>
      <c r="M13" s="17"/>
    </row>
    <row r="14" ht="20.05" customHeight="1">
      <c r="A14" s="48"/>
      <c r="B14" s="23"/>
      <c r="C14" s="17"/>
      <c r="D14" s="17"/>
      <c r="E14" s="17"/>
      <c r="F14" s="17"/>
      <c r="G14" s="96"/>
      <c r="H14" s="96"/>
      <c r="I14" s="16">
        <f>I6+I7+I8+I9+I10+I11+I12+I13</f>
        <v>-0.384447147175918</v>
      </c>
      <c r="J14" s="17"/>
      <c r="K14" s="17"/>
      <c r="L14" s="17"/>
      <c r="M14" s="17"/>
    </row>
    <row r="15" ht="20.05" customHeight="1">
      <c r="A15" s="48"/>
      <c r="B15" s="23"/>
      <c r="C15" s="17"/>
      <c r="D15" s="17"/>
      <c r="E15" s="17"/>
      <c r="F15" s="17"/>
      <c r="G15" s="96"/>
      <c r="H15" s="96"/>
      <c r="I15" s="16">
        <f>I14/I5</f>
        <v>-34.5025109732693</v>
      </c>
      <c r="J15" s="17"/>
      <c r="K15" s="17"/>
      <c r="L15" s="17"/>
      <c r="M15"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7.xml><?xml version="1.0" encoding="utf-8"?>
<worksheet xmlns:r="http://schemas.openxmlformats.org/officeDocument/2006/relationships" xmlns="http://schemas.openxmlformats.org/spreadsheetml/2006/main">
  <sheetPr>
    <pageSetUpPr fitToPage="1"/>
  </sheetPr>
  <dimension ref="A2:F17"/>
  <sheetViews>
    <sheetView workbookViewId="0" showGridLines="0" defaultGridColor="1"/>
  </sheetViews>
  <sheetFormatPr defaultColWidth="16.3333" defaultRowHeight="19.9" customHeight="1" outlineLevelRow="0" outlineLevelCol="0"/>
  <cols>
    <col min="1" max="3" width="16.3516" style="147" customWidth="1"/>
    <col min="4" max="6" width="19.7109" style="147" customWidth="1"/>
    <col min="7" max="16384" width="16.3516" style="147" customWidth="1"/>
  </cols>
  <sheetData>
    <row r="1" ht="27.65" customHeight="1">
      <c r="A1" t="s" s="7">
        <v>59</v>
      </c>
      <c r="B1" s="7"/>
      <c r="C1" s="7"/>
      <c r="D1" s="7"/>
      <c r="E1" s="7"/>
      <c r="F1" s="7"/>
    </row>
    <row r="2" ht="34.4" customHeight="1">
      <c r="A2" t="s" s="47">
        <v>74</v>
      </c>
      <c r="B2" t="s" s="148">
        <v>74</v>
      </c>
      <c r="C2" t="s" s="47">
        <v>52</v>
      </c>
      <c r="D2" t="s" s="47">
        <v>71</v>
      </c>
      <c r="E2" s="9"/>
      <c r="F2" s="9"/>
    </row>
    <row r="3" ht="20.25" customHeight="1">
      <c r="A3" s="13">
        <v>-6.59</v>
      </c>
      <c r="B3" s="13">
        <v>10.71</v>
      </c>
      <c r="C3" s="13">
        <f>A3*B3</f>
        <v>-70.5789</v>
      </c>
      <c r="D3" s="13">
        <f>B3*B3</f>
        <v>114.7041</v>
      </c>
      <c r="E3" s="19"/>
      <c r="F3" s="19"/>
    </row>
    <row r="4" ht="20.05" customHeight="1">
      <c r="A4" s="16">
        <v>-2.63</v>
      </c>
      <c r="B4" s="16">
        <v>-9.885</v>
      </c>
      <c r="C4" s="16">
        <f>A4*B4</f>
        <v>25.99755</v>
      </c>
      <c r="D4" s="16">
        <f>B4*B4</f>
        <v>97.71322499999999</v>
      </c>
      <c r="E4" s="17"/>
      <c r="F4" s="17"/>
    </row>
    <row r="5" ht="20.05" customHeight="1">
      <c r="A5" s="16">
        <v>-2.26</v>
      </c>
      <c r="B5" s="16">
        <v>2.805</v>
      </c>
      <c r="C5" s="16">
        <f>A5*B5</f>
        <v>-6.3393</v>
      </c>
      <c r="D5" s="16">
        <f>B5*B5</f>
        <v>7.868025</v>
      </c>
      <c r="E5" s="17"/>
      <c r="F5" s="17"/>
    </row>
    <row r="6" ht="20.05" customHeight="1">
      <c r="A6" s="16">
        <v>-2.07</v>
      </c>
      <c r="B6" s="16">
        <v>4.23</v>
      </c>
      <c r="C6" s="16">
        <f>A6*B6</f>
        <v>-8.7561</v>
      </c>
      <c r="D6" s="16">
        <f>B6*B6</f>
        <v>17.8929</v>
      </c>
      <c r="E6" s="17"/>
      <c r="F6" s="17"/>
    </row>
    <row r="7" ht="20.05" customHeight="1">
      <c r="A7" s="16">
        <v>2.78</v>
      </c>
      <c r="B7" s="16">
        <v>-1.336</v>
      </c>
      <c r="C7" s="16">
        <f>A7*B7</f>
        <v>-3.71408</v>
      </c>
      <c r="D7" s="16">
        <f>B7*B7</f>
        <v>1.784896</v>
      </c>
      <c r="E7" s="17"/>
      <c r="F7" s="17"/>
    </row>
    <row r="8" ht="20.05" customHeight="1">
      <c r="A8" s="16">
        <v>3.53</v>
      </c>
      <c r="B8" s="16">
        <v>1.605</v>
      </c>
      <c r="C8" s="16">
        <f>A8*B8</f>
        <v>5.66565</v>
      </c>
      <c r="D8" s="16">
        <f>B8*B8</f>
        <v>2.576025</v>
      </c>
      <c r="E8" s="17"/>
      <c r="F8" s="17"/>
    </row>
    <row r="9" ht="20.05" customHeight="1">
      <c r="A9" s="16">
        <v>4.23</v>
      </c>
      <c r="B9" s="16">
        <v>-2.742</v>
      </c>
      <c r="C9" s="16">
        <f>A9*B9</f>
        <v>-11.59866</v>
      </c>
      <c r="D9" s="16">
        <f>B9*B9</f>
        <v>7.518564</v>
      </c>
      <c r="E9" s="17"/>
      <c r="F9" s="17"/>
    </row>
    <row r="10" ht="20.05" customHeight="1">
      <c r="A10" s="16">
        <v>5.15</v>
      </c>
      <c r="B10" s="16">
        <v>-34.503</v>
      </c>
      <c r="C10" s="16">
        <f>A10*B10</f>
        <v>-177.69045</v>
      </c>
      <c r="D10" s="16">
        <f>B10*B10</f>
        <v>1190.457009</v>
      </c>
      <c r="E10" s="17"/>
      <c r="F10" s="17"/>
    </row>
    <row r="11" ht="20.05" customHeight="1">
      <c r="A11" s="17"/>
      <c r="B11" s="17"/>
      <c r="C11" s="16">
        <f>C3+C4+C5+C6+C7+C8+C9+C10</f>
        <v>-247.01429</v>
      </c>
      <c r="D11" s="16">
        <f>D3+D4+D5+D6+D7+D8+D9+D10</f>
        <v>1440.514744</v>
      </c>
      <c r="E11" s="16">
        <f>E3+E4+E5+E6+E7+E8+E9+E10</f>
        <v>0</v>
      </c>
      <c r="F11" s="16">
        <f>F3+F4+F5+F6+F7+F8+F9+F10</f>
        <v>0</v>
      </c>
    </row>
    <row r="12" ht="20.25" customHeight="1">
      <c r="A12" s="27"/>
      <c r="B12" t="s" s="67">
        <v>48</v>
      </c>
      <c r="C12" s="26">
        <v>124.3422</v>
      </c>
      <c r="D12" s="27"/>
      <c r="E12" s="27"/>
      <c r="F12" s="27"/>
    </row>
    <row r="13" ht="20.25" customHeight="1">
      <c r="A13" s="28"/>
      <c r="B13" t="s" s="149">
        <v>46</v>
      </c>
      <c r="C13" s="28"/>
      <c r="D13" s="69">
        <f>(C11*C11)/C12</f>
        <v>490.710792186435</v>
      </c>
      <c r="E13" s="28"/>
      <c r="F13" s="28"/>
    </row>
    <row r="14" ht="20.05" customHeight="1">
      <c r="A14" s="29"/>
      <c r="B14" t="s" s="30">
        <v>54</v>
      </c>
      <c r="C14" s="29"/>
      <c r="D14" s="31">
        <f>D11-D$13</f>
        <v>949.803951813565</v>
      </c>
      <c r="E14" s="29"/>
      <c r="F14" s="29"/>
    </row>
    <row r="15" ht="20.05" customHeight="1">
      <c r="A15" s="29"/>
      <c r="B15" t="s" s="30">
        <v>55</v>
      </c>
      <c r="C15" s="29"/>
      <c r="D15" s="31">
        <f>D$14/7</f>
        <v>135.686278830509</v>
      </c>
      <c r="E15" s="29"/>
      <c r="F15" s="29"/>
    </row>
    <row r="16" ht="20.05" customHeight="1">
      <c r="A16" s="29"/>
      <c r="B16" t="s" s="30">
        <v>142</v>
      </c>
      <c r="C16" s="31">
        <f>1/C12</f>
        <v>0.008042321914844681</v>
      </c>
      <c r="D16" s="29"/>
      <c r="E16" s="29"/>
      <c r="F16" s="29"/>
    </row>
    <row r="17" ht="20.05" customHeight="1">
      <c r="A17" s="29"/>
      <c r="B17" t="s" s="30">
        <v>98</v>
      </c>
      <c r="C17" s="31">
        <f>D$13-D$15</f>
        <v>355.024513355926</v>
      </c>
      <c r="D17" s="31">
        <f>C$16*C$17/D$15</f>
        <v>0.0210428161836172</v>
      </c>
      <c r="E17" t="s" s="30">
        <v>143</v>
      </c>
      <c r="F17" s="31">
        <v>-16.98</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8.xml><?xml version="1.0" encoding="utf-8"?>
<worksheet xmlns:r="http://schemas.openxmlformats.org/officeDocument/2006/relationships" xmlns="http://schemas.openxmlformats.org/spreadsheetml/2006/main">
  <sheetPr>
    <pageSetUpPr fitToPage="1"/>
  </sheetPr>
  <dimension ref="A2:Y15"/>
  <sheetViews>
    <sheetView workbookViewId="0" showGridLines="0" defaultGridColor="1"/>
  </sheetViews>
  <sheetFormatPr defaultColWidth="8.33333" defaultRowHeight="19.9" customHeight="1" outlineLevelRow="0" outlineLevelCol="0"/>
  <cols>
    <col min="1" max="1" width="3.35156" style="150" customWidth="1"/>
    <col min="2" max="22" width="2.35156" style="150" customWidth="1"/>
    <col min="23" max="25" width="6.35156" style="150" customWidth="1"/>
    <col min="26" max="16384" width="8.35156" style="150" customWidth="1"/>
  </cols>
  <sheetData>
    <row r="1" ht="27.65" customHeight="1">
      <c r="A1" t="s" s="7">
        <v>59</v>
      </c>
      <c r="B1" s="7"/>
      <c r="C1" s="7"/>
      <c r="D1" s="7"/>
      <c r="E1" s="7"/>
      <c r="F1" s="7"/>
      <c r="G1" s="7"/>
      <c r="H1" s="7"/>
      <c r="I1" s="7"/>
      <c r="J1" s="7"/>
      <c r="K1" s="7"/>
      <c r="L1" s="7"/>
      <c r="M1" s="7"/>
      <c r="N1" s="7"/>
      <c r="O1" s="7"/>
      <c r="P1" s="7"/>
      <c r="Q1" s="7"/>
      <c r="R1" s="7"/>
      <c r="S1" s="7"/>
      <c r="T1" s="7"/>
      <c r="U1" s="7"/>
      <c r="V1" s="7"/>
      <c r="W1" s="7"/>
      <c r="X1" s="7"/>
      <c r="Y1" s="7"/>
    </row>
    <row r="2" ht="20.25" customHeight="1">
      <c r="A2" s="151">
        <v>1</v>
      </c>
      <c r="B2" s="151">
        <v>1</v>
      </c>
      <c r="C2" s="151">
        <v>1</v>
      </c>
      <c r="D2" t="s" s="152">
        <v>146</v>
      </c>
      <c r="E2" s="151">
        <v>1</v>
      </c>
      <c r="F2" t="s" s="152">
        <v>146</v>
      </c>
      <c r="G2" s="151">
        <v>1</v>
      </c>
      <c r="H2" t="s" s="152">
        <v>146</v>
      </c>
      <c r="I2" s="151">
        <v>1</v>
      </c>
      <c r="J2" t="s" s="152">
        <v>146</v>
      </c>
      <c r="K2" s="151">
        <v>1</v>
      </c>
      <c r="L2" t="s" s="152">
        <v>146</v>
      </c>
      <c r="M2" s="151">
        <v>1</v>
      </c>
      <c r="N2" t="s" s="152">
        <v>146</v>
      </c>
      <c r="O2" s="151">
        <v>1</v>
      </c>
      <c r="P2" t="s" s="152">
        <v>146</v>
      </c>
      <c r="Q2" s="151">
        <v>1</v>
      </c>
      <c r="R2" t="s" s="152">
        <v>146</v>
      </c>
      <c r="S2" s="151">
        <v>1</v>
      </c>
      <c r="T2" t="s" s="152">
        <v>146</v>
      </c>
      <c r="U2" s="151">
        <v>1</v>
      </c>
      <c r="V2" t="s" s="152">
        <v>146</v>
      </c>
      <c r="W2" s="151">
        <v>-8.43</v>
      </c>
      <c r="X2" s="153"/>
      <c r="Y2" s="153"/>
    </row>
    <row r="3" ht="20.25" customHeight="1">
      <c r="A3" s="154">
        <v>2</v>
      </c>
      <c r="B3" s="155">
        <v>1</v>
      </c>
      <c r="C3" s="156">
        <v>1</v>
      </c>
      <c r="D3" t="s" s="157">
        <v>146</v>
      </c>
      <c r="E3" s="156">
        <v>1</v>
      </c>
      <c r="F3" t="s" s="157">
        <v>146</v>
      </c>
      <c r="G3" s="156">
        <v>1</v>
      </c>
      <c r="H3" t="s" s="157">
        <v>146</v>
      </c>
      <c r="I3" s="156">
        <v>1</v>
      </c>
      <c r="J3" t="s" s="157">
        <v>146</v>
      </c>
      <c r="K3" s="156">
        <v>2</v>
      </c>
      <c r="L3" t="s" s="157">
        <v>146</v>
      </c>
      <c r="M3" s="156">
        <v>2</v>
      </c>
      <c r="N3" t="s" s="157">
        <v>146</v>
      </c>
      <c r="O3" s="156">
        <v>2</v>
      </c>
      <c r="P3" t="s" s="157">
        <v>146</v>
      </c>
      <c r="Q3" s="156">
        <v>2</v>
      </c>
      <c r="R3" t="s" s="157">
        <v>146</v>
      </c>
      <c r="S3" s="156">
        <v>2</v>
      </c>
      <c r="T3" t="s" s="157">
        <v>146</v>
      </c>
      <c r="U3" s="156">
        <v>2</v>
      </c>
      <c r="V3" t="s" s="157">
        <v>146</v>
      </c>
      <c r="W3" s="156">
        <v>-11.24</v>
      </c>
      <c r="X3" s="158"/>
      <c r="Y3" s="158"/>
    </row>
    <row r="4" ht="20.05" customHeight="1">
      <c r="A4" s="159">
        <v>3</v>
      </c>
      <c r="B4" s="160">
        <v>1</v>
      </c>
      <c r="C4" s="161">
        <v>1</v>
      </c>
      <c r="D4" t="s" s="162">
        <v>146</v>
      </c>
      <c r="E4" s="161">
        <v>2</v>
      </c>
      <c r="F4" t="s" s="162">
        <v>146</v>
      </c>
      <c r="G4" s="161">
        <v>2</v>
      </c>
      <c r="H4" t="s" s="162">
        <v>146</v>
      </c>
      <c r="I4" s="161">
        <v>2</v>
      </c>
      <c r="J4" t="s" s="162">
        <v>146</v>
      </c>
      <c r="K4" s="161">
        <v>1</v>
      </c>
      <c r="L4" t="s" s="162">
        <v>146</v>
      </c>
      <c r="M4" s="161">
        <v>1</v>
      </c>
      <c r="N4" t="s" s="162">
        <v>146</v>
      </c>
      <c r="O4" s="161">
        <v>1</v>
      </c>
      <c r="P4" t="s" s="162">
        <v>146</v>
      </c>
      <c r="Q4" s="161">
        <v>2</v>
      </c>
      <c r="R4" t="s" s="162">
        <v>146</v>
      </c>
      <c r="S4" s="161">
        <v>2</v>
      </c>
      <c r="T4" t="s" s="162">
        <v>146</v>
      </c>
      <c r="U4" s="161">
        <v>2</v>
      </c>
      <c r="V4" t="s" s="162">
        <v>146</v>
      </c>
      <c r="W4" s="161">
        <v>-8.369999999999999</v>
      </c>
      <c r="X4" s="163"/>
      <c r="Y4" s="163"/>
    </row>
    <row r="5" ht="20.05" customHeight="1">
      <c r="A5" s="159">
        <v>4</v>
      </c>
      <c r="B5" s="160">
        <v>1</v>
      </c>
      <c r="C5" s="161">
        <v>2</v>
      </c>
      <c r="D5" t="s" s="162">
        <v>146</v>
      </c>
      <c r="E5" s="161">
        <v>1</v>
      </c>
      <c r="F5" t="s" s="162">
        <v>146</v>
      </c>
      <c r="G5" s="161">
        <v>2</v>
      </c>
      <c r="H5" t="s" s="162">
        <v>146</v>
      </c>
      <c r="I5" s="161">
        <v>2</v>
      </c>
      <c r="J5" t="s" s="162">
        <v>146</v>
      </c>
      <c r="K5" s="161">
        <v>1</v>
      </c>
      <c r="L5" t="s" s="162">
        <v>146</v>
      </c>
      <c r="M5" s="161">
        <v>2</v>
      </c>
      <c r="N5" t="s" s="162">
        <v>146</v>
      </c>
      <c r="O5" s="161">
        <v>2</v>
      </c>
      <c r="P5" t="s" s="162">
        <v>146</v>
      </c>
      <c r="Q5" s="161">
        <v>1</v>
      </c>
      <c r="R5" t="s" s="162">
        <v>146</v>
      </c>
      <c r="S5" s="161">
        <v>1</v>
      </c>
      <c r="T5" t="s" s="162">
        <v>146</v>
      </c>
      <c r="U5" s="161">
        <v>2</v>
      </c>
      <c r="V5" t="s" s="162">
        <v>146</v>
      </c>
      <c r="W5" s="161">
        <v>-9.52</v>
      </c>
      <c r="X5" s="163"/>
      <c r="Y5" s="163"/>
    </row>
    <row r="6" ht="20.05" customHeight="1">
      <c r="A6" s="159">
        <v>5</v>
      </c>
      <c r="B6" s="160">
        <v>1</v>
      </c>
      <c r="C6" s="161">
        <v>2</v>
      </c>
      <c r="D6" t="s" s="162">
        <v>146</v>
      </c>
      <c r="E6" s="161">
        <v>2</v>
      </c>
      <c r="F6" t="s" s="162">
        <v>146</v>
      </c>
      <c r="G6" s="161">
        <v>1</v>
      </c>
      <c r="H6" t="s" s="162">
        <v>146</v>
      </c>
      <c r="I6" s="161">
        <v>2</v>
      </c>
      <c r="J6" t="s" s="162">
        <v>146</v>
      </c>
      <c r="K6" s="161">
        <v>2</v>
      </c>
      <c r="L6" t="s" s="162">
        <v>146</v>
      </c>
      <c r="M6" s="161">
        <v>1</v>
      </c>
      <c r="N6" t="s" s="162">
        <v>146</v>
      </c>
      <c r="O6" s="161">
        <v>2</v>
      </c>
      <c r="P6" t="s" s="162">
        <v>146</v>
      </c>
      <c r="Q6" s="161">
        <v>1</v>
      </c>
      <c r="R6" t="s" s="162">
        <v>146</v>
      </c>
      <c r="S6" s="161">
        <v>2</v>
      </c>
      <c r="T6" t="s" s="162">
        <v>146</v>
      </c>
      <c r="U6" s="161">
        <v>1</v>
      </c>
      <c r="V6" t="s" s="162">
        <v>146</v>
      </c>
      <c r="W6" s="161">
        <v>-8.449999999999999</v>
      </c>
      <c r="X6" s="163"/>
      <c r="Y6" s="163"/>
    </row>
    <row r="7" ht="20.05" customHeight="1">
      <c r="A7" s="159">
        <v>6</v>
      </c>
      <c r="B7" s="160">
        <v>1</v>
      </c>
      <c r="C7" s="161">
        <v>2</v>
      </c>
      <c r="D7" t="s" s="162">
        <v>146</v>
      </c>
      <c r="E7" s="161">
        <v>2</v>
      </c>
      <c r="F7" t="s" s="162">
        <v>146</v>
      </c>
      <c r="G7" s="161">
        <v>2</v>
      </c>
      <c r="H7" t="s" s="162">
        <v>146</v>
      </c>
      <c r="I7" s="161">
        <v>1</v>
      </c>
      <c r="J7" t="s" s="162">
        <v>146</v>
      </c>
      <c r="K7" s="161">
        <v>2</v>
      </c>
      <c r="L7" t="s" s="162">
        <v>146</v>
      </c>
      <c r="M7" s="161">
        <v>2</v>
      </c>
      <c r="N7" t="s" s="162">
        <v>146</v>
      </c>
      <c r="O7" s="161">
        <v>1</v>
      </c>
      <c r="P7" t="s" s="162">
        <v>146</v>
      </c>
      <c r="Q7" s="161">
        <v>2</v>
      </c>
      <c r="R7" t="s" s="162">
        <v>146</v>
      </c>
      <c r="S7" s="161">
        <v>1</v>
      </c>
      <c r="T7" t="s" s="162">
        <v>146</v>
      </c>
      <c r="U7" s="161">
        <v>1</v>
      </c>
      <c r="V7" t="s" s="162">
        <v>146</v>
      </c>
      <c r="W7" s="161">
        <v>-9.82</v>
      </c>
      <c r="X7" s="163"/>
      <c r="Y7" s="163"/>
    </row>
    <row r="8" ht="20.05" customHeight="1">
      <c r="A8" s="159">
        <v>7</v>
      </c>
      <c r="B8" s="160">
        <v>2</v>
      </c>
      <c r="C8" s="161">
        <v>1</v>
      </c>
      <c r="D8" t="s" s="162">
        <v>146</v>
      </c>
      <c r="E8" s="161">
        <v>2</v>
      </c>
      <c r="F8" t="s" s="162">
        <v>146</v>
      </c>
      <c r="G8" s="161">
        <v>2</v>
      </c>
      <c r="H8" t="s" s="162">
        <v>146</v>
      </c>
      <c r="I8" s="161">
        <v>1</v>
      </c>
      <c r="J8" t="s" s="162">
        <v>146</v>
      </c>
      <c r="K8" s="161">
        <v>1</v>
      </c>
      <c r="L8" t="s" s="162">
        <v>146</v>
      </c>
      <c r="M8" s="161">
        <v>2</v>
      </c>
      <c r="N8" t="s" s="162">
        <v>146</v>
      </c>
      <c r="O8" s="161">
        <v>2</v>
      </c>
      <c r="P8" t="s" s="162">
        <v>146</v>
      </c>
      <c r="Q8" s="161">
        <v>1</v>
      </c>
      <c r="R8" t="s" s="162">
        <v>146</v>
      </c>
      <c r="S8" s="161">
        <v>2</v>
      </c>
      <c r="T8" t="s" s="162">
        <v>146</v>
      </c>
      <c r="U8" s="161">
        <v>1</v>
      </c>
      <c r="V8" t="s" s="162">
        <v>146</v>
      </c>
      <c r="W8" s="161">
        <v>-15.1</v>
      </c>
      <c r="X8" s="163"/>
      <c r="Y8" s="163"/>
    </row>
    <row r="9" ht="20.05" customHeight="1">
      <c r="A9" s="159">
        <v>8</v>
      </c>
      <c r="B9" s="160">
        <v>2</v>
      </c>
      <c r="C9" s="161">
        <v>1</v>
      </c>
      <c r="D9" t="s" s="162">
        <v>146</v>
      </c>
      <c r="E9" s="161">
        <v>2</v>
      </c>
      <c r="F9" t="s" s="162">
        <v>146</v>
      </c>
      <c r="G9" s="161">
        <v>1</v>
      </c>
      <c r="H9" t="s" s="162">
        <v>146</v>
      </c>
      <c r="I9" s="161">
        <v>2</v>
      </c>
      <c r="J9" t="s" s="162">
        <v>146</v>
      </c>
      <c r="K9" s="161">
        <v>2</v>
      </c>
      <c r="L9" t="s" s="162">
        <v>146</v>
      </c>
      <c r="M9" s="161">
        <v>2</v>
      </c>
      <c r="N9" t="s" s="162">
        <v>146</v>
      </c>
      <c r="O9" s="161">
        <v>1</v>
      </c>
      <c r="P9" t="s" s="162">
        <v>146</v>
      </c>
      <c r="Q9" s="161">
        <v>1</v>
      </c>
      <c r="R9" t="s" s="162">
        <v>146</v>
      </c>
      <c r="S9" s="161">
        <v>1</v>
      </c>
      <c r="T9" t="s" s="162">
        <v>146</v>
      </c>
      <c r="U9" s="161">
        <v>2</v>
      </c>
      <c r="V9" t="s" s="162">
        <v>146</v>
      </c>
      <c r="W9" s="161">
        <v>-19.53</v>
      </c>
      <c r="X9" s="163"/>
      <c r="Y9" s="163"/>
    </row>
    <row r="10" ht="20.05" customHeight="1">
      <c r="A10" s="159">
        <v>9</v>
      </c>
      <c r="B10" s="160">
        <v>2</v>
      </c>
      <c r="C10" s="161">
        <v>1</v>
      </c>
      <c r="D10" t="s" s="162">
        <v>146</v>
      </c>
      <c r="E10" s="161">
        <v>1</v>
      </c>
      <c r="F10" t="s" s="162">
        <v>146</v>
      </c>
      <c r="G10" s="161">
        <v>2</v>
      </c>
      <c r="H10" t="s" s="162">
        <v>146</v>
      </c>
      <c r="I10" s="161">
        <v>2</v>
      </c>
      <c r="J10" t="s" s="162">
        <v>146</v>
      </c>
      <c r="K10" s="161">
        <v>2</v>
      </c>
      <c r="L10" t="s" s="162">
        <v>146</v>
      </c>
      <c r="M10" s="161">
        <v>1</v>
      </c>
      <c r="N10" t="s" s="162">
        <v>146</v>
      </c>
      <c r="O10" s="161">
        <v>2</v>
      </c>
      <c r="P10" t="s" s="162">
        <v>146</v>
      </c>
      <c r="Q10" s="161">
        <v>2</v>
      </c>
      <c r="R10" t="s" s="162">
        <v>146</v>
      </c>
      <c r="S10" s="161">
        <v>1</v>
      </c>
      <c r="T10" t="s" s="162">
        <v>146</v>
      </c>
      <c r="U10" s="161">
        <v>1</v>
      </c>
      <c r="V10" t="s" s="162">
        <v>146</v>
      </c>
      <c r="W10" s="161">
        <v>-11.31</v>
      </c>
      <c r="X10" s="163"/>
      <c r="Y10" s="163"/>
    </row>
    <row r="11" ht="20.05" customHeight="1">
      <c r="A11" s="159">
        <v>10</v>
      </c>
      <c r="B11" s="160">
        <v>2</v>
      </c>
      <c r="C11" t="s" s="162">
        <v>146</v>
      </c>
      <c r="D11" s="161">
        <v>2</v>
      </c>
      <c r="E11" t="s" s="162">
        <v>146</v>
      </c>
      <c r="F11" s="161">
        <v>2</v>
      </c>
      <c r="G11" t="s" s="162">
        <v>146</v>
      </c>
      <c r="H11" s="161">
        <v>1</v>
      </c>
      <c r="I11" t="s" s="162">
        <v>146</v>
      </c>
      <c r="J11" s="161">
        <v>1</v>
      </c>
      <c r="K11" t="s" s="162">
        <v>146</v>
      </c>
      <c r="L11" s="161">
        <v>1</v>
      </c>
      <c r="M11" t="s" s="162">
        <v>146</v>
      </c>
      <c r="N11" s="161">
        <v>1</v>
      </c>
      <c r="O11" t="s" s="162">
        <v>146</v>
      </c>
      <c r="P11" s="161">
        <v>2</v>
      </c>
      <c r="Q11" t="s" s="162">
        <v>146</v>
      </c>
      <c r="R11" s="161">
        <v>2</v>
      </c>
      <c r="S11" t="s" s="162">
        <v>146</v>
      </c>
      <c r="T11" s="161">
        <v>1</v>
      </c>
      <c r="U11" t="s" s="162">
        <v>146</v>
      </c>
      <c r="V11" s="161">
        <v>2</v>
      </c>
      <c r="W11" s="161">
        <v>-13.96</v>
      </c>
      <c r="X11" s="163"/>
      <c r="Y11" s="163"/>
    </row>
    <row r="12" ht="20.05" customHeight="1">
      <c r="A12" s="159">
        <v>11</v>
      </c>
      <c r="B12" s="160">
        <v>2</v>
      </c>
      <c r="C12" t="s" s="162">
        <v>146</v>
      </c>
      <c r="D12" s="161">
        <v>2</v>
      </c>
      <c r="E12" t="s" s="162">
        <v>146</v>
      </c>
      <c r="F12" s="161">
        <v>1</v>
      </c>
      <c r="G12" t="s" s="162">
        <v>146</v>
      </c>
      <c r="H12" s="161">
        <v>2</v>
      </c>
      <c r="I12" t="s" s="162">
        <v>146</v>
      </c>
      <c r="J12" s="161">
        <v>1</v>
      </c>
      <c r="K12" t="s" s="162">
        <v>146</v>
      </c>
      <c r="L12" s="161">
        <v>2</v>
      </c>
      <c r="M12" t="s" s="162">
        <v>146</v>
      </c>
      <c r="N12" s="161">
        <v>1</v>
      </c>
      <c r="O12" t="s" s="162">
        <v>146</v>
      </c>
      <c r="P12" s="161">
        <v>1</v>
      </c>
      <c r="Q12" t="s" s="162">
        <v>146</v>
      </c>
      <c r="R12" s="161">
        <v>1</v>
      </c>
      <c r="S12" t="s" s="162">
        <v>146</v>
      </c>
      <c r="T12" s="161">
        <v>2</v>
      </c>
      <c r="U12" t="s" s="162">
        <v>146</v>
      </c>
      <c r="V12" s="161">
        <v>2</v>
      </c>
      <c r="W12" s="161">
        <v>-13.46</v>
      </c>
      <c r="X12" s="163"/>
      <c r="Y12" s="163"/>
    </row>
    <row r="13" ht="20.05" customHeight="1">
      <c r="A13" s="159">
        <v>12</v>
      </c>
      <c r="B13" s="160">
        <v>2</v>
      </c>
      <c r="C13" t="s" s="162">
        <v>146</v>
      </c>
      <c r="D13" s="161">
        <v>2</v>
      </c>
      <c r="E13" t="s" s="162">
        <v>146</v>
      </c>
      <c r="F13" s="161">
        <v>1</v>
      </c>
      <c r="G13" t="s" s="162">
        <v>146</v>
      </c>
      <c r="H13" s="161">
        <v>1</v>
      </c>
      <c r="I13" t="s" s="162">
        <v>146</v>
      </c>
      <c r="J13" s="161">
        <v>2</v>
      </c>
      <c r="K13" t="s" s="162">
        <v>146</v>
      </c>
      <c r="L13" s="161">
        <v>1</v>
      </c>
      <c r="M13" t="s" s="162">
        <v>146</v>
      </c>
      <c r="N13" s="161">
        <v>2</v>
      </c>
      <c r="O13" t="s" s="162">
        <v>146</v>
      </c>
      <c r="P13" s="161">
        <v>1</v>
      </c>
      <c r="Q13" t="s" s="162">
        <v>146</v>
      </c>
      <c r="R13" s="161">
        <v>2</v>
      </c>
      <c r="S13" t="s" s="162">
        <v>146</v>
      </c>
      <c r="T13" s="161">
        <v>2</v>
      </c>
      <c r="U13" t="s" s="162">
        <v>146</v>
      </c>
      <c r="V13" s="161">
        <v>1</v>
      </c>
      <c r="W13" s="161">
        <v>-17.96</v>
      </c>
      <c r="X13" s="163"/>
      <c r="Y13" s="163"/>
    </row>
    <row r="14" ht="20.05" customHeight="1">
      <c r="A14" s="164"/>
      <c r="B14" s="165"/>
      <c r="C14" s="163"/>
      <c r="D14" s="163"/>
      <c r="E14" s="163"/>
      <c r="F14" s="163"/>
      <c r="G14" s="163"/>
      <c r="H14" s="163"/>
      <c r="I14" s="163"/>
      <c r="J14" s="163"/>
      <c r="K14" s="163"/>
      <c r="L14" s="163"/>
      <c r="M14" s="163"/>
      <c r="N14" s="163"/>
      <c r="O14" s="163"/>
      <c r="P14" s="163"/>
      <c r="Q14" s="163"/>
      <c r="R14" s="163"/>
      <c r="S14" s="163"/>
      <c r="T14" s="163"/>
      <c r="U14" s="163"/>
      <c r="V14" s="163"/>
      <c r="W14" s="163"/>
      <c r="X14" s="163"/>
      <c r="Y14" s="163"/>
    </row>
    <row r="15" ht="20.05" customHeight="1">
      <c r="A15" s="164"/>
      <c r="B15" s="165"/>
      <c r="C15" s="163"/>
      <c r="D15" s="163"/>
      <c r="E15" s="163"/>
      <c r="F15" s="163"/>
      <c r="G15" s="163"/>
      <c r="H15" s="163"/>
      <c r="I15" s="163"/>
      <c r="J15" s="163"/>
      <c r="K15" s="163"/>
      <c r="L15" s="163"/>
      <c r="M15" s="163"/>
      <c r="N15" s="163"/>
      <c r="O15" s="163"/>
      <c r="P15" s="163"/>
      <c r="Q15" s="163"/>
      <c r="R15" s="163"/>
      <c r="S15" s="163"/>
      <c r="T15" s="163"/>
      <c r="U15" s="163"/>
      <c r="V15" s="163"/>
      <c r="W15" s="163"/>
      <c r="X15" s="163"/>
      <c r="Y15" s="163"/>
    </row>
  </sheetData>
  <mergeCells count="1">
    <mergeCell ref="A1:Y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166" customWidth="1"/>
    <col min="4" max="16384" width="16.3516" style="166" customWidth="1"/>
  </cols>
  <sheetData>
    <row r="1" ht="27.65" customHeight="1">
      <c r="A1" t="s" s="7">
        <v>147</v>
      </c>
      <c r="B1" s="7"/>
      <c r="C1" s="7"/>
    </row>
    <row r="2" ht="20.25" customHeight="1">
      <c r="A2" s="9"/>
      <c r="B2" t="s" s="47">
        <v>149</v>
      </c>
      <c r="C2" t="s" s="47">
        <v>150</v>
      </c>
    </row>
    <row r="3" ht="20.25" customHeight="1">
      <c r="A3" t="s" s="54">
        <v>151</v>
      </c>
      <c r="B3" s="12">
        <f>('Sheet 4 - Table 1'!W$2+'Sheet 4 - Table 1'!W3+'Sheet 4 - Table 1'!W4+'Sheet 4 - Table 1'!W5+'Sheet 4 - Table 1'!W6+'Sheet 4 - Table 1'!W7)/6</f>
        <v>-9.305</v>
      </c>
      <c r="C3" s="13">
        <f>('Sheet 4 - Table 1'!W8+'Sheet 4 - Table 1'!W9+'Sheet 4 - Table 1'!W10+'Sheet 4 - Table 1'!W11+'Sheet 4 - Table 1'!W12+'Sheet 4 - Table 1'!W13)/6</f>
        <v>-15.22</v>
      </c>
    </row>
    <row r="4" ht="20.05" customHeight="1">
      <c r="A4" t="s" s="33">
        <v>152</v>
      </c>
      <c r="B4" s="15">
        <f>('Sheet 4 - Table 1'!W$2+'Sheet 4 - Table 1'!W3+'Sheet 4 - Table 1'!W4+'Sheet 4 - Table 1'!W8+'Sheet 4 - Table 1'!W9+'Sheet 4 - Table 1'!W10)/6</f>
        <v>-12.33</v>
      </c>
      <c r="C4" s="16">
        <f>('Sheet 4 - Table 1'!W5+'Sheet 4 - Table 1'!W6+'Sheet 4 - Table 1'!W7+'Sheet 4 - Table 1'!W11+'Sheet 4 - Table 1'!W12+'Sheet 4 - Table 1'!W13)/6</f>
        <v>-12.195</v>
      </c>
    </row>
    <row r="5" ht="20.05" customHeight="1">
      <c r="A5" t="s" s="33">
        <v>153</v>
      </c>
      <c r="B5" s="15">
        <f>('Sheet 4 - Table 1'!W$2+'Sheet 4 - Table 1'!W3+'Sheet 4 - Table 1'!W5+'Sheet 4 - Table 1'!W10+'Sheet 4 - Table 1'!W12+'Sheet 4 - Table 1'!W13)/6</f>
        <v>-11.9866666666667</v>
      </c>
      <c r="C5" s="16">
        <f>('Sheet 4 - Table 1'!W4+'Sheet 4 - Table 1'!W6+'Sheet 4 - Table 1'!W7+'Sheet 4 - Table 1'!W8+'Sheet 4 - Table 1'!W9+'Sheet 4 - Table 1'!W11)/6</f>
        <v>-12.5383333333333</v>
      </c>
    </row>
    <row r="6" ht="20.05" customHeight="1">
      <c r="A6" t="s" s="33">
        <v>154</v>
      </c>
      <c r="B6" s="15">
        <f>('Sheet 4 - Table 1'!W$2+'Sheet 4 - Table 1'!W3+'Sheet 4 - Table 1'!W6+'Sheet 4 - Table 1'!W9+'Sheet 4 - Table 1'!W12+'Sheet 4 - Table 1'!W13)/6</f>
        <v>-13.1783333333333</v>
      </c>
      <c r="C6" s="16">
        <f>('Sheet 4 - Table 1'!W4+'Sheet 4 - Table 1'!W5+'Sheet 4 - Table 1'!W7+'Sheet 4 - Table 1'!W8+'Sheet 4 - Table 1'!W10+'Sheet 4 - Table 1'!W12)/6</f>
        <v>-11.2633333333333</v>
      </c>
    </row>
    <row r="7" ht="20.05" customHeight="1">
      <c r="A7" t="s" s="33">
        <v>155</v>
      </c>
      <c r="B7" s="15">
        <f>('Sheet 4 - Table 1'!W$2+'Sheet 4 - Table 1'!W3+'Sheet 4 - Table 1'!W7+'Sheet 4 - Table 1'!W8+'Sheet 4 - Table 1'!W11+'Sheet 4 - Table 1'!W12)/6</f>
        <v>-12.0016666666667</v>
      </c>
      <c r="C7" s="16">
        <f>('Sheet 4 - Table 1'!W4+'Sheet 4 - Table 1'!W5+'Sheet 4 - Table 1'!W6+'Sheet 4 - Table 1'!W9+'Sheet 4 - Table 1'!W10+'Sheet 4 - Table 1'!W13)/6</f>
        <v>-12.5233333333333</v>
      </c>
    </row>
    <row r="8" ht="20.05" customHeight="1">
      <c r="A8" t="s" s="33">
        <v>156</v>
      </c>
      <c r="B8" s="15">
        <f>('Sheet 4 - Table 1'!W$2+'Sheet 4 - Table 1'!W4+'Sheet 4 - Table 1'!W5+'Sheet 4 - Table 1'!W8+'Sheet 4 - Table 1'!W11+'Sheet 4 - Table 1'!W13)/6</f>
        <v>-12.2233333333333</v>
      </c>
      <c r="C8" s="16">
        <f>('Sheet 4 - Table 1'!W3+'Sheet 4 - Table 1'!W6+'Sheet 4 - Table 1'!W7+'Sheet 4 - Table 1'!W9+'Sheet 4 - Table 1'!W10+'Sheet 4 - Table 1'!W12)/6</f>
        <v>-12.3016666666667</v>
      </c>
    </row>
    <row r="9" ht="20.05" customHeight="1">
      <c r="A9" t="s" s="33">
        <v>157</v>
      </c>
      <c r="B9" s="15">
        <f>('Sheet 4 - Table 1'!W$2+'Sheet 4 - Table 1'!W4+'Sheet 4 - Table 1'!W6+'Sheet 4 - Table 1'!W10+'Sheet 4 - Table 1'!W11+'Sheet 4 - Table 1'!W12)/6</f>
        <v>-10.6633333333333</v>
      </c>
      <c r="C9" s="16">
        <f>('Sheet 4 - Table 1'!W3+'Sheet 4 - Table 1'!W5+'Sheet 4 - Table 1'!W7+'Sheet 4 - Table 1'!W8+'Sheet 4 - Table 1'!W9+'Sheet 4 - Table 1'!W13)/6</f>
        <v>-13.8616666666667</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7.76562" style="34" customWidth="1"/>
    <col min="2" max="3" width="8.5" style="34" customWidth="1"/>
    <col min="4" max="4" width="8.60156" style="34" customWidth="1"/>
    <col min="5" max="5" width="8.35156" style="34" customWidth="1"/>
    <col min="6" max="7" width="8.28906" style="34" customWidth="1"/>
    <col min="8" max="8" width="7.44531" style="34" customWidth="1"/>
    <col min="9" max="12" width="8.28906" style="34" customWidth="1"/>
    <col min="13" max="13" width="10.0703" style="34" customWidth="1"/>
    <col min="14" max="16384" width="16.3516" style="34" customWidth="1"/>
  </cols>
  <sheetData>
    <row r="1" ht="20.05" customHeight="1">
      <c r="A1" s="14">
        <v>5</v>
      </c>
      <c r="B1" s="20">
        <v>22.11</v>
      </c>
      <c r="C1" s="22">
        <v>21.71</v>
      </c>
      <c r="D1" s="22">
        <v>19.91</v>
      </c>
      <c r="E1" s="22">
        <v>23.84</v>
      </c>
      <c r="F1" s="22">
        <v>7</v>
      </c>
      <c r="G1" s="22">
        <v>1.74</v>
      </c>
      <c r="H1" s="22">
        <v>3.7</v>
      </c>
      <c r="I1" s="22">
        <v>2</v>
      </c>
      <c r="J1" s="22">
        <v>1</v>
      </c>
      <c r="K1" s="22">
        <v>2</v>
      </c>
      <c r="L1" s="22">
        <v>1</v>
      </c>
      <c r="M1" s="22">
        <v>56.27</v>
      </c>
    </row>
    <row r="2" ht="20.25" customHeight="1">
      <c r="A2" s="24">
        <v>6</v>
      </c>
      <c r="B2" s="35">
        <v>22.14</v>
      </c>
      <c r="C2" s="36">
        <v>30.49</v>
      </c>
      <c r="D2" s="36">
        <v>11.15</v>
      </c>
      <c r="E2" s="36">
        <v>23.88</v>
      </c>
      <c r="F2" s="36">
        <v>7</v>
      </c>
      <c r="G2" s="36">
        <v>1.74</v>
      </c>
      <c r="H2" s="36">
        <v>3.6</v>
      </c>
      <c r="I2" s="36">
        <v>1</v>
      </c>
      <c r="J2" s="36">
        <v>2</v>
      </c>
      <c r="K2" s="36">
        <v>1</v>
      </c>
      <c r="L2" s="36">
        <v>1</v>
      </c>
      <c r="M2" s="36">
        <v>56.45</v>
      </c>
    </row>
    <row r="3" ht="20.25" customHeight="1">
      <c r="A3" s="28"/>
      <c r="B3" s="28"/>
      <c r="C3" s="28"/>
      <c r="D3" s="28"/>
      <c r="E3" s="28"/>
      <c r="F3" s="28"/>
      <c r="G3" s="28"/>
      <c r="H3" s="28"/>
      <c r="I3" s="28"/>
      <c r="J3" s="28"/>
      <c r="K3" s="28"/>
      <c r="L3" s="28"/>
      <c r="M3" s="28"/>
    </row>
    <row r="4" ht="20.05" customHeight="1">
      <c r="A4" t="s" s="37">
        <v>23</v>
      </c>
      <c r="B4" s="38">
        <f>AVERAGE(B1,B2)</f>
        <v>22.125</v>
      </c>
      <c r="C4" s="38">
        <f>AVERAGE(C1,C2)</f>
        <v>26.1</v>
      </c>
      <c r="D4" s="38">
        <f>AVERAGE(D1,D2)</f>
        <v>15.53</v>
      </c>
      <c r="E4" s="38">
        <f>AVERAGE(E1,E2)</f>
        <v>23.86</v>
      </c>
      <c r="F4" s="38">
        <f>AVERAGE(F1,F2)</f>
        <v>7</v>
      </c>
      <c r="G4" s="38">
        <f>AVERAGE(G1,G2)</f>
        <v>1.74</v>
      </c>
      <c r="H4" s="38">
        <f>AVERAGE(H1,H2)</f>
        <v>3.65</v>
      </c>
      <c r="I4" s="39"/>
      <c r="J4" s="39"/>
      <c r="K4" s="39"/>
      <c r="L4" s="39"/>
      <c r="M4" s="38">
        <f>AVERAGE(M1,M2)</f>
        <v>56.36</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2:N1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8.11719" style="40" customWidth="1"/>
    <col min="2" max="12" width="8.35156" style="40" customWidth="1"/>
    <col min="13" max="13" width="10.1641" style="40" customWidth="1"/>
    <col min="14" max="14" width="8.35156" style="40" customWidth="1"/>
    <col min="15" max="16384" width="16.3516" style="40" customWidth="1"/>
  </cols>
  <sheetData>
    <row r="1" ht="27.65" customHeight="1">
      <c r="A1" t="s" s="7">
        <v>32</v>
      </c>
      <c r="B1" s="7"/>
      <c r="C1" s="7"/>
      <c r="D1" s="7"/>
      <c r="E1" s="7"/>
      <c r="F1" s="7"/>
      <c r="G1" s="7"/>
      <c r="H1" s="7"/>
      <c r="I1" s="7"/>
      <c r="J1" s="7"/>
      <c r="K1" s="7"/>
      <c r="L1" s="7"/>
      <c r="M1" s="7"/>
      <c r="N1" s="7"/>
    </row>
    <row r="2" ht="56.05" customHeight="1">
      <c r="A2" t="s" s="8">
        <v>7</v>
      </c>
      <c r="B2" t="s" s="8">
        <v>8</v>
      </c>
      <c r="C2" t="s" s="8">
        <v>9</v>
      </c>
      <c r="D2" t="s" s="8">
        <v>10</v>
      </c>
      <c r="E2" t="s" s="8">
        <v>11</v>
      </c>
      <c r="F2" t="s" s="8">
        <v>12</v>
      </c>
      <c r="G2" t="s" s="8">
        <v>13</v>
      </c>
      <c r="H2" t="s" s="8">
        <v>14</v>
      </c>
      <c r="I2" t="s" s="8">
        <v>15</v>
      </c>
      <c r="J2" t="s" s="8">
        <v>16</v>
      </c>
      <c r="K2" t="s" s="8">
        <v>17</v>
      </c>
      <c r="L2" t="s" s="8">
        <v>18</v>
      </c>
      <c r="M2" t="s" s="8">
        <v>22</v>
      </c>
      <c r="N2" t="s" s="8">
        <v>19</v>
      </c>
    </row>
    <row r="3" ht="20.25" customHeight="1">
      <c r="A3" s="9"/>
      <c r="B3" s="10">
        <v>1</v>
      </c>
      <c r="C3" s="10">
        <v>2</v>
      </c>
      <c r="D3" s="10">
        <v>3</v>
      </c>
      <c r="E3" s="10">
        <v>4</v>
      </c>
      <c r="F3" s="10">
        <v>5</v>
      </c>
      <c r="G3" s="10">
        <v>6</v>
      </c>
      <c r="H3" s="10">
        <v>7</v>
      </c>
      <c r="I3" s="10">
        <v>8</v>
      </c>
      <c r="J3" s="10">
        <v>9</v>
      </c>
      <c r="K3" s="10">
        <v>10</v>
      </c>
      <c r="L3" s="10">
        <v>11</v>
      </c>
      <c r="M3" s="9"/>
      <c r="N3" s="9"/>
    </row>
    <row r="4" ht="20.25" customHeight="1">
      <c r="A4" s="11">
        <v>1</v>
      </c>
      <c r="B4" s="12">
        <v>34.27</v>
      </c>
      <c r="C4" s="13">
        <v>7.1</v>
      </c>
      <c r="D4" s="13">
        <v>20.08</v>
      </c>
      <c r="E4" s="13">
        <v>24.3</v>
      </c>
      <c r="F4" s="13">
        <v>9.48</v>
      </c>
      <c r="G4" s="13">
        <v>1.17</v>
      </c>
      <c r="H4" s="13">
        <v>3.6</v>
      </c>
      <c r="I4" s="13">
        <v>1</v>
      </c>
      <c r="J4" s="13">
        <v>1</v>
      </c>
      <c r="K4" s="13">
        <v>1</v>
      </c>
      <c r="L4" s="13">
        <v>1</v>
      </c>
      <c r="M4" s="13">
        <v>49.77</v>
      </c>
      <c r="N4" s="19"/>
    </row>
    <row r="5" ht="20.05" customHeight="1">
      <c r="A5" s="14">
        <v>2</v>
      </c>
      <c r="B5" s="15">
        <v>26.78</v>
      </c>
      <c r="C5" s="16">
        <v>21.71</v>
      </c>
      <c r="D5" s="16">
        <v>15.23</v>
      </c>
      <c r="E5" s="16">
        <v>23.84</v>
      </c>
      <c r="F5" s="16">
        <v>7</v>
      </c>
      <c r="G5" s="16">
        <v>1.74</v>
      </c>
      <c r="H5" s="16">
        <v>3.7</v>
      </c>
      <c r="I5" s="16">
        <v>2</v>
      </c>
      <c r="J5" s="16">
        <v>2</v>
      </c>
      <c r="K5" s="16">
        <v>2</v>
      </c>
      <c r="L5" s="16">
        <v>2</v>
      </c>
      <c r="M5" s="16">
        <v>53.73</v>
      </c>
      <c r="N5" s="17"/>
    </row>
    <row r="6" ht="20.05" customHeight="1">
      <c r="A6" s="14">
        <v>3</v>
      </c>
      <c r="B6" s="15">
        <v>17.01</v>
      </c>
      <c r="C6" s="16">
        <v>26.04</v>
      </c>
      <c r="D6" s="16">
        <v>19.65</v>
      </c>
      <c r="E6" s="16">
        <v>23.16</v>
      </c>
      <c r="F6" s="16">
        <v>9.41</v>
      </c>
      <c r="G6" s="16">
        <v>1.12</v>
      </c>
      <c r="H6" s="16">
        <v>3.6</v>
      </c>
      <c r="I6" s="16">
        <v>1</v>
      </c>
      <c r="J6" s="16">
        <v>2</v>
      </c>
      <c r="K6" s="16">
        <v>2</v>
      </c>
      <c r="L6" s="16">
        <v>2</v>
      </c>
      <c r="M6" s="16">
        <v>54.1</v>
      </c>
      <c r="N6" s="17"/>
    </row>
    <row r="7" ht="20.05" customHeight="1">
      <c r="A7" s="14">
        <v>4</v>
      </c>
      <c r="B7" s="15">
        <v>23.77</v>
      </c>
      <c r="C7" s="16">
        <v>22.25</v>
      </c>
      <c r="D7" s="16">
        <v>15.4</v>
      </c>
      <c r="E7" s="16">
        <v>25.67</v>
      </c>
      <c r="F7" s="16">
        <v>7</v>
      </c>
      <c r="G7" s="16">
        <v>2.21</v>
      </c>
      <c r="H7" s="16">
        <v>3.7</v>
      </c>
      <c r="I7" s="16">
        <v>2</v>
      </c>
      <c r="J7" s="16">
        <v>1</v>
      </c>
      <c r="K7" s="16">
        <v>1</v>
      </c>
      <c r="L7" s="16">
        <v>2</v>
      </c>
      <c r="M7" s="16">
        <v>54.29</v>
      </c>
      <c r="N7" s="17"/>
    </row>
    <row r="8" ht="20.05" customHeight="1">
      <c r="A8" s="14">
        <v>7</v>
      </c>
      <c r="B8" s="15">
        <v>22.11</v>
      </c>
      <c r="C8" s="16">
        <v>21.71</v>
      </c>
      <c r="D8" s="16">
        <v>19.91</v>
      </c>
      <c r="E8" s="16">
        <v>23.84</v>
      </c>
      <c r="F8" s="16">
        <v>7</v>
      </c>
      <c r="G8" s="16">
        <v>1.74</v>
      </c>
      <c r="H8" s="16">
        <v>3.7</v>
      </c>
      <c r="I8" s="16">
        <v>2</v>
      </c>
      <c r="J8" s="16">
        <v>1</v>
      </c>
      <c r="K8" s="16">
        <v>2</v>
      </c>
      <c r="L8" s="16">
        <v>1</v>
      </c>
      <c r="M8" s="16">
        <v>59.14</v>
      </c>
      <c r="N8" s="17"/>
    </row>
    <row r="9" ht="20.05" customHeight="1">
      <c r="A9" s="14">
        <v>8</v>
      </c>
      <c r="B9" s="15">
        <v>20.81</v>
      </c>
      <c r="C9" s="16">
        <v>21.05</v>
      </c>
      <c r="D9" s="16">
        <v>19.25</v>
      </c>
      <c r="E9" s="16">
        <v>26.56</v>
      </c>
      <c r="F9" s="16">
        <v>7</v>
      </c>
      <c r="G9" s="16">
        <v>1.63</v>
      </c>
      <c r="H9" s="16">
        <v>3.69</v>
      </c>
      <c r="I9" s="16">
        <v>1</v>
      </c>
      <c r="J9" s="16">
        <v>1</v>
      </c>
      <c r="K9" s="16">
        <v>1</v>
      </c>
      <c r="L9" s="16">
        <v>2</v>
      </c>
      <c r="M9" s="16">
        <v>59.89</v>
      </c>
      <c r="N9" s="17"/>
    </row>
    <row r="10" ht="20.05" customHeight="1">
      <c r="A10" s="14">
        <v>9</v>
      </c>
      <c r="B10" s="15">
        <v>12.18</v>
      </c>
      <c r="C10" s="16">
        <v>31.64</v>
      </c>
      <c r="D10" s="16">
        <v>19.91</v>
      </c>
      <c r="E10" s="16">
        <v>23.84</v>
      </c>
      <c r="F10" s="16">
        <v>7</v>
      </c>
      <c r="G10" s="16">
        <v>1.74</v>
      </c>
      <c r="H10" s="16">
        <v>3.7</v>
      </c>
      <c r="I10" s="16">
        <v>2</v>
      </c>
      <c r="J10" s="16">
        <v>2</v>
      </c>
      <c r="K10" s="16">
        <v>1</v>
      </c>
      <c r="L10" s="16">
        <v>1</v>
      </c>
      <c r="M10" s="16">
        <v>60.59</v>
      </c>
      <c r="N10" s="17"/>
    </row>
    <row r="11" ht="20.05" customHeight="1">
      <c r="A11" s="14">
        <v>10</v>
      </c>
      <c r="B11" s="15">
        <v>19.66</v>
      </c>
      <c r="C11" s="16">
        <v>23.15</v>
      </c>
      <c r="D11" s="16">
        <v>21.35</v>
      </c>
      <c r="E11" s="16">
        <v>22.75</v>
      </c>
      <c r="F11" s="16">
        <v>7</v>
      </c>
      <c r="G11" s="16">
        <v>2.37</v>
      </c>
      <c r="H11" s="16">
        <v>3.71</v>
      </c>
      <c r="I11" s="16">
        <v>2</v>
      </c>
      <c r="J11" s="16">
        <v>2</v>
      </c>
      <c r="K11" s="16">
        <v>1</v>
      </c>
      <c r="L11" s="16">
        <v>2</v>
      </c>
      <c r="M11" s="16">
        <v>61.51</v>
      </c>
      <c r="N11" s="17"/>
    </row>
    <row r="12" ht="20.05" customHeight="1">
      <c r="A12" s="14">
        <v>11</v>
      </c>
      <c r="B12" s="15">
        <v>2</v>
      </c>
      <c r="C12" s="16">
        <v>2</v>
      </c>
      <c r="D12" s="16">
        <v>1</v>
      </c>
      <c r="E12" s="16">
        <v>2</v>
      </c>
      <c r="F12" s="16">
        <v>1</v>
      </c>
      <c r="G12" s="16">
        <v>2</v>
      </c>
      <c r="H12" s="16">
        <v>1</v>
      </c>
      <c r="I12" s="16">
        <v>1</v>
      </c>
      <c r="J12" s="16">
        <v>1</v>
      </c>
      <c r="K12" s="16">
        <v>2</v>
      </c>
      <c r="L12" s="16">
        <v>2</v>
      </c>
      <c r="M12" s="17"/>
      <c r="N12" s="17"/>
    </row>
    <row r="13" ht="20.25" customHeight="1">
      <c r="A13" s="24">
        <v>12</v>
      </c>
      <c r="B13" s="25">
        <v>2</v>
      </c>
      <c r="C13" s="26">
        <v>2</v>
      </c>
      <c r="D13" s="26">
        <v>1</v>
      </c>
      <c r="E13" s="26">
        <v>1</v>
      </c>
      <c r="F13" s="26">
        <v>2</v>
      </c>
      <c r="G13" s="26">
        <v>1</v>
      </c>
      <c r="H13" s="26">
        <v>2</v>
      </c>
      <c r="I13" s="26">
        <v>1</v>
      </c>
      <c r="J13" s="26">
        <v>2</v>
      </c>
      <c r="K13" s="26">
        <v>2</v>
      </c>
      <c r="L13" s="26">
        <v>1</v>
      </c>
      <c r="M13" s="27"/>
      <c r="N13" s="27"/>
    </row>
    <row r="14" ht="20.25" customHeight="1">
      <c r="A14" s="28"/>
      <c r="B14" s="28"/>
      <c r="C14" s="28"/>
      <c r="D14" s="28"/>
      <c r="E14" s="28"/>
      <c r="F14" s="28"/>
      <c r="G14" s="28"/>
      <c r="H14" s="28"/>
      <c r="I14" s="28"/>
      <c r="J14" s="28"/>
      <c r="K14" s="28"/>
      <c r="L14" s="28"/>
      <c r="M14" s="28"/>
      <c r="N14" s="28"/>
    </row>
  </sheetData>
  <mergeCells count="1">
    <mergeCell ref="A1:N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2:H2"/>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7.76562" style="41" customWidth="1"/>
    <col min="2" max="3" width="8.5" style="41" customWidth="1"/>
    <col min="4" max="4" width="8.60156" style="41" customWidth="1"/>
    <col min="5" max="5" width="8.42188" style="41" customWidth="1"/>
    <col min="6" max="6" width="8.21094" style="41" customWidth="1"/>
    <col min="7" max="7" width="7.96094" style="41" customWidth="1"/>
    <col min="8" max="8" width="7.71875" style="41" customWidth="1"/>
    <col min="9" max="16384" width="16.3516" style="41" customWidth="1"/>
  </cols>
  <sheetData>
    <row r="1" ht="27.65" customHeight="1">
      <c r="A1" t="s" s="7">
        <v>34</v>
      </c>
      <c r="B1" s="7"/>
      <c r="C1" s="7"/>
      <c r="D1" s="7"/>
      <c r="E1" s="7"/>
      <c r="F1" s="7"/>
      <c r="G1" s="7"/>
      <c r="H1" s="7"/>
    </row>
    <row r="2" ht="19.05" customHeight="1">
      <c r="A2" t="s" s="33">
        <v>26</v>
      </c>
      <c r="B2" s="15">
        <v>1</v>
      </c>
      <c r="C2" s="16">
        <v>2</v>
      </c>
      <c r="D2" s="16">
        <v>3</v>
      </c>
      <c r="E2" s="16">
        <v>4</v>
      </c>
      <c r="F2" s="16">
        <v>5</v>
      </c>
      <c r="G2" s="16">
        <v>6</v>
      </c>
      <c r="H2" s="16">
        <v>7</v>
      </c>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7.76562" style="42" customWidth="1"/>
    <col min="2" max="3" width="8.5" style="42" customWidth="1"/>
    <col min="4" max="4" width="8.60156" style="42" customWidth="1"/>
    <col min="5" max="5" width="8.35156" style="42" customWidth="1"/>
    <col min="6" max="7" width="8.28906" style="42" customWidth="1"/>
    <col min="8" max="8" width="7.44531" style="42" customWidth="1"/>
    <col min="9" max="12" width="8.28906" style="42" customWidth="1"/>
    <col min="13" max="13" width="10.0703" style="42" customWidth="1"/>
    <col min="14" max="16384" width="16.3516" style="42" customWidth="1"/>
  </cols>
  <sheetData>
    <row r="1" ht="20.05" customHeight="1">
      <c r="A1" s="14">
        <v>5</v>
      </c>
      <c r="B1" s="20">
        <v>22.11</v>
      </c>
      <c r="C1" s="22">
        <v>21.71</v>
      </c>
      <c r="D1" s="22">
        <v>19.91</v>
      </c>
      <c r="E1" s="22">
        <v>23.84</v>
      </c>
      <c r="F1" s="22">
        <v>7</v>
      </c>
      <c r="G1" s="22">
        <v>1.74</v>
      </c>
      <c r="H1" s="22">
        <v>3.7</v>
      </c>
      <c r="I1" s="22">
        <v>2</v>
      </c>
      <c r="J1" s="22">
        <v>1</v>
      </c>
      <c r="K1" s="22">
        <v>2</v>
      </c>
      <c r="L1" s="22">
        <v>1</v>
      </c>
      <c r="M1" s="22">
        <v>56.27</v>
      </c>
    </row>
    <row r="2" ht="20.25" customHeight="1">
      <c r="A2" s="24">
        <v>6</v>
      </c>
      <c r="B2" s="35">
        <v>22.14</v>
      </c>
      <c r="C2" s="36">
        <v>30.49</v>
      </c>
      <c r="D2" s="36">
        <v>11.15</v>
      </c>
      <c r="E2" s="36">
        <v>23.88</v>
      </c>
      <c r="F2" s="36">
        <v>7</v>
      </c>
      <c r="G2" s="36">
        <v>1.74</v>
      </c>
      <c r="H2" s="36">
        <v>3.6</v>
      </c>
      <c r="I2" s="36">
        <v>1</v>
      </c>
      <c r="J2" s="36">
        <v>2</v>
      </c>
      <c r="K2" s="36">
        <v>1</v>
      </c>
      <c r="L2" s="36">
        <v>1</v>
      </c>
      <c r="M2" s="36">
        <v>56.45</v>
      </c>
    </row>
    <row r="3" ht="20.25" customHeight="1">
      <c r="A3" s="28"/>
      <c r="B3" s="28"/>
      <c r="C3" s="28"/>
      <c r="D3" s="28"/>
      <c r="E3" s="28"/>
      <c r="F3" s="28"/>
      <c r="G3" s="28"/>
      <c r="H3" s="28"/>
      <c r="I3" s="28"/>
      <c r="J3" s="28"/>
      <c r="K3" s="28"/>
      <c r="L3" s="28"/>
      <c r="M3" s="28"/>
    </row>
    <row r="4" ht="20.05" customHeight="1">
      <c r="A4" t="s" s="37">
        <v>23</v>
      </c>
      <c r="B4" s="38">
        <f>AVERAGE(B1,B2)</f>
        <v>22.125</v>
      </c>
      <c r="C4" s="38">
        <f>AVERAGE(C1,C2)</f>
        <v>26.1</v>
      </c>
      <c r="D4" s="38">
        <f>AVERAGE(D1,D2)</f>
        <v>15.53</v>
      </c>
      <c r="E4" s="38">
        <f>AVERAGE(E1,E2)</f>
        <v>23.86</v>
      </c>
      <c r="F4" s="38">
        <f>AVERAGE(F1,F2)</f>
        <v>7</v>
      </c>
      <c r="G4" s="38">
        <f>AVERAGE(G1,G2)</f>
        <v>1.74</v>
      </c>
      <c r="H4" s="38">
        <f>AVERAGE(H1,H2)</f>
        <v>3.65</v>
      </c>
      <c r="I4" s="39"/>
      <c r="J4" s="39"/>
      <c r="K4" s="39"/>
      <c r="L4" s="39"/>
      <c r="M4" s="38">
        <f>AVERAGE(M1,M2)</f>
        <v>56.36</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