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e029e08ba664e5/Desktop/"/>
    </mc:Choice>
  </mc:AlternateContent>
  <xr:revisionPtr revIDLastSave="0" documentId="8_{BAA24513-6E9F-4C9C-B49D-4308454B27AF}" xr6:coauthVersionLast="47" xr6:coauthVersionMax="47" xr10:uidLastSave="{00000000-0000-0000-0000-000000000000}"/>
  <bookViews>
    <workbookView xWindow="-28920" yWindow="-120" windowWidth="29040" windowHeight="15720" xr2:uid="{CD8E872E-7184-416A-949E-CFABE9031808}"/>
  </bookViews>
  <sheets>
    <sheet name="Charts" sheetId="5" r:id="rId1"/>
    <sheet name="Annual Summary" sheetId="4" r:id="rId2"/>
    <sheet name="Monthly P&amp;L" sheetId="3" r:id="rId3"/>
    <sheet name="Setup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4" l="1"/>
  <c r="E25" i="4"/>
  <c r="E24" i="4"/>
  <c r="E23" i="4"/>
  <c r="E22" i="4"/>
  <c r="E19" i="4"/>
  <c r="E18" i="4"/>
  <c r="E17" i="4"/>
  <c r="E16" i="4"/>
  <c r="E15" i="4"/>
  <c r="E12" i="4"/>
  <c r="E11" i="4"/>
  <c r="E10" i="4"/>
  <c r="E9" i="4"/>
  <c r="E8" i="4"/>
  <c r="E5" i="4"/>
  <c r="E4" i="4"/>
  <c r="D26" i="4"/>
  <c r="D25" i="4"/>
  <c r="D24" i="4"/>
  <c r="D23" i="4"/>
  <c r="D22" i="4"/>
  <c r="D19" i="4"/>
  <c r="D18" i="4"/>
  <c r="D17" i="4"/>
  <c r="D16" i="4"/>
  <c r="D15" i="4"/>
  <c r="D12" i="4"/>
  <c r="D11" i="4"/>
  <c r="D10" i="4"/>
  <c r="D9" i="4"/>
  <c r="D8" i="4"/>
  <c r="D5" i="4"/>
  <c r="D4" i="4"/>
  <c r="C26" i="4"/>
  <c r="C25" i="4"/>
  <c r="C24" i="4"/>
  <c r="C23" i="4"/>
  <c r="C22" i="4"/>
  <c r="C19" i="4"/>
  <c r="C18" i="4"/>
  <c r="C17" i="4"/>
  <c r="C16" i="4"/>
  <c r="C15" i="4"/>
  <c r="C12" i="4"/>
  <c r="C11" i="4"/>
  <c r="C10" i="4"/>
  <c r="C9" i="4"/>
  <c r="C8" i="4"/>
  <c r="C5" i="4"/>
  <c r="C4" i="4"/>
  <c r="B26" i="4"/>
  <c r="B25" i="4"/>
  <c r="B24" i="4"/>
  <c r="B23" i="4"/>
  <c r="B22" i="4"/>
  <c r="B19" i="4"/>
  <c r="B18" i="4"/>
  <c r="B17" i="4"/>
  <c r="B16" i="4"/>
  <c r="B15" i="4"/>
  <c r="B12" i="4"/>
  <c r="B11" i="4"/>
  <c r="B10" i="4"/>
  <c r="B9" i="4"/>
  <c r="B8" i="4"/>
  <c r="B5" i="4"/>
  <c r="B4" i="4"/>
  <c r="AK38" i="3"/>
  <c r="AK37" i="3"/>
  <c r="AJ38" i="3"/>
  <c r="AJ37" i="3"/>
  <c r="AI38" i="3"/>
  <c r="AI37" i="3"/>
  <c r="AH38" i="3"/>
  <c r="AH37" i="3"/>
  <c r="AG38" i="3"/>
  <c r="AG37" i="3"/>
  <c r="AF38" i="3"/>
  <c r="AF37" i="3"/>
  <c r="AE38" i="3"/>
  <c r="AE37" i="3"/>
  <c r="AD38" i="3"/>
  <c r="AD37" i="3"/>
  <c r="AC38" i="3"/>
  <c r="AC37" i="3"/>
  <c r="AB38" i="3"/>
  <c r="AB37" i="3"/>
  <c r="AA38" i="3"/>
  <c r="AA37" i="3"/>
  <c r="Z38" i="3"/>
  <c r="Z37" i="3"/>
  <c r="Y38" i="3"/>
  <c r="Y37" i="3"/>
  <c r="X38" i="3"/>
  <c r="X37" i="3"/>
  <c r="W38" i="3"/>
  <c r="W37" i="3"/>
  <c r="V38" i="3"/>
  <c r="V37" i="3"/>
  <c r="U38" i="3"/>
  <c r="U37" i="3"/>
  <c r="T38" i="3"/>
  <c r="T37" i="3"/>
  <c r="S38" i="3"/>
  <c r="S37" i="3"/>
  <c r="R38" i="3"/>
  <c r="R37" i="3"/>
  <c r="Q38" i="3"/>
  <c r="Q37" i="3"/>
  <c r="P38" i="3"/>
  <c r="P37" i="3"/>
  <c r="O38" i="3"/>
  <c r="O37" i="3"/>
  <c r="N38" i="3"/>
  <c r="N37" i="3"/>
  <c r="M38" i="3"/>
  <c r="M37" i="3"/>
  <c r="L38" i="3"/>
  <c r="L37" i="3"/>
  <c r="K38" i="3"/>
  <c r="K37" i="3"/>
  <c r="J38" i="3"/>
  <c r="J37" i="3"/>
  <c r="I38" i="3"/>
  <c r="I37" i="3"/>
  <c r="H38" i="3"/>
  <c r="H37" i="3"/>
  <c r="G38" i="3"/>
  <c r="G37" i="3"/>
  <c r="F38" i="3"/>
  <c r="F37" i="3"/>
  <c r="E38" i="3"/>
  <c r="E37" i="3"/>
  <c r="D38" i="3"/>
  <c r="D37" i="3"/>
  <c r="C38" i="3"/>
  <c r="C37" i="3"/>
  <c r="B38" i="3"/>
  <c r="B37" i="3"/>
  <c r="AK34" i="3"/>
  <c r="AK33" i="3"/>
  <c r="AJ34" i="3"/>
  <c r="AJ33" i="3"/>
  <c r="AI34" i="3"/>
  <c r="AI33" i="3"/>
  <c r="AH34" i="3"/>
  <c r="AH33" i="3"/>
  <c r="AG34" i="3"/>
  <c r="AG33" i="3"/>
  <c r="AF34" i="3"/>
  <c r="AF33" i="3"/>
  <c r="AE34" i="3"/>
  <c r="AE33" i="3"/>
  <c r="AD34" i="3"/>
  <c r="AD33" i="3"/>
  <c r="AC34" i="3"/>
  <c r="AC33" i="3"/>
  <c r="AB34" i="3"/>
  <c r="AB33" i="3"/>
  <c r="AA34" i="3"/>
  <c r="AA33" i="3"/>
  <c r="Z34" i="3"/>
  <c r="Z33" i="3"/>
  <c r="Y34" i="3"/>
  <c r="Y33" i="3"/>
  <c r="X34" i="3"/>
  <c r="X33" i="3"/>
  <c r="W34" i="3"/>
  <c r="W33" i="3"/>
  <c r="V34" i="3"/>
  <c r="V33" i="3"/>
  <c r="U34" i="3"/>
  <c r="U33" i="3"/>
  <c r="T34" i="3"/>
  <c r="T33" i="3"/>
  <c r="S34" i="3"/>
  <c r="S33" i="3"/>
  <c r="R34" i="3"/>
  <c r="R33" i="3"/>
  <c r="Q34" i="3"/>
  <c r="Q33" i="3"/>
  <c r="P34" i="3"/>
  <c r="P33" i="3"/>
  <c r="O34" i="3"/>
  <c r="O33" i="3"/>
  <c r="N34" i="3"/>
  <c r="N33" i="3"/>
  <c r="M34" i="3"/>
  <c r="M33" i="3"/>
  <c r="L34" i="3"/>
  <c r="L33" i="3"/>
  <c r="K34" i="3"/>
  <c r="K33" i="3"/>
  <c r="J34" i="3"/>
  <c r="J33" i="3"/>
  <c r="I34" i="3"/>
  <c r="I33" i="3"/>
  <c r="H34" i="3"/>
  <c r="H33" i="3"/>
  <c r="G34" i="3"/>
  <c r="G33" i="3"/>
  <c r="F34" i="3"/>
  <c r="F33" i="3"/>
  <c r="E34" i="3"/>
  <c r="E33" i="3"/>
  <c r="D34" i="3"/>
  <c r="D33" i="3"/>
  <c r="C34" i="3"/>
  <c r="C33" i="3"/>
  <c r="B34" i="3"/>
  <c r="B33" i="3"/>
  <c r="AK30" i="3"/>
  <c r="AK29" i="3"/>
  <c r="AJ30" i="3"/>
  <c r="AJ29" i="3"/>
  <c r="AI30" i="3"/>
  <c r="AI29" i="3"/>
  <c r="AH30" i="3"/>
  <c r="AH29" i="3"/>
  <c r="AG30" i="3"/>
  <c r="AG29" i="3"/>
  <c r="AF30" i="3"/>
  <c r="AF29" i="3"/>
  <c r="AE30" i="3"/>
  <c r="AE29" i="3"/>
  <c r="AD30" i="3"/>
  <c r="AD29" i="3"/>
  <c r="AC30" i="3"/>
  <c r="AC29" i="3"/>
  <c r="AB30" i="3"/>
  <c r="AB29" i="3"/>
  <c r="AA30" i="3"/>
  <c r="AA29" i="3"/>
  <c r="Z30" i="3"/>
  <c r="Z29" i="3"/>
  <c r="Y30" i="3"/>
  <c r="Y29" i="3"/>
  <c r="X30" i="3"/>
  <c r="X29" i="3"/>
  <c r="W30" i="3"/>
  <c r="W29" i="3"/>
  <c r="V30" i="3"/>
  <c r="V29" i="3"/>
  <c r="U30" i="3"/>
  <c r="U29" i="3"/>
  <c r="T30" i="3"/>
  <c r="T29" i="3"/>
  <c r="S30" i="3"/>
  <c r="S29" i="3"/>
  <c r="R30" i="3"/>
  <c r="R29" i="3"/>
  <c r="Q30" i="3"/>
  <c r="Q29" i="3"/>
  <c r="P30" i="3"/>
  <c r="P29" i="3"/>
  <c r="O30" i="3"/>
  <c r="O29" i="3"/>
  <c r="N30" i="3"/>
  <c r="N29" i="3"/>
  <c r="M30" i="3"/>
  <c r="M29" i="3"/>
  <c r="L30" i="3"/>
  <c r="L29" i="3"/>
  <c r="K30" i="3"/>
  <c r="K29" i="3"/>
  <c r="J30" i="3"/>
  <c r="J29" i="3"/>
  <c r="I30" i="3"/>
  <c r="I29" i="3"/>
  <c r="H30" i="3"/>
  <c r="H29" i="3"/>
  <c r="G30" i="3"/>
  <c r="G29" i="3"/>
  <c r="F30" i="3"/>
  <c r="F29" i="3"/>
  <c r="E30" i="3"/>
  <c r="E29" i="3"/>
  <c r="D30" i="3"/>
  <c r="D29" i="3"/>
  <c r="C30" i="3"/>
  <c r="C29" i="3"/>
  <c r="B30" i="3"/>
  <c r="B29" i="3"/>
  <c r="AK26" i="3"/>
  <c r="AK25" i="3"/>
  <c r="AK24" i="3"/>
  <c r="AJ26" i="3"/>
  <c r="AJ25" i="3"/>
  <c r="AJ24" i="3"/>
  <c r="AI26" i="3"/>
  <c r="AI25" i="3"/>
  <c r="AI24" i="3"/>
  <c r="AH26" i="3"/>
  <c r="AH25" i="3"/>
  <c r="AH24" i="3"/>
  <c r="AG26" i="3"/>
  <c r="AG25" i="3"/>
  <c r="AG24" i="3"/>
  <c r="AF26" i="3"/>
  <c r="AF25" i="3"/>
  <c r="AF24" i="3"/>
  <c r="AE26" i="3"/>
  <c r="AE25" i="3"/>
  <c r="AE24" i="3"/>
  <c r="AD26" i="3"/>
  <c r="AD25" i="3"/>
  <c r="AD24" i="3"/>
  <c r="AC26" i="3"/>
  <c r="AC25" i="3"/>
  <c r="AC24" i="3"/>
  <c r="AB26" i="3"/>
  <c r="AB25" i="3"/>
  <c r="AB24" i="3"/>
  <c r="AA26" i="3"/>
  <c r="AA25" i="3"/>
  <c r="AA24" i="3"/>
  <c r="Z26" i="3"/>
  <c r="Z25" i="3"/>
  <c r="Z24" i="3"/>
  <c r="Y26" i="3"/>
  <c r="Y25" i="3"/>
  <c r="Y24" i="3"/>
  <c r="X26" i="3"/>
  <c r="X25" i="3"/>
  <c r="X24" i="3"/>
  <c r="W26" i="3"/>
  <c r="W25" i="3"/>
  <c r="W24" i="3"/>
  <c r="V26" i="3"/>
  <c r="V25" i="3"/>
  <c r="V24" i="3"/>
  <c r="U26" i="3"/>
  <c r="U25" i="3"/>
  <c r="U24" i="3"/>
  <c r="T26" i="3"/>
  <c r="T25" i="3"/>
  <c r="T24" i="3"/>
  <c r="S26" i="3"/>
  <c r="S25" i="3"/>
  <c r="S24" i="3"/>
  <c r="R26" i="3"/>
  <c r="R25" i="3"/>
  <c r="R24" i="3"/>
  <c r="Q26" i="3"/>
  <c r="Q25" i="3"/>
  <c r="Q24" i="3"/>
  <c r="P26" i="3"/>
  <c r="P25" i="3"/>
  <c r="P24" i="3"/>
  <c r="O26" i="3"/>
  <c r="O25" i="3"/>
  <c r="O24" i="3"/>
  <c r="N26" i="3"/>
  <c r="N25" i="3"/>
  <c r="N24" i="3"/>
  <c r="M26" i="3"/>
  <c r="M25" i="3"/>
  <c r="M24" i="3"/>
  <c r="L26" i="3"/>
  <c r="L25" i="3"/>
  <c r="L24" i="3"/>
  <c r="K26" i="3"/>
  <c r="K25" i="3"/>
  <c r="K24" i="3"/>
  <c r="J26" i="3"/>
  <c r="J25" i="3"/>
  <c r="J24" i="3"/>
  <c r="I26" i="3"/>
  <c r="I25" i="3"/>
  <c r="I24" i="3"/>
  <c r="H26" i="3"/>
  <c r="H25" i="3"/>
  <c r="H24" i="3"/>
  <c r="G26" i="3"/>
  <c r="G25" i="3"/>
  <c r="G24" i="3"/>
  <c r="F26" i="3"/>
  <c r="F25" i="3"/>
  <c r="F24" i="3"/>
  <c r="E26" i="3"/>
  <c r="E25" i="3"/>
  <c r="E24" i="3"/>
  <c r="D26" i="3"/>
  <c r="D25" i="3"/>
  <c r="D24" i="3"/>
  <c r="C26" i="3"/>
  <c r="C25" i="3"/>
  <c r="C24" i="3"/>
  <c r="B26" i="3"/>
  <c r="B25" i="3"/>
  <c r="B24" i="3"/>
  <c r="AK21" i="3"/>
  <c r="AK20" i="3"/>
  <c r="AJ21" i="3"/>
  <c r="AJ20" i="3"/>
  <c r="AI21" i="3"/>
  <c r="AI20" i="3"/>
  <c r="AH21" i="3"/>
  <c r="AH20" i="3"/>
  <c r="AG21" i="3"/>
  <c r="AG20" i="3"/>
  <c r="AF21" i="3"/>
  <c r="AF20" i="3"/>
  <c r="AE21" i="3"/>
  <c r="AE20" i="3"/>
  <c r="AD21" i="3"/>
  <c r="AD20" i="3"/>
  <c r="AC21" i="3"/>
  <c r="AC20" i="3"/>
  <c r="AB21" i="3"/>
  <c r="AB20" i="3"/>
  <c r="AA21" i="3"/>
  <c r="AA20" i="3"/>
  <c r="Z21" i="3"/>
  <c r="Z20" i="3"/>
  <c r="Y21" i="3"/>
  <c r="Y20" i="3"/>
  <c r="X21" i="3"/>
  <c r="X20" i="3"/>
  <c r="W21" i="3"/>
  <c r="W20" i="3"/>
  <c r="V21" i="3"/>
  <c r="V20" i="3"/>
  <c r="U21" i="3"/>
  <c r="U20" i="3"/>
  <c r="T21" i="3"/>
  <c r="T20" i="3"/>
  <c r="S21" i="3"/>
  <c r="S20" i="3"/>
  <c r="R21" i="3"/>
  <c r="R20" i="3"/>
  <c r="Q21" i="3"/>
  <c r="Q20" i="3"/>
  <c r="P21" i="3"/>
  <c r="P20" i="3"/>
  <c r="O21" i="3"/>
  <c r="O20" i="3"/>
  <c r="N21" i="3"/>
  <c r="N20" i="3"/>
  <c r="M21" i="3"/>
  <c r="M20" i="3"/>
  <c r="L21" i="3"/>
  <c r="L20" i="3"/>
  <c r="K21" i="3"/>
  <c r="K20" i="3"/>
  <c r="J21" i="3"/>
  <c r="J20" i="3"/>
  <c r="I21" i="3"/>
  <c r="I20" i="3"/>
  <c r="H21" i="3"/>
  <c r="H20" i="3"/>
  <c r="G21" i="3"/>
  <c r="G20" i="3"/>
  <c r="F21" i="3"/>
  <c r="F20" i="3"/>
  <c r="E21" i="3"/>
  <c r="E20" i="3"/>
  <c r="D21" i="3"/>
  <c r="D20" i="3"/>
  <c r="C21" i="3"/>
  <c r="C20" i="3"/>
  <c r="B21" i="3"/>
  <c r="B20" i="3"/>
  <c r="AK17" i="3"/>
  <c r="AK16" i="3"/>
  <c r="AJ17" i="3"/>
  <c r="AJ16" i="3"/>
  <c r="AI17" i="3"/>
  <c r="AI16" i="3"/>
  <c r="AH17" i="3"/>
  <c r="AH16" i="3"/>
  <c r="AG17" i="3"/>
  <c r="AG16" i="3"/>
  <c r="AF17" i="3"/>
  <c r="AF16" i="3"/>
  <c r="AE17" i="3"/>
  <c r="AE16" i="3"/>
  <c r="AD17" i="3"/>
  <c r="AD16" i="3"/>
  <c r="AC17" i="3"/>
  <c r="AC16" i="3"/>
  <c r="AB17" i="3"/>
  <c r="AB16" i="3"/>
  <c r="AA17" i="3"/>
  <c r="AA16" i="3"/>
  <c r="Z17" i="3"/>
  <c r="Z16" i="3"/>
  <c r="Y17" i="3"/>
  <c r="Y16" i="3"/>
  <c r="X17" i="3"/>
  <c r="X16" i="3"/>
  <c r="W17" i="3"/>
  <c r="W16" i="3"/>
  <c r="V17" i="3"/>
  <c r="V16" i="3"/>
  <c r="U17" i="3"/>
  <c r="U16" i="3"/>
  <c r="T17" i="3"/>
  <c r="T16" i="3"/>
  <c r="S17" i="3"/>
  <c r="S16" i="3"/>
  <c r="R17" i="3"/>
  <c r="R16" i="3"/>
  <c r="Q17" i="3"/>
  <c r="Q16" i="3"/>
  <c r="P17" i="3"/>
  <c r="P16" i="3"/>
  <c r="O17" i="3"/>
  <c r="O16" i="3"/>
  <c r="N17" i="3"/>
  <c r="N16" i="3"/>
  <c r="M17" i="3"/>
  <c r="M16" i="3"/>
  <c r="L17" i="3"/>
  <c r="L16" i="3"/>
  <c r="K17" i="3"/>
  <c r="K16" i="3"/>
  <c r="J17" i="3"/>
  <c r="J16" i="3"/>
  <c r="I17" i="3"/>
  <c r="I16" i="3"/>
  <c r="H17" i="3"/>
  <c r="H16" i="3"/>
  <c r="G17" i="3"/>
  <c r="G16" i="3"/>
  <c r="F17" i="3"/>
  <c r="F16" i="3"/>
  <c r="E17" i="3"/>
  <c r="E16" i="3"/>
  <c r="D17" i="3"/>
  <c r="D16" i="3"/>
  <c r="C17" i="3"/>
  <c r="C16" i="3"/>
  <c r="B17" i="3"/>
  <c r="B16" i="3"/>
  <c r="AK13" i="3"/>
  <c r="AK12" i="3"/>
  <c r="AJ13" i="3"/>
  <c r="AJ12" i="3"/>
  <c r="AI13" i="3"/>
  <c r="AI12" i="3"/>
  <c r="AH13" i="3"/>
  <c r="AH12" i="3"/>
  <c r="AG13" i="3"/>
  <c r="AG12" i="3"/>
  <c r="AF13" i="3"/>
  <c r="AF12" i="3"/>
  <c r="AE13" i="3"/>
  <c r="AE12" i="3"/>
  <c r="AD13" i="3"/>
  <c r="AD12" i="3"/>
  <c r="AC13" i="3"/>
  <c r="AC12" i="3"/>
  <c r="AB13" i="3"/>
  <c r="AB12" i="3"/>
  <c r="AA13" i="3"/>
  <c r="AA12" i="3"/>
  <c r="Z13" i="3"/>
  <c r="Z12" i="3"/>
  <c r="Y13" i="3"/>
  <c r="Y12" i="3"/>
  <c r="X13" i="3"/>
  <c r="X12" i="3"/>
  <c r="W13" i="3"/>
  <c r="W12" i="3"/>
  <c r="V13" i="3"/>
  <c r="V12" i="3"/>
  <c r="U13" i="3"/>
  <c r="U12" i="3"/>
  <c r="T13" i="3"/>
  <c r="T12" i="3"/>
  <c r="S13" i="3"/>
  <c r="S12" i="3"/>
  <c r="R13" i="3"/>
  <c r="R12" i="3"/>
  <c r="Q13" i="3"/>
  <c r="Q12" i="3"/>
  <c r="P13" i="3"/>
  <c r="P12" i="3"/>
  <c r="O13" i="3"/>
  <c r="O12" i="3"/>
  <c r="N13" i="3"/>
  <c r="N12" i="3"/>
  <c r="M13" i="3"/>
  <c r="M12" i="3"/>
  <c r="L13" i="3"/>
  <c r="L12" i="3"/>
  <c r="K13" i="3"/>
  <c r="K12" i="3"/>
  <c r="J13" i="3"/>
  <c r="J12" i="3"/>
  <c r="I13" i="3"/>
  <c r="I12" i="3"/>
  <c r="H13" i="3"/>
  <c r="H12" i="3"/>
  <c r="G13" i="3"/>
  <c r="G12" i="3"/>
  <c r="F13" i="3"/>
  <c r="F12" i="3"/>
  <c r="E13" i="3"/>
  <c r="E12" i="3"/>
  <c r="D13" i="3"/>
  <c r="D12" i="3"/>
  <c r="C13" i="3"/>
  <c r="C12" i="3"/>
  <c r="B13" i="3"/>
  <c r="B12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</calcChain>
</file>

<file path=xl/sharedStrings.xml><?xml version="1.0" encoding="utf-8"?>
<sst xmlns="http://schemas.openxmlformats.org/spreadsheetml/2006/main" count="105" uniqueCount="62">
  <si>
    <t>Case Management Services P&amp;L - 3 Year Plan</t>
  </si>
  <si>
    <t>Constants</t>
  </si>
  <si>
    <t>Hourly Rate per Client</t>
  </si>
  <si>
    <t>Units per Hour</t>
  </si>
  <si>
    <t>Rate per Unit (15 min)</t>
  </si>
  <si>
    <t>Annual Hours per Client</t>
  </si>
  <si>
    <t>Annual Units per Client</t>
  </si>
  <si>
    <t>Staff</t>
  </si>
  <si>
    <t>Staff Hourly Cost</t>
  </si>
  <si>
    <t>Billing Efficiency Scenarios</t>
  </si>
  <si>
    <t>Low Efficiency</t>
  </si>
  <si>
    <t>Medium Efficiency</t>
  </si>
  <si>
    <t>High Efficiency</t>
  </si>
  <si>
    <t>Case Management Services - 3 Year P&amp;L Projection</t>
  </si>
  <si>
    <t>Month</t>
  </si>
  <si>
    <t>Year</t>
  </si>
  <si>
    <t>Client Growth</t>
  </si>
  <si>
    <t>New Clients</t>
  </si>
  <si>
    <t>Total Clients</t>
  </si>
  <si>
    <t>Staff Count</t>
  </si>
  <si>
    <t>Revenue (70% Efficiency)</t>
  </si>
  <si>
    <t xml:space="preserve">   Monthly Hours</t>
  </si>
  <si>
    <t xml:space="preserve">   Revenue</t>
  </si>
  <si>
    <t>Revenue (80% Efficiency)</t>
  </si>
  <si>
    <t>Revenue (90% Efficiency)</t>
  </si>
  <si>
    <t>Expenses</t>
  </si>
  <si>
    <t xml:space="preserve">   Staff Labor Cost</t>
  </si>
  <si>
    <t xml:space="preserve">   Other Overhead (estimate 20%)</t>
  </si>
  <si>
    <t xml:space="preserve">   Total Expenses</t>
  </si>
  <si>
    <t>Profit (70% Efficiency)</t>
  </si>
  <si>
    <t xml:space="preserve">   Profit</t>
  </si>
  <si>
    <t xml:space="preserve">   Profit Margin %</t>
  </si>
  <si>
    <t>Profit (80% Efficiency)</t>
  </si>
  <si>
    <t>Profit (90% Efficiency)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</si>
  <si>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</si>
  <si>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</si>
  <si>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</si>
  <si>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</si>
  <si>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</si>
  <si>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</si>
  <si>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</si>
  <si>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</si>
  <si>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</si>
  <si>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</si>
  <si>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</si>
  <si>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</si>
  <si>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Case Management Services - Annual P&amp;L Summary</t>
  </si>
  <si>
    <t>Metric</t>
  </si>
  <si>
    <t>Year 1</t>
  </si>
  <si>
    <t>Year 2</t>
  </si>
  <si>
    <t>Year 3</t>
  </si>
  <si>
    <t>Total</t>
  </si>
  <si>
    <t>Ending Client Count</t>
  </si>
  <si>
    <t>Average Staff Count</t>
  </si>
  <si>
    <t>70% Efficiency</t>
  </si>
  <si>
    <t xml:space="preserve">   Total Annual Hours</t>
  </si>
  <si>
    <t xml:space="preserve">   Annual Revenue</t>
  </si>
  <si>
    <t xml:space="preserve">   Annual Expenses</t>
  </si>
  <si>
    <t xml:space="preserve">   Annual Profit</t>
  </si>
  <si>
    <t>80% Efficiency</t>
  </si>
  <si>
    <t>90% Efficiency</t>
  </si>
  <si>
    <t>Case Management Services - Performance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</si>
</sst>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color rgb="FF008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 Growth Over 3 Years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P&amp;L'!$A$8</c:f>
              <c:strCache>
                <c:ptCount val="1"/>
                <c:pt idx="0">
                  <c:v>Total Clients</c:v>
                </c:pt>
              </c:strCache>
            </c:strRef>
          </c:tx>
          <c:marker>
            <c:symbol val="none"/>
          </c:marker>
          <c:val>
            <c:numRef>
              <c:f>'Monthly P&amp;L'!$B$8:$AL$8</c:f>
              <c:numCache>
                <c:formatCode>General</c:formatCode>
                <c:ptCount val="37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14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28</c:v>
                </c:pt>
                <c:pt idx="8">
                  <c:v>31</c:v>
                </c:pt>
                <c:pt idx="9">
                  <c:v>35</c:v>
                </c:pt>
                <c:pt idx="10">
                  <c:v>38</c:v>
                </c:pt>
                <c:pt idx="11">
                  <c:v>42</c:v>
                </c:pt>
                <c:pt idx="12">
                  <c:v>45</c:v>
                </c:pt>
                <c:pt idx="13">
                  <c:v>49</c:v>
                </c:pt>
                <c:pt idx="14">
                  <c:v>52</c:v>
                </c:pt>
                <c:pt idx="15">
                  <c:v>56</c:v>
                </c:pt>
                <c:pt idx="16">
                  <c:v>59</c:v>
                </c:pt>
                <c:pt idx="17">
                  <c:v>63</c:v>
                </c:pt>
                <c:pt idx="18">
                  <c:v>66</c:v>
                </c:pt>
                <c:pt idx="19">
                  <c:v>70</c:v>
                </c:pt>
                <c:pt idx="20">
                  <c:v>73</c:v>
                </c:pt>
                <c:pt idx="21">
                  <c:v>77</c:v>
                </c:pt>
                <c:pt idx="22">
                  <c:v>80</c:v>
                </c:pt>
                <c:pt idx="23">
                  <c:v>84</c:v>
                </c:pt>
                <c:pt idx="24">
                  <c:v>87</c:v>
                </c:pt>
                <c:pt idx="25">
                  <c:v>91</c:v>
                </c:pt>
                <c:pt idx="26">
                  <c:v>94</c:v>
                </c:pt>
                <c:pt idx="27">
                  <c:v>98</c:v>
                </c:pt>
                <c:pt idx="28">
                  <c:v>101</c:v>
                </c:pt>
                <c:pt idx="29">
                  <c:v>105</c:v>
                </c:pt>
                <c:pt idx="30">
                  <c:v>108</c:v>
                </c:pt>
                <c:pt idx="31">
                  <c:v>112</c:v>
                </c:pt>
                <c:pt idx="32">
                  <c:v>115</c:v>
                </c:pt>
                <c:pt idx="33">
                  <c:v>119</c:v>
                </c:pt>
                <c:pt idx="34">
                  <c:v>122</c:v>
                </c:pt>
                <c:pt idx="35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A-4CAD-9CD1-906EB0F41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0279040"/>
        <c:axId val="1100282880"/>
      </c:lineChart>
      <c:catAx>
        <c:axId val="110027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majorTickMark val="out"/>
        <c:minorTickMark val="none"/>
        <c:tickLblPos val="nextTo"/>
        <c:crossAx val="1100282880"/>
        <c:crosses val="autoZero"/>
        <c:auto val="1"/>
        <c:lblAlgn val="ctr"/>
        <c:lblOffset val="100"/>
        <c:noMultiLvlLbl val="0"/>
      </c:catAx>
      <c:valAx>
        <c:axId val="1100282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Clients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00279040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Revenue by Efficiency Scenario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70% Efficiency</c:v>
          </c:tx>
          <c:invertIfNegative val="0"/>
          <c:cat>
            <c:strLit>
              <c:ptCount val="3"/>
              <c:pt idx="0">
                <c:v>Year 1</c:v>
              </c:pt>
              <c:pt idx="1">
                <c:v>Year 2</c:v>
              </c:pt>
              <c:pt idx="2">
                <c:v>Year 3</c:v>
              </c:pt>
            </c:strLit>
          </c:cat>
          <c:val>
            <c:numRef>
              <c:f>'Annual Summary'!$B$9:$D$9</c:f>
              <c:numCache>
                <c:formatCode>"$"#,##0.00</c:formatCode>
                <c:ptCount val="3"/>
                <c:pt idx="0">
                  <c:v>70875</c:v>
                </c:pt>
                <c:pt idx="1">
                  <c:v>203175</c:v>
                </c:pt>
                <c:pt idx="2">
                  <c:v>335475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65-4A02-BB96-347AD8C42F9E}"/>
            </c:ext>
          </c:extLst>
        </c:ser>
        <c:ser>
          <c:idx val="1"/>
          <c:order val="1"/>
          <c:tx>
            <c:v>80% Efficiency</c:v>
          </c:tx>
          <c:invertIfNegative val="0"/>
          <c:cat>
            <c:strLit>
              <c:ptCount val="3"/>
              <c:pt idx="0">
                <c:v>Year 1</c:v>
              </c:pt>
              <c:pt idx="1">
                <c:v>Year 2</c:v>
              </c:pt>
              <c:pt idx="2">
                <c:v>Year 3</c:v>
              </c:pt>
            </c:strLit>
          </c:cat>
          <c:val>
            <c:numRef>
              <c:f>'Annual Summary'!$B$16:$D$16</c:f>
              <c:numCache>
                <c:formatCode>"$"#,##0.00</c:formatCode>
                <c:ptCount val="3"/>
                <c:pt idx="0">
                  <c:v>81000</c:v>
                </c:pt>
                <c:pt idx="1">
                  <c:v>232200</c:v>
                </c:pt>
                <c:pt idx="2">
                  <c:v>383400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65-4A02-BB96-347AD8C42F9E}"/>
            </c:ext>
          </c:extLst>
        </c:ser>
        <c:ser>
          <c:idx val="2"/>
          <c:order val="2"/>
          <c:tx>
            <c:v>90% Efficiency</c:v>
          </c:tx>
          <c:invertIfNegative val="0"/>
          <c:cat>
            <c:strLit>
              <c:ptCount val="3"/>
              <c:pt idx="0">
                <c:v>Year 1</c:v>
              </c:pt>
              <c:pt idx="1">
                <c:v>Year 2</c:v>
              </c:pt>
              <c:pt idx="2">
                <c:v>Year 3</c:v>
              </c:pt>
            </c:strLit>
          </c:cat>
          <c:val>
            <c:numRef>
              <c:f>'Annual Summary'!$B$23:$D$23</c:f>
              <c:numCache>
                <c:formatCode>"$"#,##0.00</c:formatCode>
                <c:ptCount val="3"/>
                <c:pt idx="0">
                  <c:v>91125</c:v>
                </c:pt>
                <c:pt idx="1">
                  <c:v>261225</c:v>
                </c:pt>
                <c:pt idx="2">
                  <c:v>431325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65-4A02-BB96-347AD8C42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127824"/>
        <c:axId val="946134544"/>
      </c:barChart>
      <c:catAx>
        <c:axId val="94612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134544"/>
        <c:crosses val="autoZero"/>
        <c:auto val="1"/>
        <c:lblAlgn val="ctr"/>
        <c:lblOffset val="100"/>
        <c:noMultiLvlLbl val="0"/>
      </c:catAx>
      <c:valAx>
        <c:axId val="946134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Revenue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94612782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 by Efficiency Scenario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70% Efficiency</c:v>
          </c:tx>
          <c:invertIfNegative val="0"/>
          <c:cat>
            <c:strLit>
              <c:ptCount val="3"/>
              <c:pt idx="0">
                <c:v>Year 1</c:v>
              </c:pt>
              <c:pt idx="1">
                <c:v>Year 2</c:v>
              </c:pt>
              <c:pt idx="2">
                <c:v>Year 3</c:v>
              </c:pt>
            </c:strLit>
          </c:cat>
          <c:val>
            <c:numRef>
              <c:f>'Annual Summary'!$B$11:$D$11</c:f>
              <c:numCache>
                <c:formatCode>"$"#,##0.00</c:formatCode>
                <c:ptCount val="3"/>
                <c:pt idx="0">
                  <c:v>-933</c:v>
                </c:pt>
                <c:pt idx="1">
                  <c:v>46887</c:v>
                </c:pt>
                <c:pt idx="2">
                  <c:v>94707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A0-45A2-9D41-96A455741C3E}"/>
            </c:ext>
          </c:extLst>
        </c:ser>
        <c:ser>
          <c:idx val="1"/>
          <c:order val="1"/>
          <c:tx>
            <c:v>80% Efficiency</c:v>
          </c:tx>
          <c:invertIfNegative val="0"/>
          <c:cat>
            <c:strLit>
              <c:ptCount val="3"/>
              <c:pt idx="0">
                <c:v>Year 1</c:v>
              </c:pt>
              <c:pt idx="1">
                <c:v>Year 2</c:v>
              </c:pt>
              <c:pt idx="2">
                <c:v>Year 3</c:v>
              </c:pt>
            </c:strLit>
          </c:cat>
          <c:val>
            <c:numRef>
              <c:f>'Annual Summary'!$B$18:$D$18</c:f>
              <c:numCache>
                <c:formatCode>"$"#,##0.00</c:formatCode>
                <c:ptCount val="3"/>
                <c:pt idx="0">
                  <c:v>9192</c:v>
                </c:pt>
                <c:pt idx="1">
                  <c:v>75912</c:v>
                </c:pt>
                <c:pt idx="2">
                  <c:v>142632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A0-45A2-9D41-96A455741C3E}"/>
            </c:ext>
          </c:extLst>
        </c:ser>
        <c:ser>
          <c:idx val="2"/>
          <c:order val="2"/>
          <c:tx>
            <c:v>90% Efficiency</c:v>
          </c:tx>
          <c:invertIfNegative val="0"/>
          <c:cat>
            <c:strLit>
              <c:ptCount val="3"/>
              <c:pt idx="0">
                <c:v>Year 1</c:v>
              </c:pt>
              <c:pt idx="1">
                <c:v>Year 2</c:v>
              </c:pt>
              <c:pt idx="2">
                <c:v>Year 3</c:v>
              </c:pt>
            </c:strLit>
          </c:cat>
          <c:val>
            <c:numRef>
              <c:f>'Annual Summary'!$B$25:$D$25</c:f>
              <c:numCache>
                <c:formatCode>"$"#,##0.00</c:formatCode>
                <c:ptCount val="3"/>
                <c:pt idx="0">
                  <c:v>19317</c:v>
                </c:pt>
                <c:pt idx="1">
                  <c:v>104937</c:v>
                </c:pt>
                <c:pt idx="2">
                  <c:v>190557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A0-45A2-9D41-96A455741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135504"/>
        <c:axId val="946933584"/>
      </c:barChart>
      <c:catAx>
        <c:axId val="94613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6933584"/>
        <c:crosses val="autoZero"/>
        <c:auto val="1"/>
        <c:lblAlgn val="ctr"/>
        <c:lblOffset val="100"/>
        <c:noMultiLvlLbl val="0"/>
      </c:catAx>
      <c:valAx>
        <c:axId val="946933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Profit ($)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9461355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3</xdr:row>
      <xdr:rowOff>15875</xdr:rowOff>
    </xdr:from>
    <xdr:to>
      <xdr:col>9</xdr:col>
      <xdr:colOff>228600</xdr:colOff>
      <xdr:row>23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EF57C-D834-3F8E-C0D4-C7E44100F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25400</xdr:colOff>
      <xdr:row>24</xdr:row>
      <xdr:rowOff>142875</xdr:rowOff>
    </xdr:from>
    <xdr:to>
      <xdr:col>14</xdr:col>
      <xdr:colOff>355600</xdr:colOff>
      <xdr:row>44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FB68B5-B7DE-7C8E-1E65-C29E78B381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46</xdr:row>
      <xdr:rowOff>79375</xdr:rowOff>
    </xdr:from>
    <xdr:to>
      <xdr:col>14</xdr:col>
      <xdr:colOff>355600</xdr:colOff>
      <xdr:row>66</xdr:row>
      <xdr:rowOff>79375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51377A-C498-43F5-FF4A-C8D453453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4369-F7FE-416E-AA9C-396C74711DEE}">
  <sheetPr codeName="Sheet5"/>
  <dimension ref="A1:J1"/>
  <sheetViews>
    <sheetView tabSelected="1" workbookViewId="0">
      <selection sqref="A1:J1"/>
    </sheetView>
  </sheetViews>
  <sheetFormatPr defaultRowHeight="15" x14ac:dyDescent="0.25"/>
  <sheetData>
    <row r="1" spans="1:10" ht="18.75" x14ac:dyDescent="0.3">
      <c r="A1" s="2" t="s">
        <v>61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CACB-3D57-4332-9B09-DB1989939638}">
  <sheetPr codeName="Sheet4"/>
  <dimension ref="A1:H26"/>
  <sheetViews>
    <sheetView workbookViewId="0">
      <selection sqref="A1:H1"/>
    </sheetView>
  </sheetViews>
  <sheetFormatPr defaultRowHeight="15" x14ac:dyDescent="0.25"/>
  <cols>
    <col min="1" max="1" width="19.42578125" bestFit="1" customWidth="1"/>
    <col min="2" max="3" width="12" bestFit="1" customWidth="1"/>
    <col min="4" max="4" width="11.140625" bestFit="1" customWidth="1"/>
    <col min="5" max="5" width="12" bestFit="1" customWidth="1"/>
  </cols>
  <sheetData>
    <row r="1" spans="1:8" ht="18.75" x14ac:dyDescent="0.3">
      <c r="A1" s="2" t="s">
        <v>46</v>
      </c>
      <c r="B1" s="1"/>
      <c r="C1" s="1"/>
      <c r="D1" s="1"/>
      <c r="E1" s="1"/>
      <c r="F1" s="1"/>
      <c r="G1" s="1"/>
      <c r="H1" s="1"/>
    </row>
    <row r="3" spans="1:8" x14ac:dyDescent="0.25">
      <c r="A3" s="15" t="s">
        <v>47</v>
      </c>
      <c r="B3" s="15" t="s">
        <v>48</v>
      </c>
      <c r="C3" s="15" t="s">
        <v>49</v>
      </c>
      <c r="D3" s="15" t="s">
        <v>50</v>
      </c>
      <c r="E3" s="15" t="s">
        <v>51</v>
      </c>
    </row>
    <row r="4" spans="1:8" x14ac:dyDescent="0.25">
      <c r="A4" s="11" t="s">
        <v>52</v>
      </c>
      <c r="B4" s="11">
        <f>'Monthly P&amp;L'!M8</f>
        <v>42</v>
      </c>
      <c r="C4" s="11">
        <f>'Monthly P&amp;L'!Y8</f>
        <v>84</v>
      </c>
      <c r="D4" s="11">
        <f>'Monthly P&amp;L'!AL8</f>
        <v>0</v>
      </c>
      <c r="E4" s="11">
        <f>'Monthly P&amp;L'!AL8</f>
        <v>0</v>
      </c>
    </row>
    <row r="5" spans="1:8" x14ac:dyDescent="0.25">
      <c r="A5" s="11" t="s">
        <v>53</v>
      </c>
      <c r="B5" s="11">
        <f>AVERAGE('Monthly P&amp;L'!B9:M9)</f>
        <v>1.4166666666666667</v>
      </c>
      <c r="C5" s="11">
        <f>AVERAGE('Monthly P&amp;L'!N9:Y9)</f>
        <v>3.0833333333333335</v>
      </c>
      <c r="D5" s="11">
        <f>AVERAGE('Monthly P&amp;L'!Z9:AL9)</f>
        <v>4.75</v>
      </c>
      <c r="E5" s="11">
        <f>AVERAGE('Monthly P&amp;L'!B9:AL9)</f>
        <v>3.0833333333333335</v>
      </c>
    </row>
    <row r="6" spans="1:8" x14ac:dyDescent="0.25">
      <c r="A6" s="11"/>
      <c r="B6" s="11"/>
      <c r="C6" s="11"/>
      <c r="D6" s="11"/>
      <c r="E6" s="11"/>
    </row>
    <row r="7" spans="1:8" x14ac:dyDescent="0.25">
      <c r="A7" s="15" t="s">
        <v>54</v>
      </c>
      <c r="B7" s="16"/>
      <c r="C7" s="16"/>
      <c r="D7" s="16"/>
      <c r="E7" s="16"/>
    </row>
    <row r="8" spans="1:8" x14ac:dyDescent="0.25">
      <c r="A8" s="11" t="s">
        <v>55</v>
      </c>
      <c r="B8" s="12">
        <f>SUM('Monthly P&amp;L'!B12:M12)</f>
        <v>945</v>
      </c>
      <c r="C8" s="12">
        <f>SUM('Monthly P&amp;L'!N12:Y12)</f>
        <v>2709</v>
      </c>
      <c r="D8" s="12">
        <f>SUM('Monthly P&amp;L'!Z12:AL12)</f>
        <v>4473</v>
      </c>
      <c r="E8" s="12">
        <f>SUM(B8:D8)</f>
        <v>8127</v>
      </c>
    </row>
    <row r="9" spans="1:8" x14ac:dyDescent="0.25">
      <c r="A9" s="11" t="s">
        <v>56</v>
      </c>
      <c r="B9" s="13">
        <f>SUM('Monthly P&amp;L'!B13:M13)</f>
        <v>70875</v>
      </c>
      <c r="C9" s="13">
        <f>SUM('Monthly P&amp;L'!N13:Y13)</f>
        <v>203175</v>
      </c>
      <c r="D9" s="13">
        <f>SUM('Monthly P&amp;L'!Z13:AL13)</f>
        <v>335475</v>
      </c>
      <c r="E9" s="13">
        <f>SUM(B9:D9)</f>
        <v>609525</v>
      </c>
    </row>
    <row r="10" spans="1:8" x14ac:dyDescent="0.25">
      <c r="A10" s="11" t="s">
        <v>57</v>
      </c>
      <c r="B10" s="13">
        <f>SUM('Monthly P&amp;L'!B26:M26)</f>
        <v>71808</v>
      </c>
      <c r="C10" s="13">
        <f>SUM('Monthly P&amp;L'!N26:Y26)</f>
        <v>156288</v>
      </c>
      <c r="D10" s="13">
        <f>SUM('Monthly P&amp;L'!Z26:AL26)</f>
        <v>240768</v>
      </c>
      <c r="E10" s="13">
        <f>SUM(B10:D10)</f>
        <v>468864</v>
      </c>
    </row>
    <row r="11" spans="1:8" x14ac:dyDescent="0.25">
      <c r="A11" s="11" t="s">
        <v>58</v>
      </c>
      <c r="B11" s="13">
        <f>B9-B10</f>
        <v>-933</v>
      </c>
      <c r="C11" s="13">
        <f>C9-C10</f>
        <v>46887</v>
      </c>
      <c r="D11" s="13">
        <f>D9-D10</f>
        <v>94707</v>
      </c>
      <c r="E11" s="13">
        <f>E9-E10</f>
        <v>140661</v>
      </c>
    </row>
    <row r="12" spans="1:8" x14ac:dyDescent="0.25">
      <c r="A12" s="11" t="s">
        <v>31</v>
      </c>
      <c r="B12" s="14">
        <f>IF(B9=0,0,B11/B9)</f>
        <v>-1.3164021164021164E-2</v>
      </c>
      <c r="C12" s="14">
        <f>IF(C9=0,0,C11/C9)</f>
        <v>0.23077150239940938</v>
      </c>
      <c r="D12" s="14">
        <f>IF(D9=0,0,D11/D9)</f>
        <v>0.28230717639168346</v>
      </c>
      <c r="E12" s="14">
        <f>IF(E9=0,0,E11/E9)</f>
        <v>0.23077150239940938</v>
      </c>
    </row>
    <row r="13" spans="1:8" x14ac:dyDescent="0.25">
      <c r="A13" s="11"/>
      <c r="B13" s="11"/>
      <c r="C13" s="11"/>
      <c r="D13" s="11"/>
      <c r="E13" s="11"/>
    </row>
    <row r="14" spans="1:8" x14ac:dyDescent="0.25">
      <c r="A14" s="15" t="s">
        <v>59</v>
      </c>
      <c r="B14" s="16"/>
      <c r="C14" s="16"/>
      <c r="D14" s="16"/>
      <c r="E14" s="16"/>
    </row>
    <row r="15" spans="1:8" x14ac:dyDescent="0.25">
      <c r="A15" s="11" t="s">
        <v>55</v>
      </c>
      <c r="B15" s="12">
        <f>SUM('Monthly P&amp;L'!B16:M16)</f>
        <v>1080</v>
      </c>
      <c r="C15" s="12">
        <f>SUM('Monthly P&amp;L'!N16:Y16)</f>
        <v>3096</v>
      </c>
      <c r="D15" s="12">
        <f>SUM('Monthly P&amp;L'!Z16:AL16)</f>
        <v>5112</v>
      </c>
      <c r="E15" s="12">
        <f>SUM(B15:D15)</f>
        <v>9288</v>
      </c>
    </row>
    <row r="16" spans="1:8" x14ac:dyDescent="0.25">
      <c r="A16" s="11" t="s">
        <v>56</v>
      </c>
      <c r="B16" s="13">
        <f>SUM('Monthly P&amp;L'!B17:M17)</f>
        <v>81000</v>
      </c>
      <c r="C16" s="13">
        <f>SUM('Monthly P&amp;L'!N17:Y17)</f>
        <v>232200</v>
      </c>
      <c r="D16" s="13">
        <f>SUM('Monthly P&amp;L'!Z17:AL17)</f>
        <v>383400</v>
      </c>
      <c r="E16" s="13">
        <f>SUM(B16:D16)</f>
        <v>696600</v>
      </c>
    </row>
    <row r="17" spans="1:5" x14ac:dyDescent="0.25">
      <c r="A17" s="11" t="s">
        <v>57</v>
      </c>
      <c r="B17" s="13">
        <f>SUM('Monthly P&amp;L'!B26:M26)</f>
        <v>71808</v>
      </c>
      <c r="C17" s="13">
        <f>SUM('Monthly P&amp;L'!N26:Y26)</f>
        <v>156288</v>
      </c>
      <c r="D17" s="13">
        <f>SUM('Monthly P&amp;L'!Z26:AL26)</f>
        <v>240768</v>
      </c>
      <c r="E17" s="13">
        <f>SUM(B17:D17)</f>
        <v>468864</v>
      </c>
    </row>
    <row r="18" spans="1:5" x14ac:dyDescent="0.25">
      <c r="A18" s="11" t="s">
        <v>58</v>
      </c>
      <c r="B18" s="13">
        <f>B16-B17</f>
        <v>9192</v>
      </c>
      <c r="C18" s="13">
        <f>C16-C17</f>
        <v>75912</v>
      </c>
      <c r="D18" s="13">
        <f>D16-D17</f>
        <v>142632</v>
      </c>
      <c r="E18" s="13">
        <f>E16-E17</f>
        <v>227736</v>
      </c>
    </row>
    <row r="19" spans="1:5" x14ac:dyDescent="0.25">
      <c r="A19" s="11" t="s">
        <v>31</v>
      </c>
      <c r="B19" s="14">
        <f>IF(B16=0,0,B18/B16)</f>
        <v>0.11348148148148147</v>
      </c>
      <c r="C19" s="14">
        <f>IF(C16=0,0,C18/C16)</f>
        <v>0.32692506459948323</v>
      </c>
      <c r="D19" s="14">
        <f>IF(D16=0,0,D18/D16)</f>
        <v>0.37201877934272298</v>
      </c>
      <c r="E19" s="14">
        <f>IF(E16=0,0,E18/E16)</f>
        <v>0.32692506459948323</v>
      </c>
    </row>
    <row r="20" spans="1:5" x14ac:dyDescent="0.25">
      <c r="A20" s="11"/>
      <c r="B20" s="11"/>
      <c r="C20" s="11"/>
      <c r="D20" s="11"/>
      <c r="E20" s="11"/>
    </row>
    <row r="21" spans="1:5" x14ac:dyDescent="0.25">
      <c r="A21" s="15" t="s">
        <v>60</v>
      </c>
      <c r="B21" s="16"/>
      <c r="C21" s="16"/>
      <c r="D21" s="16"/>
      <c r="E21" s="16"/>
    </row>
    <row r="22" spans="1:5" x14ac:dyDescent="0.25">
      <c r="A22" s="11" t="s">
        <v>55</v>
      </c>
      <c r="B22" s="12">
        <f>SUM('Monthly P&amp;L'!B20:M20)</f>
        <v>1215</v>
      </c>
      <c r="C22" s="12">
        <f>SUM('Monthly P&amp;L'!N20:Y20)</f>
        <v>3483</v>
      </c>
      <c r="D22" s="12">
        <f>SUM('Monthly P&amp;L'!Z20:AL20)</f>
        <v>5751</v>
      </c>
      <c r="E22" s="12">
        <f>SUM(B22:D22)</f>
        <v>10449</v>
      </c>
    </row>
    <row r="23" spans="1:5" x14ac:dyDescent="0.25">
      <c r="A23" s="11" t="s">
        <v>56</v>
      </c>
      <c r="B23" s="13">
        <f>SUM('Monthly P&amp;L'!B21:M21)</f>
        <v>91125</v>
      </c>
      <c r="C23" s="13">
        <f>SUM('Monthly P&amp;L'!N21:Y21)</f>
        <v>261225</v>
      </c>
      <c r="D23" s="13">
        <f>SUM('Monthly P&amp;L'!Z21:AL21)</f>
        <v>431325</v>
      </c>
      <c r="E23" s="13">
        <f>SUM(B23:D23)</f>
        <v>783675</v>
      </c>
    </row>
    <row r="24" spans="1:5" x14ac:dyDescent="0.25">
      <c r="A24" s="11" t="s">
        <v>57</v>
      </c>
      <c r="B24" s="13">
        <f>SUM('Monthly P&amp;L'!B26:M26)</f>
        <v>71808</v>
      </c>
      <c r="C24" s="13">
        <f>SUM('Monthly P&amp;L'!N26:Y26)</f>
        <v>156288</v>
      </c>
      <c r="D24" s="13">
        <f>SUM('Monthly P&amp;L'!Z26:AL26)</f>
        <v>240768</v>
      </c>
      <c r="E24" s="13">
        <f>SUM(B24:D24)</f>
        <v>468864</v>
      </c>
    </row>
    <row r="25" spans="1:5" x14ac:dyDescent="0.25">
      <c r="A25" s="11" t="s">
        <v>58</v>
      </c>
      <c r="B25" s="13">
        <f>B23-B24</f>
        <v>19317</v>
      </c>
      <c r="C25" s="13">
        <f>C23-C24</f>
        <v>104937</v>
      </c>
      <c r="D25" s="13">
        <f>D23-D24</f>
        <v>190557</v>
      </c>
      <c r="E25" s="13">
        <f>E23-E24</f>
        <v>314811</v>
      </c>
    </row>
    <row r="26" spans="1:5" x14ac:dyDescent="0.25">
      <c r="A26" s="11" t="s">
        <v>31</v>
      </c>
      <c r="B26" s="14">
        <f>IF(B23=0,0,B25/B23)</f>
        <v>0.2119835390946502</v>
      </c>
      <c r="C26" s="14">
        <f>IF(C23=0,0,C25/C23)</f>
        <v>0.40171116853287397</v>
      </c>
      <c r="D26" s="14">
        <f>IF(D23=0,0,D25/D23)</f>
        <v>0.44179447052686488</v>
      </c>
      <c r="E26" s="14">
        <f>IF(E23=0,0,E25/E23)</f>
        <v>0.40171116853287397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E076-7024-4F48-A0C3-37F0F5FDB763}">
  <sheetPr codeName="Sheet3"/>
  <dimension ref="A1:AP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Q9" sqref="Q9"/>
    </sheetView>
  </sheetViews>
  <sheetFormatPr defaultRowHeight="15" x14ac:dyDescent="0.25"/>
  <cols>
    <col min="1" max="1" width="31.140625" bestFit="1" customWidth="1"/>
    <col min="2" max="4" width="9.85546875" bestFit="1" customWidth="1"/>
    <col min="5" max="8" width="9.140625" bestFit="1" customWidth="1"/>
    <col min="9" max="9" width="9.85546875" bestFit="1" customWidth="1"/>
    <col min="10" max="37" width="10.140625" bestFit="1" customWidth="1"/>
  </cols>
  <sheetData>
    <row r="1" spans="1:42" ht="18.75" x14ac:dyDescent="0.3">
      <c r="A1" s="2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3" spans="1:42" x14ac:dyDescent="0.25">
      <c r="A3" s="3" t="s">
        <v>14</v>
      </c>
      <c r="B3" s="7" t="s">
        <v>34</v>
      </c>
      <c r="C3" t="s">
        <v>35</v>
      </c>
      <c r="D3" s="7" t="s">
        <v>36</v>
      </c>
      <c r="E3" t="s">
        <v>37</v>
      </c>
      <c r="F3" s="7" t="s">
        <v>38</v>
      </c>
      <c r="G3" t="s">
        <v>39</v>
      </c>
      <c r="H3" s="7" t="s">
        <v>40</v>
      </c>
      <c r="I3" t="s">
        <v>41</v>
      </c>
      <c r="J3" s="7" t="s">
        <v>42</v>
      </c>
      <c r="K3" t="s">
        <v>43</v>
      </c>
      <c r="L3" s="7" t="s">
        <v>44</v>
      </c>
      <c r="M3" t="s">
        <v>45</v>
      </c>
      <c r="N3" s="7" t="s">
        <v>34</v>
      </c>
      <c r="O3" t="s">
        <v>35</v>
      </c>
      <c r="P3" s="7" t="s">
        <v>36</v>
      </c>
      <c r="Q3" t="s">
        <v>37</v>
      </c>
      <c r="R3" s="7" t="s">
        <v>38</v>
      </c>
      <c r="S3" t="s">
        <v>39</v>
      </c>
      <c r="T3" s="7" t="s">
        <v>40</v>
      </c>
      <c r="U3" t="s">
        <v>41</v>
      </c>
      <c r="V3" s="7" t="s">
        <v>42</v>
      </c>
      <c r="W3" t="s">
        <v>43</v>
      </c>
      <c r="X3" s="7" t="s">
        <v>44</v>
      </c>
      <c r="Y3" t="s">
        <v>45</v>
      </c>
      <c r="Z3" s="7" t="s">
        <v>34</v>
      </c>
      <c r="AA3" t="s">
        <v>35</v>
      </c>
      <c r="AB3" s="7" t="s">
        <v>36</v>
      </c>
      <c r="AC3" t="s">
        <v>37</v>
      </c>
      <c r="AD3" s="7" t="s">
        <v>38</v>
      </c>
      <c r="AE3" t="s">
        <v>39</v>
      </c>
      <c r="AF3" s="7" t="s">
        <v>40</v>
      </c>
      <c r="AG3" t="s">
        <v>41</v>
      </c>
      <c r="AH3" s="7" t="s">
        <v>42</v>
      </c>
      <c r="AI3" t="s">
        <v>43</v>
      </c>
      <c r="AJ3" s="7" t="s">
        <v>44</v>
      </c>
      <c r="AK3" t="s">
        <v>45</v>
      </c>
    </row>
    <row r="4" spans="1:42" x14ac:dyDescent="0.25">
      <c r="A4" s="3" t="s">
        <v>15</v>
      </c>
      <c r="B4" s="7">
        <v>2025</v>
      </c>
      <c r="C4">
        <v>2025</v>
      </c>
      <c r="D4" s="7">
        <v>2025</v>
      </c>
      <c r="E4">
        <v>2026</v>
      </c>
      <c r="F4" s="7">
        <v>2026</v>
      </c>
      <c r="G4">
        <v>2026</v>
      </c>
      <c r="H4" s="7">
        <v>2026</v>
      </c>
      <c r="I4">
        <v>2026</v>
      </c>
      <c r="J4" s="7">
        <v>2026</v>
      </c>
      <c r="K4">
        <v>2026</v>
      </c>
      <c r="L4" s="7">
        <v>2026</v>
      </c>
      <c r="M4">
        <v>2026</v>
      </c>
      <c r="N4" s="7">
        <v>2026</v>
      </c>
      <c r="O4">
        <v>2026</v>
      </c>
      <c r="P4" s="7">
        <v>2026</v>
      </c>
      <c r="Q4">
        <v>2027</v>
      </c>
      <c r="R4" s="7">
        <v>2027</v>
      </c>
      <c r="S4">
        <v>2027</v>
      </c>
      <c r="T4" s="7">
        <v>2027</v>
      </c>
      <c r="U4">
        <v>2027</v>
      </c>
      <c r="V4" s="7">
        <v>2027</v>
      </c>
      <c r="W4">
        <v>2027</v>
      </c>
      <c r="X4" s="7">
        <v>2027</v>
      </c>
      <c r="Y4">
        <v>2027</v>
      </c>
      <c r="Z4" s="7">
        <v>2027</v>
      </c>
      <c r="AA4">
        <v>2027</v>
      </c>
      <c r="AB4" s="7">
        <v>2027</v>
      </c>
      <c r="AC4">
        <v>2028</v>
      </c>
      <c r="AD4" s="7">
        <v>2028</v>
      </c>
      <c r="AE4">
        <v>2028</v>
      </c>
      <c r="AF4" s="7">
        <v>2028</v>
      </c>
      <c r="AG4">
        <v>2028</v>
      </c>
      <c r="AH4" s="7">
        <v>2028</v>
      </c>
      <c r="AI4">
        <v>2028</v>
      </c>
      <c r="AJ4" s="7">
        <v>2028</v>
      </c>
      <c r="AK4">
        <v>2028</v>
      </c>
    </row>
    <row r="5" spans="1:42" x14ac:dyDescent="0.25">
      <c r="A5" s="3"/>
      <c r="B5" s="7"/>
      <c r="D5" s="7"/>
      <c r="F5" s="7"/>
      <c r="H5" s="7"/>
      <c r="J5" s="7"/>
      <c r="L5" s="7"/>
      <c r="N5" s="7"/>
      <c r="P5" s="7"/>
      <c r="R5" s="7"/>
      <c r="T5" s="7"/>
      <c r="V5" s="7"/>
      <c r="X5" s="7"/>
      <c r="Z5" s="7"/>
      <c r="AB5" s="7"/>
      <c r="AD5" s="7"/>
      <c r="AF5" s="7"/>
      <c r="AH5" s="7"/>
      <c r="AJ5" s="7"/>
    </row>
    <row r="6" spans="1:42" x14ac:dyDescent="0.25">
      <c r="A6" s="3" t="s">
        <v>16</v>
      </c>
      <c r="B6" s="7"/>
      <c r="D6" s="7"/>
      <c r="F6" s="7"/>
      <c r="H6" s="7"/>
      <c r="J6" s="7"/>
      <c r="L6" s="7"/>
      <c r="N6" s="7"/>
      <c r="P6" s="7"/>
      <c r="R6" s="7"/>
      <c r="T6" s="7"/>
      <c r="V6" s="7"/>
      <c r="X6" s="7"/>
      <c r="Z6" s="7"/>
      <c r="AB6" s="7"/>
      <c r="AD6" s="7"/>
      <c r="AF6" s="7"/>
      <c r="AH6" s="7"/>
      <c r="AJ6" s="7"/>
    </row>
    <row r="7" spans="1:42" x14ac:dyDescent="0.25">
      <c r="A7" s="3" t="s">
        <v>17</v>
      </c>
      <c r="B7" s="7">
        <v>3</v>
      </c>
      <c r="C7">
        <v>4</v>
      </c>
      <c r="D7" s="7">
        <v>3</v>
      </c>
      <c r="E7">
        <v>4</v>
      </c>
      <c r="F7" s="7">
        <v>3</v>
      </c>
      <c r="G7">
        <v>4</v>
      </c>
      <c r="H7" s="7">
        <v>3</v>
      </c>
      <c r="I7">
        <v>4</v>
      </c>
      <c r="J7" s="7">
        <v>3</v>
      </c>
      <c r="K7">
        <v>4</v>
      </c>
      <c r="L7" s="7">
        <v>3</v>
      </c>
      <c r="M7">
        <v>4</v>
      </c>
      <c r="N7" s="7">
        <v>3</v>
      </c>
      <c r="O7">
        <v>4</v>
      </c>
      <c r="P7" s="7">
        <v>3</v>
      </c>
      <c r="Q7">
        <v>4</v>
      </c>
      <c r="R7" s="7">
        <v>3</v>
      </c>
      <c r="S7">
        <v>4</v>
      </c>
      <c r="T7" s="7">
        <v>3</v>
      </c>
      <c r="U7">
        <v>4</v>
      </c>
      <c r="V7" s="7">
        <v>3</v>
      </c>
      <c r="W7">
        <v>4</v>
      </c>
      <c r="X7" s="7">
        <v>3</v>
      </c>
      <c r="Y7">
        <v>4</v>
      </c>
      <c r="Z7" s="7">
        <v>3</v>
      </c>
      <c r="AA7">
        <v>4</v>
      </c>
      <c r="AB7" s="7">
        <v>3</v>
      </c>
      <c r="AC7">
        <v>4</v>
      </c>
      <c r="AD7" s="7">
        <v>3</v>
      </c>
      <c r="AE7">
        <v>4</v>
      </c>
      <c r="AF7" s="7">
        <v>3</v>
      </c>
      <c r="AG7">
        <v>4</v>
      </c>
      <c r="AH7" s="7">
        <v>3</v>
      </c>
      <c r="AI7">
        <v>4</v>
      </c>
      <c r="AJ7" s="7">
        <v>3</v>
      </c>
      <c r="AK7">
        <v>4</v>
      </c>
    </row>
    <row r="8" spans="1:42" x14ac:dyDescent="0.25">
      <c r="A8" s="3" t="s">
        <v>18</v>
      </c>
      <c r="B8" s="7">
        <f>B7</f>
        <v>3</v>
      </c>
      <c r="C8">
        <f>$B$8+$C$7</f>
        <v>7</v>
      </c>
      <c r="D8" s="7">
        <f>$C$8+$D$7</f>
        <v>10</v>
      </c>
      <c r="E8">
        <f>$D$8+$E$7</f>
        <v>14</v>
      </c>
      <c r="F8" s="7">
        <f>$E$8+$F$7</f>
        <v>17</v>
      </c>
      <c r="G8">
        <f>$F$8+$G$7</f>
        <v>21</v>
      </c>
      <c r="H8" s="7">
        <f>$G$8+$H$7</f>
        <v>24</v>
      </c>
      <c r="I8">
        <f>$H$8+$I$7</f>
        <v>28</v>
      </c>
      <c r="J8" s="7">
        <f>$I$8+$J$7</f>
        <v>31</v>
      </c>
      <c r="K8">
        <f>$J$8+$K$7</f>
        <v>35</v>
      </c>
      <c r="L8" s="7">
        <f>$K$8+$L$7</f>
        <v>38</v>
      </c>
      <c r="M8">
        <f>$L$8+$M$7</f>
        <v>42</v>
      </c>
      <c r="N8" s="7">
        <f>$M$8+$N$7</f>
        <v>45</v>
      </c>
      <c r="O8">
        <f>$N$8+$O$7</f>
        <v>49</v>
      </c>
      <c r="P8" s="7">
        <f>$O$8+$P$7</f>
        <v>52</v>
      </c>
      <c r="Q8">
        <f>$P$8+$Q$7</f>
        <v>56</v>
      </c>
      <c r="R8" s="7">
        <f>$Q$8+$R$7</f>
        <v>59</v>
      </c>
      <c r="S8">
        <f>$R$8+$S$7</f>
        <v>63</v>
      </c>
      <c r="T8" s="7">
        <f>$S$8+$T$7</f>
        <v>66</v>
      </c>
      <c r="U8">
        <f>$T$8+$U$7</f>
        <v>70</v>
      </c>
      <c r="V8" s="7">
        <f>$U$8+$V$7</f>
        <v>73</v>
      </c>
      <c r="W8">
        <f>$V$8+$W$7</f>
        <v>77</v>
      </c>
      <c r="X8" s="7">
        <f>$W$8+$X$7</f>
        <v>80</v>
      </c>
      <c r="Y8">
        <f>$X$8+$Y$7</f>
        <v>84</v>
      </c>
      <c r="Z8" s="7">
        <f>$Y$8+$Z$7</f>
        <v>87</v>
      </c>
      <c r="AA8">
        <f>$Z$8+$AA$7</f>
        <v>91</v>
      </c>
      <c r="AB8" s="7">
        <f>$AA$8+$AB$7</f>
        <v>94</v>
      </c>
      <c r="AC8">
        <f>$AB$8+$AC$7</f>
        <v>98</v>
      </c>
      <c r="AD8" s="7">
        <f>$AC$8+$AD$7</f>
        <v>101</v>
      </c>
      <c r="AE8">
        <f>$AD$8+$AE$7</f>
        <v>105</v>
      </c>
      <c r="AF8" s="7">
        <f>$AE$8+$AF$7</f>
        <v>108</v>
      </c>
      <c r="AG8">
        <f>$AF$8+$AG$7</f>
        <v>112</v>
      </c>
      <c r="AH8" s="7">
        <f>$AG$8+$AH$7</f>
        <v>115</v>
      </c>
      <c r="AI8">
        <f>$AH$8+$AI$7</f>
        <v>119</v>
      </c>
      <c r="AJ8" s="7">
        <f>$AI$8+$AJ$7</f>
        <v>122</v>
      </c>
      <c r="AK8">
        <f>$AJ$8+$AK$7</f>
        <v>126</v>
      </c>
    </row>
    <row r="9" spans="1:42" x14ac:dyDescent="0.25">
      <c r="A9" s="3" t="s">
        <v>19</v>
      </c>
      <c r="B9" s="7">
        <f>MAX(1,ROUNDUP(B8/25,0))</f>
        <v>1</v>
      </c>
      <c r="C9">
        <f>MAX(1,ROUNDUP($C$8/25,0))</f>
        <v>1</v>
      </c>
      <c r="D9" s="7">
        <f>MAX(1,ROUNDUP($D$8/25,0))</f>
        <v>1</v>
      </c>
      <c r="E9">
        <f>MAX(1,ROUNDUP($E$8/25,0))</f>
        <v>1</v>
      </c>
      <c r="F9" s="7">
        <f>MAX(1,ROUNDUP($F$8/25,0))</f>
        <v>1</v>
      </c>
      <c r="G9">
        <f>MAX(1,ROUNDUP($G$8/25,0))</f>
        <v>1</v>
      </c>
      <c r="H9" s="7">
        <f>MAX(1,ROUNDUP($H$8/25,0))</f>
        <v>1</v>
      </c>
      <c r="I9">
        <f>MAX(1,ROUNDUP($I$8/25,0))</f>
        <v>2</v>
      </c>
      <c r="J9" s="7">
        <f>MAX(1,ROUNDUP($J$8/25,0))</f>
        <v>2</v>
      </c>
      <c r="K9">
        <f>MAX(1,ROUNDUP($K$8/25,0))</f>
        <v>2</v>
      </c>
      <c r="L9" s="7">
        <f>MAX(1,ROUNDUP($L$8/25,0))</f>
        <v>2</v>
      </c>
      <c r="M9">
        <f>MAX(1,ROUNDUP($M$8/25,0))</f>
        <v>2</v>
      </c>
      <c r="N9" s="7">
        <f>MAX(1,ROUNDUP($N$8/25,0))</f>
        <v>2</v>
      </c>
      <c r="O9">
        <f>MAX(1,ROUNDUP($O$8/25,0))</f>
        <v>2</v>
      </c>
      <c r="P9" s="7">
        <f>MAX(1,ROUNDUP($P$8/25,0))</f>
        <v>3</v>
      </c>
      <c r="Q9">
        <f>MAX(1,ROUNDUP($Q$8/25,0))</f>
        <v>3</v>
      </c>
      <c r="R9" s="7">
        <f>MAX(1,ROUNDUP($R$8/25,0))</f>
        <v>3</v>
      </c>
      <c r="S9">
        <f>MAX(1,ROUNDUP($S$8/25,0))</f>
        <v>3</v>
      </c>
      <c r="T9" s="7">
        <f>MAX(1,ROUNDUP($T$8/25,0))</f>
        <v>3</v>
      </c>
      <c r="U9">
        <f>MAX(1,ROUNDUP($U$8/25,0))</f>
        <v>3</v>
      </c>
      <c r="V9" s="7">
        <f>MAX(1,ROUNDUP($V$8/25,0))</f>
        <v>3</v>
      </c>
      <c r="W9">
        <f>MAX(1,ROUNDUP($W$8/25,0))</f>
        <v>4</v>
      </c>
      <c r="X9" s="7">
        <f>MAX(1,ROUNDUP($X$8/25,0))</f>
        <v>4</v>
      </c>
      <c r="Y9">
        <f>MAX(1,ROUNDUP($Y$8/25,0))</f>
        <v>4</v>
      </c>
      <c r="Z9" s="7">
        <f>MAX(1,ROUNDUP($Z$8/25,0))</f>
        <v>4</v>
      </c>
      <c r="AA9">
        <f>MAX(1,ROUNDUP($AA$8/25,0))</f>
        <v>4</v>
      </c>
      <c r="AB9" s="7">
        <f>MAX(1,ROUNDUP($AB$8/25,0))</f>
        <v>4</v>
      </c>
      <c r="AC9">
        <f>MAX(1,ROUNDUP($AC$8/25,0))</f>
        <v>4</v>
      </c>
      <c r="AD9" s="7">
        <f>MAX(1,ROUNDUP($AD$8/25,0))</f>
        <v>5</v>
      </c>
      <c r="AE9">
        <f>MAX(1,ROUNDUP($AE$8/25,0))</f>
        <v>5</v>
      </c>
      <c r="AF9" s="7">
        <f>MAX(1,ROUNDUP($AF$8/25,0))</f>
        <v>5</v>
      </c>
      <c r="AG9">
        <f>MAX(1,ROUNDUP($AG$8/25,0))</f>
        <v>5</v>
      </c>
      <c r="AH9" s="7">
        <f>MAX(1,ROUNDUP($AH$8/25,0))</f>
        <v>5</v>
      </c>
      <c r="AI9">
        <f>MAX(1,ROUNDUP($AI$8/25,0))</f>
        <v>5</v>
      </c>
      <c r="AJ9" s="7">
        <f>MAX(1,ROUNDUP($AJ$8/25,0))</f>
        <v>5</v>
      </c>
      <c r="AK9">
        <f>MAX(1,ROUNDUP($AK$8/25,0))</f>
        <v>6</v>
      </c>
    </row>
    <row r="10" spans="1:42" x14ac:dyDescent="0.25">
      <c r="A10" s="3"/>
      <c r="B10" s="7"/>
      <c r="D10" s="7"/>
      <c r="F10" s="7"/>
      <c r="H10" s="7"/>
      <c r="J10" s="7"/>
      <c r="L10" s="7"/>
      <c r="N10" s="7"/>
      <c r="P10" s="7"/>
      <c r="R10" s="7"/>
      <c r="T10" s="7"/>
      <c r="V10" s="7"/>
      <c r="X10" s="7"/>
      <c r="Z10" s="7"/>
      <c r="AB10" s="7"/>
      <c r="AD10" s="7"/>
      <c r="AF10" s="7"/>
      <c r="AH10" s="7"/>
      <c r="AJ10" s="7"/>
    </row>
    <row r="11" spans="1:42" x14ac:dyDescent="0.25">
      <c r="A11" s="3" t="s">
        <v>20</v>
      </c>
      <c r="B11" s="7"/>
      <c r="D11" s="7"/>
      <c r="F11" s="7"/>
      <c r="H11" s="7"/>
      <c r="J11" s="7"/>
      <c r="L11" s="7"/>
      <c r="N11" s="7"/>
      <c r="P11" s="7"/>
      <c r="R11" s="7"/>
      <c r="T11" s="7"/>
      <c r="V11" s="7"/>
      <c r="X11" s="7"/>
      <c r="Z11" s="7"/>
      <c r="AB11" s="7"/>
      <c r="AD11" s="7"/>
      <c r="AF11" s="7"/>
      <c r="AH11" s="7"/>
      <c r="AJ11" s="7"/>
    </row>
    <row r="12" spans="1:42" x14ac:dyDescent="0.25">
      <c r="A12" s="3" t="s">
        <v>21</v>
      </c>
      <c r="B12" s="8">
        <f>(Setup!$B$7/12)*$B$8*Setup!$B$14</f>
        <v>10.5</v>
      </c>
      <c r="C12" s="4">
        <f>(Setup!$B$7/12)*$C$8*Setup!$B$14</f>
        <v>24.5</v>
      </c>
      <c r="D12" s="8">
        <f>(Setup!$B$7/12)*$D$8*Setup!$B$14</f>
        <v>35</v>
      </c>
      <c r="E12" s="4">
        <f>(Setup!$B$7/12)*$E$8*Setup!$B$14</f>
        <v>49</v>
      </c>
      <c r="F12" s="8">
        <f>(Setup!$B$7/12)*$F$8*Setup!$B$14</f>
        <v>59.499999999999993</v>
      </c>
      <c r="G12" s="4">
        <f>(Setup!$B$7/12)*$G$8*Setup!$B$14</f>
        <v>73.5</v>
      </c>
      <c r="H12" s="8">
        <f>(Setup!$B$7/12)*$H$8*Setup!$B$14</f>
        <v>84</v>
      </c>
      <c r="I12" s="4">
        <f>(Setup!$B$7/12)*$I$8*Setup!$B$14</f>
        <v>98</v>
      </c>
      <c r="J12" s="8">
        <f>(Setup!$B$7/12)*$J$8*Setup!$B$14</f>
        <v>108.5</v>
      </c>
      <c r="K12" s="4">
        <f>(Setup!$B$7/12)*$K$8*Setup!$B$14</f>
        <v>122.49999999999999</v>
      </c>
      <c r="L12" s="8">
        <f>(Setup!$B$7/12)*$L$8*Setup!$B$14</f>
        <v>133</v>
      </c>
      <c r="M12" s="4">
        <f>(Setup!$B$7/12)*$M$8*Setup!$B$14</f>
        <v>147</v>
      </c>
      <c r="N12" s="8">
        <f>(Setup!$B$7/12)*$N$8*Setup!$B$14</f>
        <v>157.5</v>
      </c>
      <c r="O12" s="4">
        <f>(Setup!$B$7/12)*$O$8*Setup!$B$14</f>
        <v>171.5</v>
      </c>
      <c r="P12" s="8">
        <f>(Setup!$B$7/12)*$P$8*Setup!$B$14</f>
        <v>182</v>
      </c>
      <c r="Q12" s="4">
        <f>(Setup!$B$7/12)*$Q$8*Setup!$B$14</f>
        <v>196</v>
      </c>
      <c r="R12" s="8">
        <f>(Setup!$B$7/12)*$R$8*Setup!$B$14</f>
        <v>206.5</v>
      </c>
      <c r="S12" s="4">
        <f>(Setup!$B$7/12)*$S$8*Setup!$B$14</f>
        <v>220.5</v>
      </c>
      <c r="T12" s="8">
        <f>(Setup!$B$7/12)*$T$8*Setup!$B$14</f>
        <v>230.99999999999997</v>
      </c>
      <c r="U12" s="4">
        <f>(Setup!$B$7/12)*$U$8*Setup!$B$14</f>
        <v>244.99999999999997</v>
      </c>
      <c r="V12" s="8">
        <f>(Setup!$B$7/12)*$V$8*Setup!$B$14</f>
        <v>255.49999999999997</v>
      </c>
      <c r="W12" s="4">
        <f>(Setup!$B$7/12)*$W$8*Setup!$B$14</f>
        <v>269.5</v>
      </c>
      <c r="X12" s="8">
        <f>(Setup!$B$7/12)*$X$8*Setup!$B$14</f>
        <v>280</v>
      </c>
      <c r="Y12" s="4">
        <f>(Setup!$B$7/12)*$Y$8*Setup!$B$14</f>
        <v>294</v>
      </c>
      <c r="Z12" s="8">
        <f>(Setup!$B$7/12)*$Z$8*Setup!$B$14</f>
        <v>304.5</v>
      </c>
      <c r="AA12" s="4">
        <f>(Setup!$B$7/12)*$AA$8*Setup!$B$14</f>
        <v>318.5</v>
      </c>
      <c r="AB12" s="8">
        <f>(Setup!$B$7/12)*$AB$8*Setup!$B$14</f>
        <v>329</v>
      </c>
      <c r="AC12" s="4">
        <f>(Setup!$B$7/12)*$AC$8*Setup!$B$14</f>
        <v>343</v>
      </c>
      <c r="AD12" s="8">
        <f>(Setup!$B$7/12)*$AD$8*Setup!$B$14</f>
        <v>353.5</v>
      </c>
      <c r="AE12" s="4">
        <f>(Setup!$B$7/12)*$AE$8*Setup!$B$14</f>
        <v>367.5</v>
      </c>
      <c r="AF12" s="8">
        <f>(Setup!$B$7/12)*$AF$8*Setup!$B$14</f>
        <v>378</v>
      </c>
      <c r="AG12" s="4">
        <f>(Setup!$B$7/12)*$AG$8*Setup!$B$14</f>
        <v>392</v>
      </c>
      <c r="AH12" s="8">
        <f>(Setup!$B$7/12)*$AH$8*Setup!$B$14</f>
        <v>402.5</v>
      </c>
      <c r="AI12" s="4">
        <f>(Setup!$B$7/12)*$AI$8*Setup!$B$14</f>
        <v>416.5</v>
      </c>
      <c r="AJ12" s="8">
        <f>(Setup!$B$7/12)*$AJ$8*Setup!$B$14</f>
        <v>427</v>
      </c>
      <c r="AK12" s="4">
        <f>(Setup!$B$7/12)*$AK$8*Setup!$B$14</f>
        <v>441</v>
      </c>
      <c r="AL12" s="4"/>
    </row>
    <row r="13" spans="1:42" x14ac:dyDescent="0.25">
      <c r="A13" s="3" t="s">
        <v>22</v>
      </c>
      <c r="B13" s="9">
        <f>$B$12*Setup!$B$4</f>
        <v>787.5</v>
      </c>
      <c r="C13" s="5">
        <f>$C$12*Setup!$B$4</f>
        <v>1837.5</v>
      </c>
      <c r="D13" s="9">
        <f>$D$12*Setup!$B$4</f>
        <v>2625</v>
      </c>
      <c r="E13" s="5">
        <f>$E$12*Setup!$B$4</f>
        <v>3675</v>
      </c>
      <c r="F13" s="9">
        <f>$F$12*Setup!$B$4</f>
        <v>4462.4999999999991</v>
      </c>
      <c r="G13" s="5">
        <f>$G$12*Setup!$B$4</f>
        <v>5512.5</v>
      </c>
      <c r="H13" s="9">
        <f>$H$12*Setup!$B$4</f>
        <v>6300</v>
      </c>
      <c r="I13" s="5">
        <f>$I$12*Setup!$B$4</f>
        <v>7350</v>
      </c>
      <c r="J13" s="9">
        <f>$J$12*Setup!$B$4</f>
        <v>8137.5</v>
      </c>
      <c r="K13" s="5">
        <f>$K$12*Setup!$B$4</f>
        <v>9187.4999999999982</v>
      </c>
      <c r="L13" s="9">
        <f>$L$12*Setup!$B$4</f>
        <v>9975</v>
      </c>
      <c r="M13" s="5">
        <f>$M$12*Setup!$B$4</f>
        <v>11025</v>
      </c>
      <c r="N13" s="9">
        <f>$N$12*Setup!$B$4</f>
        <v>11812.5</v>
      </c>
      <c r="O13" s="5">
        <f>$O$12*Setup!$B$4</f>
        <v>12862.5</v>
      </c>
      <c r="P13" s="9">
        <f>$P$12*Setup!$B$4</f>
        <v>13650</v>
      </c>
      <c r="Q13" s="5">
        <f>$Q$12*Setup!$B$4</f>
        <v>14700</v>
      </c>
      <c r="R13" s="9">
        <f>$R$12*Setup!$B$4</f>
        <v>15487.5</v>
      </c>
      <c r="S13" s="5">
        <f>$S$12*Setup!$B$4</f>
        <v>16537.5</v>
      </c>
      <c r="T13" s="9">
        <f>$T$12*Setup!$B$4</f>
        <v>17324.999999999996</v>
      </c>
      <c r="U13" s="5">
        <f>$U$12*Setup!$B$4</f>
        <v>18374.999999999996</v>
      </c>
      <c r="V13" s="9">
        <f>$V$12*Setup!$B$4</f>
        <v>19162.499999999996</v>
      </c>
      <c r="W13" s="5">
        <f>$W$12*Setup!$B$4</f>
        <v>20212.5</v>
      </c>
      <c r="X13" s="9">
        <f>$X$12*Setup!$B$4</f>
        <v>21000</v>
      </c>
      <c r="Y13" s="5">
        <f>$Y$12*Setup!$B$4</f>
        <v>22050</v>
      </c>
      <c r="Z13" s="9">
        <f>$Z$12*Setup!$B$4</f>
        <v>22837.5</v>
      </c>
      <c r="AA13" s="5">
        <f>$AA$12*Setup!$B$4</f>
        <v>23887.5</v>
      </c>
      <c r="AB13" s="9">
        <f>$AB$12*Setup!$B$4</f>
        <v>24675</v>
      </c>
      <c r="AC13" s="5">
        <f>$AC$12*Setup!$B$4</f>
        <v>25725</v>
      </c>
      <c r="AD13" s="9">
        <f>$AD$12*Setup!$B$4</f>
        <v>26512.5</v>
      </c>
      <c r="AE13" s="5">
        <f>$AE$12*Setup!$B$4</f>
        <v>27562.5</v>
      </c>
      <c r="AF13" s="9">
        <f>$AF$12*Setup!$B$4</f>
        <v>28350</v>
      </c>
      <c r="AG13" s="5">
        <f>$AG$12*Setup!$B$4</f>
        <v>29400</v>
      </c>
      <c r="AH13" s="9">
        <f>$AH$12*Setup!$B$4</f>
        <v>30187.5</v>
      </c>
      <c r="AI13" s="5">
        <f>$AI$12*Setup!$B$4</f>
        <v>31237.5</v>
      </c>
      <c r="AJ13" s="9">
        <f>$AJ$12*Setup!$B$4</f>
        <v>32025</v>
      </c>
      <c r="AK13" s="5">
        <f>$AK$12*Setup!$B$4</f>
        <v>33075</v>
      </c>
      <c r="AL13" s="5"/>
    </row>
    <row r="14" spans="1:42" x14ac:dyDescent="0.25">
      <c r="A14" s="3"/>
      <c r="B14" s="7"/>
      <c r="D14" s="7"/>
      <c r="F14" s="7"/>
      <c r="H14" s="7"/>
      <c r="J14" s="7"/>
      <c r="L14" s="7"/>
      <c r="N14" s="7"/>
      <c r="P14" s="7"/>
      <c r="R14" s="7"/>
      <c r="T14" s="7"/>
      <c r="V14" s="7"/>
      <c r="X14" s="7"/>
      <c r="Z14" s="7"/>
      <c r="AB14" s="7"/>
      <c r="AD14" s="7"/>
      <c r="AF14" s="7"/>
      <c r="AH14" s="7"/>
      <c r="AJ14" s="7"/>
    </row>
    <row r="15" spans="1:42" x14ac:dyDescent="0.25">
      <c r="A15" s="3" t="s">
        <v>23</v>
      </c>
      <c r="B15" s="7"/>
      <c r="D15" s="7"/>
      <c r="F15" s="7"/>
      <c r="H15" s="7"/>
      <c r="J15" s="7"/>
      <c r="L15" s="7"/>
      <c r="N15" s="7"/>
      <c r="P15" s="7"/>
      <c r="R15" s="7"/>
      <c r="T15" s="7"/>
      <c r="V15" s="7"/>
      <c r="X15" s="7"/>
      <c r="Z15" s="7"/>
      <c r="AB15" s="7"/>
      <c r="AD15" s="7"/>
      <c r="AF15" s="7"/>
      <c r="AH15" s="7"/>
      <c r="AJ15" s="7"/>
    </row>
    <row r="16" spans="1:42" x14ac:dyDescent="0.25">
      <c r="A16" s="3" t="s">
        <v>21</v>
      </c>
      <c r="B16" s="8">
        <f>(Setup!$B$7/12)*$B$8*Setup!$B$15</f>
        <v>12</v>
      </c>
      <c r="C16" s="4">
        <f>(Setup!$B$7/12)*$C$8*Setup!$B$15</f>
        <v>28</v>
      </c>
      <c r="D16" s="8">
        <f>(Setup!$B$7/12)*$D$8*Setup!$B$15</f>
        <v>40</v>
      </c>
      <c r="E16" s="4">
        <f>(Setup!$B$7/12)*$E$8*Setup!$B$15</f>
        <v>56</v>
      </c>
      <c r="F16" s="8">
        <f>(Setup!$B$7/12)*$F$8*Setup!$B$15</f>
        <v>68</v>
      </c>
      <c r="G16" s="4">
        <f>(Setup!$B$7/12)*$G$8*Setup!$B$15</f>
        <v>84</v>
      </c>
      <c r="H16" s="8">
        <f>(Setup!$B$7/12)*$H$8*Setup!$B$15</f>
        <v>96</v>
      </c>
      <c r="I16" s="4">
        <f>(Setup!$B$7/12)*$I$8*Setup!$B$15</f>
        <v>112</v>
      </c>
      <c r="J16" s="8">
        <f>(Setup!$B$7/12)*$J$8*Setup!$B$15</f>
        <v>124</v>
      </c>
      <c r="K16" s="4">
        <f>(Setup!$B$7/12)*$K$8*Setup!$B$15</f>
        <v>140</v>
      </c>
      <c r="L16" s="8">
        <f>(Setup!$B$7/12)*$L$8*Setup!$B$15</f>
        <v>152</v>
      </c>
      <c r="M16" s="4">
        <f>(Setup!$B$7/12)*$M$8*Setup!$B$15</f>
        <v>168</v>
      </c>
      <c r="N16" s="8">
        <f>(Setup!$B$7/12)*$N$8*Setup!$B$15</f>
        <v>180</v>
      </c>
      <c r="O16" s="4">
        <f>(Setup!$B$7/12)*$O$8*Setup!$B$15</f>
        <v>196</v>
      </c>
      <c r="P16" s="8">
        <f>(Setup!$B$7/12)*$P$8*Setup!$B$15</f>
        <v>208</v>
      </c>
      <c r="Q16" s="4">
        <f>(Setup!$B$7/12)*$Q$8*Setup!$B$15</f>
        <v>224</v>
      </c>
      <c r="R16" s="8">
        <f>(Setup!$B$7/12)*$R$8*Setup!$B$15</f>
        <v>236</v>
      </c>
      <c r="S16" s="4">
        <f>(Setup!$B$7/12)*$S$8*Setup!$B$15</f>
        <v>252</v>
      </c>
      <c r="T16" s="8">
        <f>(Setup!$B$7/12)*$T$8*Setup!$B$15</f>
        <v>264</v>
      </c>
      <c r="U16" s="4">
        <f>(Setup!$B$7/12)*$U$8*Setup!$B$15</f>
        <v>280</v>
      </c>
      <c r="V16" s="8">
        <f>(Setup!$B$7/12)*$V$8*Setup!$B$15</f>
        <v>292</v>
      </c>
      <c r="W16" s="4">
        <f>(Setup!$B$7/12)*$W$8*Setup!$B$15</f>
        <v>308</v>
      </c>
      <c r="X16" s="8">
        <f>(Setup!$B$7/12)*$X$8*Setup!$B$15</f>
        <v>320</v>
      </c>
      <c r="Y16" s="4">
        <f>(Setup!$B$7/12)*$Y$8*Setup!$B$15</f>
        <v>336</v>
      </c>
      <c r="Z16" s="8">
        <f>(Setup!$B$7/12)*$Z$8*Setup!$B$15</f>
        <v>348</v>
      </c>
      <c r="AA16" s="4">
        <f>(Setup!$B$7/12)*$AA$8*Setup!$B$15</f>
        <v>364</v>
      </c>
      <c r="AB16" s="8">
        <f>(Setup!$B$7/12)*$AB$8*Setup!$B$15</f>
        <v>376</v>
      </c>
      <c r="AC16" s="4">
        <f>(Setup!$B$7/12)*$AC$8*Setup!$B$15</f>
        <v>392</v>
      </c>
      <c r="AD16" s="8">
        <f>(Setup!$B$7/12)*$AD$8*Setup!$B$15</f>
        <v>404</v>
      </c>
      <c r="AE16" s="4">
        <f>(Setup!$B$7/12)*$AE$8*Setup!$B$15</f>
        <v>420</v>
      </c>
      <c r="AF16" s="8">
        <f>(Setup!$B$7/12)*$AF$8*Setup!$B$15</f>
        <v>432</v>
      </c>
      <c r="AG16" s="4">
        <f>(Setup!$B$7/12)*$AG$8*Setup!$B$15</f>
        <v>448</v>
      </c>
      <c r="AH16" s="8">
        <f>(Setup!$B$7/12)*$AH$8*Setup!$B$15</f>
        <v>460</v>
      </c>
      <c r="AI16" s="4">
        <f>(Setup!$B$7/12)*$AI$8*Setup!$B$15</f>
        <v>476</v>
      </c>
      <c r="AJ16" s="8">
        <f>(Setup!$B$7/12)*$AJ$8*Setup!$B$15</f>
        <v>488</v>
      </c>
      <c r="AK16" s="4">
        <f>(Setup!$B$7/12)*$AK$8*Setup!$B$15</f>
        <v>504</v>
      </c>
      <c r="AL16" s="4"/>
    </row>
    <row r="17" spans="1:38" x14ac:dyDescent="0.25">
      <c r="A17" s="3" t="s">
        <v>22</v>
      </c>
      <c r="B17" s="9">
        <f>$B$16*Setup!$B$4</f>
        <v>900</v>
      </c>
      <c r="C17" s="5">
        <f>$C$16*Setup!$B$4</f>
        <v>2100</v>
      </c>
      <c r="D17" s="9">
        <f>$D$16*Setup!$B$4</f>
        <v>3000</v>
      </c>
      <c r="E17" s="5">
        <f>$E$16*Setup!$B$4</f>
        <v>4200</v>
      </c>
      <c r="F17" s="9">
        <f>$F$16*Setup!$B$4</f>
        <v>5100</v>
      </c>
      <c r="G17" s="5">
        <f>$G$16*Setup!$B$4</f>
        <v>6300</v>
      </c>
      <c r="H17" s="9">
        <f>$H$16*Setup!$B$4</f>
        <v>7200</v>
      </c>
      <c r="I17" s="5">
        <f>$I$16*Setup!$B$4</f>
        <v>8400</v>
      </c>
      <c r="J17" s="9">
        <f>$J$16*Setup!$B$4</f>
        <v>9300</v>
      </c>
      <c r="K17" s="5">
        <f>$K$16*Setup!$B$4</f>
        <v>10500</v>
      </c>
      <c r="L17" s="9">
        <f>$L$16*Setup!$B$4</f>
        <v>11400</v>
      </c>
      <c r="M17" s="5">
        <f>$M$16*Setup!$B$4</f>
        <v>12600</v>
      </c>
      <c r="N17" s="9">
        <f>$N$16*Setup!$B$4</f>
        <v>13500</v>
      </c>
      <c r="O17" s="5">
        <f>$O$16*Setup!$B$4</f>
        <v>14700</v>
      </c>
      <c r="P17" s="9">
        <f>$P$16*Setup!$B$4</f>
        <v>15600</v>
      </c>
      <c r="Q17" s="5">
        <f>$Q$16*Setup!$B$4</f>
        <v>16800</v>
      </c>
      <c r="R17" s="9">
        <f>$R$16*Setup!$B$4</f>
        <v>17700</v>
      </c>
      <c r="S17" s="5">
        <f>$S$16*Setup!$B$4</f>
        <v>18900</v>
      </c>
      <c r="T17" s="9">
        <f>$T$16*Setup!$B$4</f>
        <v>19800</v>
      </c>
      <c r="U17" s="5">
        <f>$U$16*Setup!$B$4</f>
        <v>21000</v>
      </c>
      <c r="V17" s="9">
        <f>$V$16*Setup!$B$4</f>
        <v>21900</v>
      </c>
      <c r="W17" s="5">
        <f>$W$16*Setup!$B$4</f>
        <v>23100</v>
      </c>
      <c r="X17" s="9">
        <f>$X$16*Setup!$B$4</f>
        <v>24000</v>
      </c>
      <c r="Y17" s="5">
        <f>$Y$16*Setup!$B$4</f>
        <v>25200</v>
      </c>
      <c r="Z17" s="9">
        <f>$Z$16*Setup!$B$4</f>
        <v>26100</v>
      </c>
      <c r="AA17" s="5">
        <f>$AA$16*Setup!$B$4</f>
        <v>27300</v>
      </c>
      <c r="AB17" s="9">
        <f>$AB$16*Setup!$B$4</f>
        <v>28200</v>
      </c>
      <c r="AC17" s="5">
        <f>$AC$16*Setup!$B$4</f>
        <v>29400</v>
      </c>
      <c r="AD17" s="9">
        <f>$AD$16*Setup!$B$4</f>
        <v>30300</v>
      </c>
      <c r="AE17" s="5">
        <f>$AE$16*Setup!$B$4</f>
        <v>31500</v>
      </c>
      <c r="AF17" s="9">
        <f>$AF$16*Setup!$B$4</f>
        <v>32400</v>
      </c>
      <c r="AG17" s="5">
        <f>$AG$16*Setup!$B$4</f>
        <v>33600</v>
      </c>
      <c r="AH17" s="9">
        <f>$AH$16*Setup!$B$4</f>
        <v>34500</v>
      </c>
      <c r="AI17" s="5">
        <f>$AI$16*Setup!$B$4</f>
        <v>35700</v>
      </c>
      <c r="AJ17" s="9">
        <f>$AJ$16*Setup!$B$4</f>
        <v>36600</v>
      </c>
      <c r="AK17" s="5">
        <f>$AK$16*Setup!$B$4</f>
        <v>37800</v>
      </c>
      <c r="AL17" s="5"/>
    </row>
    <row r="18" spans="1:38" x14ac:dyDescent="0.25">
      <c r="A18" s="3"/>
      <c r="B18" s="7"/>
      <c r="D18" s="7"/>
      <c r="F18" s="7"/>
      <c r="H18" s="7"/>
      <c r="J18" s="7"/>
      <c r="L18" s="7"/>
      <c r="N18" s="7"/>
      <c r="P18" s="7"/>
      <c r="R18" s="7"/>
      <c r="T18" s="7"/>
      <c r="V18" s="7"/>
      <c r="X18" s="7"/>
      <c r="Z18" s="7"/>
      <c r="AB18" s="7"/>
      <c r="AD18" s="7"/>
      <c r="AF18" s="7"/>
      <c r="AH18" s="7"/>
      <c r="AJ18" s="7"/>
    </row>
    <row r="19" spans="1:38" x14ac:dyDescent="0.25">
      <c r="A19" s="3" t="s">
        <v>24</v>
      </c>
      <c r="B19" s="7"/>
      <c r="D19" s="7"/>
      <c r="F19" s="7"/>
      <c r="H19" s="7"/>
      <c r="J19" s="7"/>
      <c r="L19" s="7"/>
      <c r="N19" s="7"/>
      <c r="P19" s="7"/>
      <c r="R19" s="7"/>
      <c r="T19" s="7"/>
      <c r="V19" s="7"/>
      <c r="X19" s="7"/>
      <c r="Z19" s="7"/>
      <c r="AB19" s="7"/>
      <c r="AD19" s="7"/>
      <c r="AF19" s="7"/>
      <c r="AH19" s="7"/>
      <c r="AJ19" s="7"/>
    </row>
    <row r="20" spans="1:38" x14ac:dyDescent="0.25">
      <c r="A20" s="3" t="s">
        <v>21</v>
      </c>
      <c r="B20" s="8">
        <f>(Setup!$B$7/12)*$B$8*Setup!$B$16</f>
        <v>13.5</v>
      </c>
      <c r="C20" s="4">
        <f>(Setup!$B$7/12)*$C$8*Setup!$B$16</f>
        <v>31.5</v>
      </c>
      <c r="D20" s="8">
        <f>(Setup!$B$7/12)*$D$8*Setup!$B$16</f>
        <v>45</v>
      </c>
      <c r="E20" s="4">
        <f>(Setup!$B$7/12)*$E$8*Setup!$B$16</f>
        <v>63</v>
      </c>
      <c r="F20" s="8">
        <f>(Setup!$B$7/12)*$F$8*Setup!$B$16</f>
        <v>76.5</v>
      </c>
      <c r="G20" s="4">
        <f>(Setup!$B$7/12)*$G$8*Setup!$B$16</f>
        <v>94.5</v>
      </c>
      <c r="H20" s="8">
        <f>(Setup!$B$7/12)*$H$8*Setup!$B$16</f>
        <v>108</v>
      </c>
      <c r="I20" s="4">
        <f>(Setup!$B$7/12)*$I$8*Setup!$B$16</f>
        <v>126</v>
      </c>
      <c r="J20" s="8">
        <f>(Setup!$B$7/12)*$J$8*Setup!$B$16</f>
        <v>139.5</v>
      </c>
      <c r="K20" s="4">
        <f>(Setup!$B$7/12)*$K$8*Setup!$B$16</f>
        <v>157.5</v>
      </c>
      <c r="L20" s="8">
        <f>(Setup!$B$7/12)*$L$8*Setup!$B$16</f>
        <v>171</v>
      </c>
      <c r="M20" s="4">
        <f>(Setup!$B$7/12)*$M$8*Setup!$B$16</f>
        <v>189</v>
      </c>
      <c r="N20" s="8">
        <f>(Setup!$B$7/12)*$N$8*Setup!$B$16</f>
        <v>202.5</v>
      </c>
      <c r="O20" s="4">
        <f>(Setup!$B$7/12)*$O$8*Setup!$B$16</f>
        <v>220.5</v>
      </c>
      <c r="P20" s="8">
        <f>(Setup!$B$7/12)*$P$8*Setup!$B$16</f>
        <v>234</v>
      </c>
      <c r="Q20" s="4">
        <f>(Setup!$B$7/12)*$Q$8*Setup!$B$16</f>
        <v>252</v>
      </c>
      <c r="R20" s="8">
        <f>(Setup!$B$7/12)*$R$8*Setup!$B$16</f>
        <v>265.5</v>
      </c>
      <c r="S20" s="4">
        <f>(Setup!$B$7/12)*$S$8*Setup!$B$16</f>
        <v>283.5</v>
      </c>
      <c r="T20" s="8">
        <f>(Setup!$B$7/12)*$T$8*Setup!$B$16</f>
        <v>297</v>
      </c>
      <c r="U20" s="4">
        <f>(Setup!$B$7/12)*$U$8*Setup!$B$16</f>
        <v>315</v>
      </c>
      <c r="V20" s="8">
        <f>(Setup!$B$7/12)*$V$8*Setup!$B$16</f>
        <v>328.5</v>
      </c>
      <c r="W20" s="4">
        <f>(Setup!$B$7/12)*$W$8*Setup!$B$16</f>
        <v>346.5</v>
      </c>
      <c r="X20" s="8">
        <f>(Setup!$B$7/12)*$X$8*Setup!$B$16</f>
        <v>360</v>
      </c>
      <c r="Y20" s="4">
        <f>(Setup!$B$7/12)*$Y$8*Setup!$B$16</f>
        <v>378</v>
      </c>
      <c r="Z20" s="8">
        <f>(Setup!$B$7/12)*$Z$8*Setup!$B$16</f>
        <v>391.5</v>
      </c>
      <c r="AA20" s="4">
        <f>(Setup!$B$7/12)*$AA$8*Setup!$B$16</f>
        <v>409.5</v>
      </c>
      <c r="AB20" s="8">
        <f>(Setup!$B$7/12)*$AB$8*Setup!$B$16</f>
        <v>423</v>
      </c>
      <c r="AC20" s="4">
        <f>(Setup!$B$7/12)*$AC$8*Setup!$B$16</f>
        <v>441</v>
      </c>
      <c r="AD20" s="8">
        <f>(Setup!$B$7/12)*$AD$8*Setup!$B$16</f>
        <v>454.5</v>
      </c>
      <c r="AE20" s="4">
        <f>(Setup!$B$7/12)*$AE$8*Setup!$B$16</f>
        <v>472.5</v>
      </c>
      <c r="AF20" s="8">
        <f>(Setup!$B$7/12)*$AF$8*Setup!$B$16</f>
        <v>486</v>
      </c>
      <c r="AG20" s="4">
        <f>(Setup!$B$7/12)*$AG$8*Setup!$B$16</f>
        <v>504</v>
      </c>
      <c r="AH20" s="8">
        <f>(Setup!$B$7/12)*$AH$8*Setup!$B$16</f>
        <v>517.5</v>
      </c>
      <c r="AI20" s="4">
        <f>(Setup!$B$7/12)*$AI$8*Setup!$B$16</f>
        <v>535.5</v>
      </c>
      <c r="AJ20" s="8">
        <f>(Setup!$B$7/12)*$AJ$8*Setup!$B$16</f>
        <v>549</v>
      </c>
      <c r="AK20" s="4">
        <f>(Setup!$B$7/12)*$AK$8*Setup!$B$16</f>
        <v>567</v>
      </c>
      <c r="AL20" s="4"/>
    </row>
    <row r="21" spans="1:38" x14ac:dyDescent="0.25">
      <c r="A21" s="3" t="s">
        <v>22</v>
      </c>
      <c r="B21" s="9">
        <f>$B$20*Setup!$B$4</f>
        <v>1012.5</v>
      </c>
      <c r="C21" s="5">
        <f>$C$20*Setup!$B$4</f>
        <v>2362.5</v>
      </c>
      <c r="D21" s="9">
        <f>$D$20*Setup!$B$4</f>
        <v>3375</v>
      </c>
      <c r="E21" s="5">
        <f>$E$20*Setup!$B$4</f>
        <v>4725</v>
      </c>
      <c r="F21" s="9">
        <f>$F$20*Setup!$B$4</f>
        <v>5737.5</v>
      </c>
      <c r="G21" s="5">
        <f>$G$20*Setup!$B$4</f>
        <v>7087.5</v>
      </c>
      <c r="H21" s="9">
        <f>$H$20*Setup!$B$4</f>
        <v>8100</v>
      </c>
      <c r="I21" s="5">
        <f>$I$20*Setup!$B$4</f>
        <v>9450</v>
      </c>
      <c r="J21" s="9">
        <f>$J$20*Setup!$B$4</f>
        <v>10462.5</v>
      </c>
      <c r="K21" s="5">
        <f>$K$20*Setup!$B$4</f>
        <v>11812.5</v>
      </c>
      <c r="L21" s="9">
        <f>$L$20*Setup!$B$4</f>
        <v>12825</v>
      </c>
      <c r="M21" s="5">
        <f>$M$20*Setup!$B$4</f>
        <v>14175</v>
      </c>
      <c r="N21" s="9">
        <f>$N$20*Setup!$B$4</f>
        <v>15187.5</v>
      </c>
      <c r="O21" s="5">
        <f>$O$20*Setup!$B$4</f>
        <v>16537.5</v>
      </c>
      <c r="P21" s="9">
        <f>$P$20*Setup!$B$4</f>
        <v>17550</v>
      </c>
      <c r="Q21" s="5">
        <f>$Q$20*Setup!$B$4</f>
        <v>18900</v>
      </c>
      <c r="R21" s="9">
        <f>$R$20*Setup!$B$4</f>
        <v>19912.5</v>
      </c>
      <c r="S21" s="5">
        <f>$S$20*Setup!$B$4</f>
        <v>21262.5</v>
      </c>
      <c r="T21" s="9">
        <f>$T$20*Setup!$B$4</f>
        <v>22275</v>
      </c>
      <c r="U21" s="5">
        <f>$U$20*Setup!$B$4</f>
        <v>23625</v>
      </c>
      <c r="V21" s="9">
        <f>$V$20*Setup!$B$4</f>
        <v>24637.5</v>
      </c>
      <c r="W21" s="5">
        <f>$W$20*Setup!$B$4</f>
        <v>25987.5</v>
      </c>
      <c r="X21" s="9">
        <f>$X$20*Setup!$B$4</f>
        <v>27000</v>
      </c>
      <c r="Y21" s="5">
        <f>$Y$20*Setup!$B$4</f>
        <v>28350</v>
      </c>
      <c r="Z21" s="9">
        <f>$Z$20*Setup!$B$4</f>
        <v>29362.5</v>
      </c>
      <c r="AA21" s="5">
        <f>$AA$20*Setup!$B$4</f>
        <v>30712.5</v>
      </c>
      <c r="AB21" s="9">
        <f>$AB$20*Setup!$B$4</f>
        <v>31725</v>
      </c>
      <c r="AC21" s="5">
        <f>$AC$20*Setup!$B$4</f>
        <v>33075</v>
      </c>
      <c r="AD21" s="9">
        <f>$AD$20*Setup!$B$4</f>
        <v>34087.5</v>
      </c>
      <c r="AE21" s="5">
        <f>$AE$20*Setup!$B$4</f>
        <v>35437.5</v>
      </c>
      <c r="AF21" s="9">
        <f>$AF$20*Setup!$B$4</f>
        <v>36450</v>
      </c>
      <c r="AG21" s="5">
        <f>$AG$20*Setup!$B$4</f>
        <v>37800</v>
      </c>
      <c r="AH21" s="9">
        <f>$AH$20*Setup!$B$4</f>
        <v>38812.5</v>
      </c>
      <c r="AI21" s="5">
        <f>$AI$20*Setup!$B$4</f>
        <v>40162.5</v>
      </c>
      <c r="AJ21" s="9">
        <f>$AJ$20*Setup!$B$4</f>
        <v>41175</v>
      </c>
      <c r="AK21" s="5">
        <f>$AK$20*Setup!$B$4</f>
        <v>42525</v>
      </c>
      <c r="AL21" s="5"/>
    </row>
    <row r="22" spans="1:38" x14ac:dyDescent="0.25">
      <c r="A22" s="3"/>
      <c r="B22" s="7"/>
      <c r="D22" s="7"/>
      <c r="F22" s="7"/>
      <c r="H22" s="7"/>
      <c r="J22" s="7"/>
      <c r="L22" s="7"/>
      <c r="N22" s="7"/>
      <c r="P22" s="7"/>
      <c r="R22" s="7"/>
      <c r="T22" s="7"/>
      <c r="V22" s="7"/>
      <c r="X22" s="7"/>
      <c r="Z22" s="7"/>
      <c r="AB22" s="7"/>
      <c r="AD22" s="7"/>
      <c r="AF22" s="7"/>
      <c r="AH22" s="7"/>
      <c r="AJ22" s="7"/>
    </row>
    <row r="23" spans="1:38" x14ac:dyDescent="0.25">
      <c r="A23" s="3" t="s">
        <v>25</v>
      </c>
      <c r="B23" s="7"/>
      <c r="D23" s="7"/>
      <c r="F23" s="7"/>
      <c r="H23" s="7"/>
      <c r="J23" s="7"/>
      <c r="L23" s="7"/>
      <c r="N23" s="7"/>
      <c r="P23" s="7"/>
      <c r="R23" s="7"/>
      <c r="T23" s="7"/>
      <c r="V23" s="7"/>
      <c r="X23" s="7"/>
      <c r="Z23" s="7"/>
      <c r="AB23" s="7"/>
      <c r="AD23" s="7"/>
      <c r="AF23" s="7"/>
      <c r="AH23" s="7"/>
      <c r="AJ23" s="7"/>
    </row>
    <row r="24" spans="1:38" x14ac:dyDescent="0.25">
      <c r="A24" s="3" t="s">
        <v>26</v>
      </c>
      <c r="B24" s="9">
        <f>$B$9*160*Setup!$B$11</f>
        <v>3520</v>
      </c>
      <c r="C24" s="5">
        <f>$C$9*160*Setup!$B$11</f>
        <v>3520</v>
      </c>
      <c r="D24" s="9">
        <f>$D$9*160*Setup!$B$11</f>
        <v>3520</v>
      </c>
      <c r="E24" s="5">
        <f>$E$9*160*Setup!$B$11</f>
        <v>3520</v>
      </c>
      <c r="F24" s="9">
        <f>$F$9*160*Setup!$B$11</f>
        <v>3520</v>
      </c>
      <c r="G24" s="5">
        <f>$G$9*160*Setup!$B$11</f>
        <v>3520</v>
      </c>
      <c r="H24" s="9">
        <f>$H$9*160*Setup!$B$11</f>
        <v>3520</v>
      </c>
      <c r="I24" s="5">
        <f>$I$9*160*Setup!$B$11</f>
        <v>7040</v>
      </c>
      <c r="J24" s="9">
        <f>$J$9*160*Setup!$B$11</f>
        <v>7040</v>
      </c>
      <c r="K24" s="5">
        <f>$K$9*160*Setup!$B$11</f>
        <v>7040</v>
      </c>
      <c r="L24" s="9">
        <f>$L$9*160*Setup!$B$11</f>
        <v>7040</v>
      </c>
      <c r="M24" s="5">
        <f>$M$9*160*Setup!$B$11</f>
        <v>7040</v>
      </c>
      <c r="N24" s="9">
        <f>$N$9*160*Setup!$B$11</f>
        <v>7040</v>
      </c>
      <c r="O24" s="5">
        <f>$O$9*160*Setup!$B$11</f>
        <v>7040</v>
      </c>
      <c r="P24" s="9">
        <f>$P$9*160*Setup!$B$11</f>
        <v>10560</v>
      </c>
      <c r="Q24" s="5">
        <f>$Q$9*160*Setup!$B$11</f>
        <v>10560</v>
      </c>
      <c r="R24" s="9">
        <f>$R$9*160*Setup!$B$11</f>
        <v>10560</v>
      </c>
      <c r="S24" s="5">
        <f>$S$9*160*Setup!$B$11</f>
        <v>10560</v>
      </c>
      <c r="T24" s="9">
        <f>$T$9*160*Setup!$B$11</f>
        <v>10560</v>
      </c>
      <c r="U24" s="5">
        <f>$U$9*160*Setup!$B$11</f>
        <v>10560</v>
      </c>
      <c r="V24" s="9">
        <f>$V$9*160*Setup!$B$11</f>
        <v>10560</v>
      </c>
      <c r="W24" s="5">
        <f>$W$9*160*Setup!$B$11</f>
        <v>14080</v>
      </c>
      <c r="X24" s="9">
        <f>$X$9*160*Setup!$B$11</f>
        <v>14080</v>
      </c>
      <c r="Y24" s="5">
        <f>$Y$9*160*Setup!$B$11</f>
        <v>14080</v>
      </c>
      <c r="Z24" s="9">
        <f>$Z$9*160*Setup!$B$11</f>
        <v>14080</v>
      </c>
      <c r="AA24" s="5">
        <f>$AA$9*160*Setup!$B$11</f>
        <v>14080</v>
      </c>
      <c r="AB24" s="9">
        <f>$AB$9*160*Setup!$B$11</f>
        <v>14080</v>
      </c>
      <c r="AC24" s="5">
        <f>$AC$9*160*Setup!$B$11</f>
        <v>14080</v>
      </c>
      <c r="AD24" s="9">
        <f>$AD$9*160*Setup!$B$11</f>
        <v>17600</v>
      </c>
      <c r="AE24" s="5">
        <f>$AE$9*160*Setup!$B$11</f>
        <v>17600</v>
      </c>
      <c r="AF24" s="9">
        <f>$AF$9*160*Setup!$B$11</f>
        <v>17600</v>
      </c>
      <c r="AG24" s="5">
        <f>$AG$9*160*Setup!$B$11</f>
        <v>17600</v>
      </c>
      <c r="AH24" s="9">
        <f>$AH$9*160*Setup!$B$11</f>
        <v>17600</v>
      </c>
      <c r="AI24" s="5">
        <f>$AI$9*160*Setup!$B$11</f>
        <v>17600</v>
      </c>
      <c r="AJ24" s="9">
        <f>$AJ$9*160*Setup!$B$11</f>
        <v>17600</v>
      </c>
      <c r="AK24" s="5">
        <f>$AK$9*160*Setup!$B$11</f>
        <v>21120</v>
      </c>
      <c r="AL24" s="5"/>
    </row>
    <row r="25" spans="1:38" x14ac:dyDescent="0.25">
      <c r="A25" s="3" t="s">
        <v>27</v>
      </c>
      <c r="B25" s="9">
        <f>$B$24*0.2</f>
        <v>704</v>
      </c>
      <c r="C25" s="5">
        <f>$C$24*0.2</f>
        <v>704</v>
      </c>
      <c r="D25" s="9">
        <f>$D$24*0.2</f>
        <v>704</v>
      </c>
      <c r="E25" s="5">
        <f>$E$24*0.2</f>
        <v>704</v>
      </c>
      <c r="F25" s="9">
        <f>$F$24*0.2</f>
        <v>704</v>
      </c>
      <c r="G25" s="5">
        <f>$G$24*0.2</f>
        <v>704</v>
      </c>
      <c r="H25" s="9">
        <f>$H$24*0.2</f>
        <v>704</v>
      </c>
      <c r="I25" s="5">
        <f>$I$24*0.2</f>
        <v>1408</v>
      </c>
      <c r="J25" s="9">
        <f>$J$24*0.2</f>
        <v>1408</v>
      </c>
      <c r="K25" s="5">
        <f>$K$24*0.2</f>
        <v>1408</v>
      </c>
      <c r="L25" s="9">
        <f>$L$24*0.2</f>
        <v>1408</v>
      </c>
      <c r="M25" s="5">
        <f>$M$24*0.2</f>
        <v>1408</v>
      </c>
      <c r="N25" s="9">
        <f>$N$24*0.2</f>
        <v>1408</v>
      </c>
      <c r="O25" s="5">
        <f>$O$24*0.2</f>
        <v>1408</v>
      </c>
      <c r="P25" s="9">
        <f>$P$24*0.2</f>
        <v>2112</v>
      </c>
      <c r="Q25" s="5">
        <f>$Q$24*0.2</f>
        <v>2112</v>
      </c>
      <c r="R25" s="9">
        <f>$R$24*0.2</f>
        <v>2112</v>
      </c>
      <c r="S25" s="5">
        <f>$S$24*0.2</f>
        <v>2112</v>
      </c>
      <c r="T25" s="9">
        <f>$T$24*0.2</f>
        <v>2112</v>
      </c>
      <c r="U25" s="5">
        <f>$U$24*0.2</f>
        <v>2112</v>
      </c>
      <c r="V25" s="9">
        <f>$V$24*0.2</f>
        <v>2112</v>
      </c>
      <c r="W25" s="5">
        <f>$W$24*0.2</f>
        <v>2816</v>
      </c>
      <c r="X25" s="9">
        <f>$X$24*0.2</f>
        <v>2816</v>
      </c>
      <c r="Y25" s="5">
        <f>$Y$24*0.2</f>
        <v>2816</v>
      </c>
      <c r="Z25" s="9">
        <f>$Z$24*0.2</f>
        <v>2816</v>
      </c>
      <c r="AA25" s="5">
        <f>$AA$24*0.2</f>
        <v>2816</v>
      </c>
      <c r="AB25" s="9">
        <f>$AB$24*0.2</f>
        <v>2816</v>
      </c>
      <c r="AC25" s="5">
        <f>$AC$24*0.2</f>
        <v>2816</v>
      </c>
      <c r="AD25" s="9">
        <f>$AD$24*0.2</f>
        <v>3520</v>
      </c>
      <c r="AE25" s="5">
        <f>$AE$24*0.2</f>
        <v>3520</v>
      </c>
      <c r="AF25" s="9">
        <f>$AF$24*0.2</f>
        <v>3520</v>
      </c>
      <c r="AG25" s="5">
        <f>$AG$24*0.2</f>
        <v>3520</v>
      </c>
      <c r="AH25" s="9">
        <f>$AH$24*0.2</f>
        <v>3520</v>
      </c>
      <c r="AI25" s="5">
        <f>$AI$24*0.2</f>
        <v>3520</v>
      </c>
      <c r="AJ25" s="9">
        <f>$AJ$24*0.2</f>
        <v>3520</v>
      </c>
      <c r="AK25" s="5">
        <f>$AK$24*0.2</f>
        <v>4224</v>
      </c>
      <c r="AL25" s="5"/>
    </row>
    <row r="26" spans="1:38" x14ac:dyDescent="0.25">
      <c r="A26" s="3" t="s">
        <v>28</v>
      </c>
      <c r="B26" s="9">
        <f>$B$24+$B$25</f>
        <v>4224</v>
      </c>
      <c r="C26" s="5">
        <f>$C$24+$C$25</f>
        <v>4224</v>
      </c>
      <c r="D26" s="9">
        <f>$D$24+$D$25</f>
        <v>4224</v>
      </c>
      <c r="E26" s="5">
        <f>$E$24+$E$25</f>
        <v>4224</v>
      </c>
      <c r="F26" s="9">
        <f>$F$24+$F$25</f>
        <v>4224</v>
      </c>
      <c r="G26" s="5">
        <f>$G$24+$G$25</f>
        <v>4224</v>
      </c>
      <c r="H26" s="9">
        <f>$H$24+$H$25</f>
        <v>4224</v>
      </c>
      <c r="I26" s="5">
        <f>$I$24+$I$25</f>
        <v>8448</v>
      </c>
      <c r="J26" s="9">
        <f>$J$24+$J$25</f>
        <v>8448</v>
      </c>
      <c r="K26" s="5">
        <f>$K$24+$K$25</f>
        <v>8448</v>
      </c>
      <c r="L26" s="9">
        <f>$L$24+$L$25</f>
        <v>8448</v>
      </c>
      <c r="M26" s="5">
        <f>$M$24+$M$25</f>
        <v>8448</v>
      </c>
      <c r="N26" s="9">
        <f>$N$24+$N$25</f>
        <v>8448</v>
      </c>
      <c r="O26" s="5">
        <f>$O$24+$O$25</f>
        <v>8448</v>
      </c>
      <c r="P26" s="9">
        <f>$P$24+$P$25</f>
        <v>12672</v>
      </c>
      <c r="Q26" s="5">
        <f>$Q$24+$Q$25</f>
        <v>12672</v>
      </c>
      <c r="R26" s="9">
        <f>$R$24+$R$25</f>
        <v>12672</v>
      </c>
      <c r="S26" s="5">
        <f>$S$24+$S$25</f>
        <v>12672</v>
      </c>
      <c r="T26" s="9">
        <f>$T$24+$T$25</f>
        <v>12672</v>
      </c>
      <c r="U26" s="5">
        <f>$U$24+$U$25</f>
        <v>12672</v>
      </c>
      <c r="V26" s="9">
        <f>$V$24+$V$25</f>
        <v>12672</v>
      </c>
      <c r="W26" s="5">
        <f>$W$24+$W$25</f>
        <v>16896</v>
      </c>
      <c r="X26" s="9">
        <f>$X$24+$X$25</f>
        <v>16896</v>
      </c>
      <c r="Y26" s="5">
        <f>$Y$24+$Y$25</f>
        <v>16896</v>
      </c>
      <c r="Z26" s="9">
        <f>$Z$24+$Z$25</f>
        <v>16896</v>
      </c>
      <c r="AA26" s="5">
        <f>$AA$24+$AA$25</f>
        <v>16896</v>
      </c>
      <c r="AB26" s="9">
        <f>$AB$24+$AB$25</f>
        <v>16896</v>
      </c>
      <c r="AC26" s="5">
        <f>$AC$24+$AC$25</f>
        <v>16896</v>
      </c>
      <c r="AD26" s="9">
        <f>$AD$24+$AD$25</f>
        <v>21120</v>
      </c>
      <c r="AE26" s="5">
        <f>$AE$24+$AE$25</f>
        <v>21120</v>
      </c>
      <c r="AF26" s="9">
        <f>$AF$24+$AF$25</f>
        <v>21120</v>
      </c>
      <c r="AG26" s="5">
        <f>$AG$24+$AG$25</f>
        <v>21120</v>
      </c>
      <c r="AH26" s="9">
        <f>$AH$24+$AH$25</f>
        <v>21120</v>
      </c>
      <c r="AI26" s="5">
        <f>$AI$24+$AI$25</f>
        <v>21120</v>
      </c>
      <c r="AJ26" s="9">
        <f>$AJ$24+$AJ$25</f>
        <v>21120</v>
      </c>
      <c r="AK26" s="5">
        <f>$AK$24+$AK$25</f>
        <v>25344</v>
      </c>
      <c r="AL26" s="5"/>
    </row>
    <row r="27" spans="1:38" x14ac:dyDescent="0.25">
      <c r="A27" s="3"/>
      <c r="B27" s="7"/>
      <c r="D27" s="7"/>
      <c r="F27" s="7"/>
      <c r="H27" s="7"/>
      <c r="J27" s="7"/>
      <c r="L27" s="7"/>
      <c r="N27" s="7"/>
      <c r="P27" s="7"/>
      <c r="R27" s="7"/>
      <c r="T27" s="7"/>
      <c r="V27" s="7"/>
      <c r="X27" s="7"/>
      <c r="Z27" s="7"/>
      <c r="AB27" s="7"/>
      <c r="AD27" s="7"/>
      <c r="AF27" s="7"/>
      <c r="AH27" s="7"/>
      <c r="AJ27" s="7"/>
    </row>
    <row r="28" spans="1:38" x14ac:dyDescent="0.25">
      <c r="A28" s="3" t="s">
        <v>29</v>
      </c>
      <c r="B28" s="7"/>
      <c r="D28" s="7"/>
      <c r="F28" s="7"/>
      <c r="H28" s="7"/>
      <c r="J28" s="7"/>
      <c r="L28" s="7"/>
      <c r="N28" s="7"/>
      <c r="P28" s="7"/>
      <c r="R28" s="7"/>
      <c r="T28" s="7"/>
      <c r="V28" s="7"/>
      <c r="X28" s="7"/>
      <c r="Z28" s="7"/>
      <c r="AB28" s="7"/>
      <c r="AD28" s="7"/>
      <c r="AF28" s="7"/>
      <c r="AH28" s="7"/>
      <c r="AJ28" s="7"/>
    </row>
    <row r="29" spans="1:38" x14ac:dyDescent="0.25">
      <c r="A29" s="3" t="s">
        <v>30</v>
      </c>
      <c r="B29" s="9">
        <f>$B$13-$B$26</f>
        <v>-3436.5</v>
      </c>
      <c r="C29" s="5">
        <f>$C$13-$C$26</f>
        <v>-2386.5</v>
      </c>
      <c r="D29" s="9">
        <f>$D$13-$D$26</f>
        <v>-1599</v>
      </c>
      <c r="E29" s="5">
        <f>$E$13-$E$26</f>
        <v>-549</v>
      </c>
      <c r="F29" s="9">
        <f>$F$13-$F$26</f>
        <v>238.49999999999909</v>
      </c>
      <c r="G29" s="5">
        <f>$G$13-$G$26</f>
        <v>1288.5</v>
      </c>
      <c r="H29" s="9">
        <f>$H$13-$H$26</f>
        <v>2076</v>
      </c>
      <c r="I29" s="5">
        <f>$I$13-$I$26</f>
        <v>-1098</v>
      </c>
      <c r="J29" s="9">
        <f>$J$13-$J$26</f>
        <v>-310.5</v>
      </c>
      <c r="K29" s="5">
        <f>$K$13-$K$26</f>
        <v>739.49999999999818</v>
      </c>
      <c r="L29" s="9">
        <f>$L$13-$L$26</f>
        <v>1527</v>
      </c>
      <c r="M29" s="5">
        <f>$M$13-$M$26</f>
        <v>2577</v>
      </c>
      <c r="N29" s="9">
        <f>$N$13-$N$26</f>
        <v>3364.5</v>
      </c>
      <c r="O29" s="5">
        <f>$O$13-$O$26</f>
        <v>4414.5</v>
      </c>
      <c r="P29" s="9">
        <f>$P$13-$P$26</f>
        <v>978</v>
      </c>
      <c r="Q29" s="5">
        <f>$Q$13-$Q$26</f>
        <v>2028</v>
      </c>
      <c r="R29" s="9">
        <f>$R$13-$R$26</f>
        <v>2815.5</v>
      </c>
      <c r="S29" s="5">
        <f>$S$13-$S$26</f>
        <v>3865.5</v>
      </c>
      <c r="T29" s="9">
        <f>$T$13-$T$26</f>
        <v>4652.9999999999964</v>
      </c>
      <c r="U29" s="5">
        <f>$U$13-$U$26</f>
        <v>5702.9999999999964</v>
      </c>
      <c r="V29" s="9">
        <f>$V$13-$V$26</f>
        <v>6490.4999999999964</v>
      </c>
      <c r="W29" s="5">
        <f>$W$13-$W$26</f>
        <v>3316.5</v>
      </c>
      <c r="X29" s="9">
        <f>$X$13-$X$26</f>
        <v>4104</v>
      </c>
      <c r="Y29" s="5">
        <f>$Y$13-$Y$26</f>
        <v>5154</v>
      </c>
      <c r="Z29" s="9">
        <f>$Z$13-$Z$26</f>
        <v>5941.5</v>
      </c>
      <c r="AA29" s="5">
        <f>$AA$13-$AA$26</f>
        <v>6991.5</v>
      </c>
      <c r="AB29" s="9">
        <f>$AB$13-$AB$26</f>
        <v>7779</v>
      </c>
      <c r="AC29" s="5">
        <f>$AC$13-$AC$26</f>
        <v>8829</v>
      </c>
      <c r="AD29" s="9">
        <f>$AD$13-$AD$26</f>
        <v>5392.5</v>
      </c>
      <c r="AE29" s="5">
        <f>$AE$13-$AE$26</f>
        <v>6442.5</v>
      </c>
      <c r="AF29" s="9">
        <f>$AF$13-$AF$26</f>
        <v>7230</v>
      </c>
      <c r="AG29" s="5">
        <f>$AG$13-$AG$26</f>
        <v>8280</v>
      </c>
      <c r="AH29" s="9">
        <f>$AH$13-$AH$26</f>
        <v>9067.5</v>
      </c>
      <c r="AI29" s="5">
        <f>$AI$13-$AI$26</f>
        <v>10117.5</v>
      </c>
      <c r="AJ29" s="9">
        <f>$AJ$13-$AJ$26</f>
        <v>10905</v>
      </c>
      <c r="AK29" s="5">
        <f>$AK$13-$AK$26</f>
        <v>7731</v>
      </c>
      <c r="AL29" s="5"/>
    </row>
    <row r="30" spans="1:38" x14ac:dyDescent="0.25">
      <c r="A30" s="3" t="s">
        <v>31</v>
      </c>
      <c r="B30" s="10">
        <f>IF($B$13=0,0,$B$29/$B$13)</f>
        <v>-4.3638095238095236</v>
      </c>
      <c r="C30" s="6">
        <f>IF($C$13=0,0,$C$29/$C$13)</f>
        <v>-1.2987755102040817</v>
      </c>
      <c r="D30" s="10">
        <f>IF($D$13=0,0,$D$29/$D$13)</f>
        <v>-0.6091428571428571</v>
      </c>
      <c r="E30" s="6">
        <f>IF($E$13=0,0,$E$29/$E$13)</f>
        <v>-0.1493877551020408</v>
      </c>
      <c r="F30" s="10">
        <f>IF($F$13=0,0,$F$29/$F$13)</f>
        <v>5.3445378151260312E-2</v>
      </c>
      <c r="G30" s="6">
        <f>IF($G$13=0,0,$G$29/$G$13)</f>
        <v>0.23374149659863946</v>
      </c>
      <c r="H30" s="10">
        <f>IF($H$13=0,0,$H$29/$H$13)</f>
        <v>0.3295238095238095</v>
      </c>
      <c r="I30" s="6">
        <f>IF($I$13=0,0,$I$29/$I$13)</f>
        <v>-0.1493877551020408</v>
      </c>
      <c r="J30" s="10">
        <f>IF($J$13=0,0,$J$29/$J$13)</f>
        <v>-3.8156682027649769E-2</v>
      </c>
      <c r="K30" s="6">
        <f>IF($K$13=0,0,$K$29/$K$13)</f>
        <v>8.0489795918367163E-2</v>
      </c>
      <c r="L30" s="10">
        <f>IF($L$13=0,0,$L$29/$L$13)</f>
        <v>0.15308270676691729</v>
      </c>
      <c r="M30" s="6">
        <f>IF($M$13=0,0,$M$29/$M$13)</f>
        <v>0.23374149659863946</v>
      </c>
      <c r="N30" s="10">
        <f>IF($N$13=0,0,$N$29/$N$13)</f>
        <v>0.28482539682539681</v>
      </c>
      <c r="O30" s="6">
        <f>IF($O$13=0,0,$O$29/$O$13)</f>
        <v>0.3432069970845481</v>
      </c>
      <c r="P30" s="10">
        <f>IF($P$13=0,0,$P$29/$P$13)</f>
        <v>7.1648351648351649E-2</v>
      </c>
      <c r="Q30" s="6">
        <f>IF($Q$13=0,0,$Q$29/$Q$13)</f>
        <v>0.13795918367346938</v>
      </c>
      <c r="R30" s="10">
        <f>IF($R$13=0,0,$R$29/$R$13)</f>
        <v>0.18179176755447943</v>
      </c>
      <c r="S30" s="6">
        <f>IF($S$13=0,0,$S$29/$S$13)</f>
        <v>0.23374149659863946</v>
      </c>
      <c r="T30" s="10">
        <f>IF($T$13=0,0,$T$29/$T$13)</f>
        <v>0.26857142857142841</v>
      </c>
      <c r="U30" s="6">
        <f>IF($U$13=0,0,$U$29/$U$13)</f>
        <v>0.31036734693877538</v>
      </c>
      <c r="V30" s="10">
        <f>IF($V$13=0,0,$V$29/$V$13)</f>
        <v>0.33870841487279829</v>
      </c>
      <c r="W30" s="6">
        <f>IF($W$13=0,0,$W$29/$W$13)</f>
        <v>0.16408163265306122</v>
      </c>
      <c r="X30" s="10">
        <f>IF($X$13=0,0,$X$29/$X$13)</f>
        <v>0.19542857142857142</v>
      </c>
      <c r="Y30" s="6">
        <f>IF($Y$13=0,0,$Y$29/$Y$13)</f>
        <v>0.23374149659863946</v>
      </c>
      <c r="Z30" s="10">
        <f>IF($Z$13=0,0,$Z$29/$Z$13)</f>
        <v>0.26016420361247949</v>
      </c>
      <c r="AA30" s="6">
        <f>IF($AA$13=0,0,$AA$29/$AA$13)</f>
        <v>0.29268445839874413</v>
      </c>
      <c r="AB30" s="10">
        <f>IF($AB$13=0,0,$AB$29/$AB$13)</f>
        <v>0.31525835866261398</v>
      </c>
      <c r="AC30" s="6">
        <f>IF($AC$13=0,0,$AC$29/$AC$13)</f>
        <v>0.3432069970845481</v>
      </c>
      <c r="AD30" s="10">
        <f>IF($AD$13=0,0,$AD$29/$AD$13)</f>
        <v>0.2033946251768034</v>
      </c>
      <c r="AE30" s="6">
        <f>IF($AE$13=0,0,$AE$29/$AE$13)</f>
        <v>0.23374149659863946</v>
      </c>
      <c r="AF30" s="10">
        <f>IF($AF$13=0,0,$AF$29/$AF$13)</f>
        <v>0.25502645502645505</v>
      </c>
      <c r="AG30" s="6">
        <f>IF($AG$13=0,0,$AG$29/$AG$13)</f>
        <v>0.28163265306122448</v>
      </c>
      <c r="AH30" s="10">
        <f>IF($AH$13=0,0,$AH$29/$AH$13)</f>
        <v>0.30037267080745339</v>
      </c>
      <c r="AI30" s="6">
        <f>IF($AI$13=0,0,$AI$29/$AI$13)</f>
        <v>0.32388955582232892</v>
      </c>
      <c r="AJ30" s="10">
        <f>IF($AJ$13=0,0,$AJ$29/$AJ$13)</f>
        <v>0.3405152224824356</v>
      </c>
      <c r="AK30" s="6">
        <f>IF($AK$13=0,0,$AK$29/$AK$13)</f>
        <v>0.23374149659863946</v>
      </c>
      <c r="AL30" s="6"/>
    </row>
    <row r="31" spans="1:38" x14ac:dyDescent="0.25">
      <c r="A31" s="3"/>
      <c r="B31" s="7"/>
      <c r="D31" s="7"/>
      <c r="F31" s="7"/>
      <c r="H31" s="7"/>
      <c r="J31" s="7"/>
      <c r="L31" s="7"/>
      <c r="N31" s="7"/>
      <c r="P31" s="7"/>
      <c r="R31" s="7"/>
      <c r="T31" s="7"/>
      <c r="V31" s="7"/>
      <c r="X31" s="7"/>
      <c r="Z31" s="7"/>
      <c r="AB31" s="7"/>
      <c r="AD31" s="7"/>
      <c r="AF31" s="7"/>
      <c r="AH31" s="7"/>
      <c r="AJ31" s="7"/>
    </row>
    <row r="32" spans="1:38" x14ac:dyDescent="0.25">
      <c r="A32" s="3" t="s">
        <v>32</v>
      </c>
      <c r="B32" s="7"/>
      <c r="D32" s="7"/>
      <c r="F32" s="7"/>
      <c r="H32" s="7"/>
      <c r="J32" s="7"/>
      <c r="L32" s="7"/>
      <c r="N32" s="7"/>
      <c r="P32" s="7"/>
      <c r="R32" s="7"/>
      <c r="T32" s="7"/>
      <c r="V32" s="7"/>
      <c r="X32" s="7"/>
      <c r="Z32" s="7"/>
      <c r="AB32" s="7"/>
      <c r="AD32" s="7"/>
      <c r="AF32" s="7"/>
      <c r="AH32" s="7"/>
      <c r="AJ32" s="7"/>
    </row>
    <row r="33" spans="1:38" x14ac:dyDescent="0.25">
      <c r="A33" s="3" t="s">
        <v>30</v>
      </c>
      <c r="B33" s="9">
        <f>$B$17-$B$26</f>
        <v>-3324</v>
      </c>
      <c r="C33" s="5">
        <f>$C$17-$C$26</f>
        <v>-2124</v>
      </c>
      <c r="D33" s="9">
        <f>$D$17-$D$26</f>
        <v>-1224</v>
      </c>
      <c r="E33" s="5">
        <f>$E$17-$E$26</f>
        <v>-24</v>
      </c>
      <c r="F33" s="9">
        <f>$F$17-$F$26</f>
        <v>876</v>
      </c>
      <c r="G33" s="5">
        <f>$G$17-$G$26</f>
        <v>2076</v>
      </c>
      <c r="H33" s="9">
        <f>$H$17-$H$26</f>
        <v>2976</v>
      </c>
      <c r="I33" s="5">
        <f>$I$17-$I$26</f>
        <v>-48</v>
      </c>
      <c r="J33" s="9">
        <f>$J$17-$J$26</f>
        <v>852</v>
      </c>
      <c r="K33" s="5">
        <f>$K$17-$K$26</f>
        <v>2052</v>
      </c>
      <c r="L33" s="9">
        <f>$L$17-$L$26</f>
        <v>2952</v>
      </c>
      <c r="M33" s="5">
        <f>$M$17-$M$26</f>
        <v>4152</v>
      </c>
      <c r="N33" s="9">
        <f>$N$17-$N$26</f>
        <v>5052</v>
      </c>
      <c r="O33" s="5">
        <f>$O$17-$O$26</f>
        <v>6252</v>
      </c>
      <c r="P33" s="9">
        <f>$P$17-$P$26</f>
        <v>2928</v>
      </c>
      <c r="Q33" s="5">
        <f>$Q$17-$Q$26</f>
        <v>4128</v>
      </c>
      <c r="R33" s="9">
        <f>$R$17-$R$26</f>
        <v>5028</v>
      </c>
      <c r="S33" s="5">
        <f>$S$17-$S$26</f>
        <v>6228</v>
      </c>
      <c r="T33" s="9">
        <f>$T$17-$T$26</f>
        <v>7128</v>
      </c>
      <c r="U33" s="5">
        <f>$U$17-$U$26</f>
        <v>8328</v>
      </c>
      <c r="V33" s="9">
        <f>$V$17-$V$26</f>
        <v>9228</v>
      </c>
      <c r="W33" s="5">
        <f>$W$17-$W$26</f>
        <v>6204</v>
      </c>
      <c r="X33" s="9">
        <f>$X$17-$X$26</f>
        <v>7104</v>
      </c>
      <c r="Y33" s="5">
        <f>$Y$17-$Y$26</f>
        <v>8304</v>
      </c>
      <c r="Z33" s="9">
        <f>$Z$17-$Z$26</f>
        <v>9204</v>
      </c>
      <c r="AA33" s="5">
        <f>$AA$17-$AA$26</f>
        <v>10404</v>
      </c>
      <c r="AB33" s="9">
        <f>$AB$17-$AB$26</f>
        <v>11304</v>
      </c>
      <c r="AC33" s="5">
        <f>$AC$17-$AC$26</f>
        <v>12504</v>
      </c>
      <c r="AD33" s="9">
        <f>$AD$17-$AD$26</f>
        <v>9180</v>
      </c>
      <c r="AE33" s="5">
        <f>$AE$17-$AE$26</f>
        <v>10380</v>
      </c>
      <c r="AF33" s="9">
        <f>$AF$17-$AF$26</f>
        <v>11280</v>
      </c>
      <c r="AG33" s="5">
        <f>$AG$17-$AG$26</f>
        <v>12480</v>
      </c>
      <c r="AH33" s="9">
        <f>$AH$17-$AH$26</f>
        <v>13380</v>
      </c>
      <c r="AI33" s="5">
        <f>$AI$17-$AI$26</f>
        <v>14580</v>
      </c>
      <c r="AJ33" s="9">
        <f>$AJ$17-$AJ$26</f>
        <v>15480</v>
      </c>
      <c r="AK33" s="5">
        <f>$AK$17-$AK$26</f>
        <v>12456</v>
      </c>
      <c r="AL33" s="5"/>
    </row>
    <row r="34" spans="1:38" x14ac:dyDescent="0.25">
      <c r="A34" s="3" t="s">
        <v>31</v>
      </c>
      <c r="B34" s="10">
        <f>IF($B$17=0,0,$B$33/$B$17)</f>
        <v>-3.6933333333333334</v>
      </c>
      <c r="C34" s="6">
        <f>IF($C$17=0,0,$C$33/$C$17)</f>
        <v>-1.0114285714285713</v>
      </c>
      <c r="D34" s="10">
        <f>IF($D$17=0,0,$D$33/$D$17)</f>
        <v>-0.40799999999999997</v>
      </c>
      <c r="E34" s="6">
        <f>IF($E$17=0,0,$E$33/$E$17)</f>
        <v>-5.7142857142857143E-3</v>
      </c>
      <c r="F34" s="10">
        <f>IF($F$17=0,0,$F$33/$F$17)</f>
        <v>0.17176470588235293</v>
      </c>
      <c r="G34" s="6">
        <f>IF($G$17=0,0,$G$33/$G$17)</f>
        <v>0.3295238095238095</v>
      </c>
      <c r="H34" s="10">
        <f>IF($H$17=0,0,$H$33/$H$17)</f>
        <v>0.41333333333333333</v>
      </c>
      <c r="I34" s="6">
        <f>IF($I$17=0,0,$I$33/$I$17)</f>
        <v>-5.7142857142857143E-3</v>
      </c>
      <c r="J34" s="10">
        <f>IF($J$17=0,0,$J$33/$J$17)</f>
        <v>9.1612903225806452E-2</v>
      </c>
      <c r="K34" s="6">
        <f>IF($K$17=0,0,$K$33/$K$17)</f>
        <v>0.19542857142857142</v>
      </c>
      <c r="L34" s="10">
        <f>IF($L$17=0,0,$L$33/$L$17)</f>
        <v>0.25894736842105265</v>
      </c>
      <c r="M34" s="6">
        <f>IF($M$17=0,0,$M$33/$M$17)</f>
        <v>0.3295238095238095</v>
      </c>
      <c r="N34" s="10">
        <f>IF($N$17=0,0,$N$33/$N$17)</f>
        <v>0.37422222222222223</v>
      </c>
      <c r="O34" s="6">
        <f>IF($O$17=0,0,$O$33/$O$17)</f>
        <v>0.42530612244897958</v>
      </c>
      <c r="P34" s="10">
        <f>IF($P$17=0,0,$P$33/$P$17)</f>
        <v>0.18769230769230769</v>
      </c>
      <c r="Q34" s="6">
        <f>IF($Q$17=0,0,$Q$33/$Q$17)</f>
        <v>0.24571428571428572</v>
      </c>
      <c r="R34" s="10">
        <f>IF($R$17=0,0,$R$33/$R$17)</f>
        <v>0.28406779661016951</v>
      </c>
      <c r="S34" s="6">
        <f>IF($S$17=0,0,$S$33/$S$17)</f>
        <v>0.3295238095238095</v>
      </c>
      <c r="T34" s="10">
        <f>IF($T$17=0,0,$T$33/$T$17)</f>
        <v>0.36</v>
      </c>
      <c r="U34" s="6">
        <f>IF($U$17=0,0,$U$33/$U$17)</f>
        <v>0.39657142857142857</v>
      </c>
      <c r="V34" s="10">
        <f>IF($V$17=0,0,$V$33/$V$17)</f>
        <v>0.42136986301369861</v>
      </c>
      <c r="W34" s="6">
        <f>IF($W$17=0,0,$W$33/$W$17)</f>
        <v>0.26857142857142857</v>
      </c>
      <c r="X34" s="10">
        <f>IF($X$17=0,0,$X$33/$X$17)</f>
        <v>0.29599999999999999</v>
      </c>
      <c r="Y34" s="6">
        <f>IF($Y$17=0,0,$Y$33/$Y$17)</f>
        <v>0.3295238095238095</v>
      </c>
      <c r="Z34" s="10">
        <f>IF($Z$17=0,0,$Z$33/$Z$17)</f>
        <v>0.35264367816091952</v>
      </c>
      <c r="AA34" s="6">
        <f>IF($AA$17=0,0,$AA$33/$AA$17)</f>
        <v>0.3810989010989011</v>
      </c>
      <c r="AB34" s="10">
        <f>IF($AB$17=0,0,$AB$33/$AB$17)</f>
        <v>0.40085106382978725</v>
      </c>
      <c r="AC34" s="6">
        <f>IF($AC$17=0,0,$AC$33/$AC$17)</f>
        <v>0.42530612244897958</v>
      </c>
      <c r="AD34" s="10">
        <f>IF($AD$17=0,0,$AD$33/$AD$17)</f>
        <v>0.30297029702970296</v>
      </c>
      <c r="AE34" s="6">
        <f>IF($AE$17=0,0,$AE$33/$AE$17)</f>
        <v>0.3295238095238095</v>
      </c>
      <c r="AF34" s="10">
        <f>IF($AF$17=0,0,$AF$33/$AF$17)</f>
        <v>0.34814814814814815</v>
      </c>
      <c r="AG34" s="6">
        <f>IF($AG$17=0,0,$AG$33/$AG$17)</f>
        <v>0.37142857142857144</v>
      </c>
      <c r="AH34" s="10">
        <f>IF($AH$17=0,0,$AH$33/$AH$17)</f>
        <v>0.38782608695652177</v>
      </c>
      <c r="AI34" s="6">
        <f>IF($AI$17=0,0,$AI$33/$AI$17)</f>
        <v>0.40840336134453781</v>
      </c>
      <c r="AJ34" s="10">
        <f>IF($AJ$17=0,0,$AJ$33/$AJ$17)</f>
        <v>0.42295081967213116</v>
      </c>
      <c r="AK34" s="6">
        <f>IF($AK$17=0,0,$AK$33/$AK$17)</f>
        <v>0.3295238095238095</v>
      </c>
      <c r="AL34" s="6"/>
    </row>
    <row r="35" spans="1:38" x14ac:dyDescent="0.25">
      <c r="A35" s="3"/>
      <c r="B35" s="7"/>
      <c r="D35" s="7"/>
      <c r="F35" s="7"/>
      <c r="H35" s="7"/>
      <c r="J35" s="7"/>
      <c r="L35" s="7"/>
      <c r="N35" s="7"/>
      <c r="P35" s="7"/>
      <c r="R35" s="7"/>
      <c r="T35" s="7"/>
      <c r="V35" s="7"/>
      <c r="X35" s="7"/>
      <c r="Z35" s="7"/>
      <c r="AB35" s="7"/>
      <c r="AD35" s="7"/>
      <c r="AF35" s="7"/>
      <c r="AH35" s="7"/>
      <c r="AJ35" s="7"/>
    </row>
    <row r="36" spans="1:38" x14ac:dyDescent="0.25">
      <c r="A36" s="3" t="s">
        <v>33</v>
      </c>
      <c r="B36" s="7"/>
      <c r="D36" s="7"/>
      <c r="F36" s="7"/>
      <c r="H36" s="7"/>
      <c r="J36" s="7"/>
      <c r="L36" s="7"/>
      <c r="N36" s="7"/>
      <c r="P36" s="7"/>
      <c r="R36" s="7"/>
      <c r="T36" s="7"/>
      <c r="V36" s="7"/>
      <c r="X36" s="7"/>
      <c r="Z36" s="7"/>
      <c r="AB36" s="7"/>
      <c r="AD36" s="7"/>
      <c r="AF36" s="7"/>
      <c r="AH36" s="7"/>
      <c r="AJ36" s="7"/>
    </row>
    <row r="37" spans="1:38" x14ac:dyDescent="0.25">
      <c r="A37" s="3" t="s">
        <v>30</v>
      </c>
      <c r="B37" s="9">
        <f>$B$21-$B$26</f>
        <v>-3211.5</v>
      </c>
      <c r="C37" s="5">
        <f>$C$21-$C$26</f>
        <v>-1861.5</v>
      </c>
      <c r="D37" s="9">
        <f>$D$21-$D$26</f>
        <v>-849</v>
      </c>
      <c r="E37" s="5">
        <f>$E$21-$E$26</f>
        <v>501</v>
      </c>
      <c r="F37" s="9">
        <f>$F$21-$F$26</f>
        <v>1513.5</v>
      </c>
      <c r="G37" s="5">
        <f>$G$21-$G$26</f>
        <v>2863.5</v>
      </c>
      <c r="H37" s="9">
        <f>$H$21-$H$26</f>
        <v>3876</v>
      </c>
      <c r="I37" s="5">
        <f>$I$21-$I$26</f>
        <v>1002</v>
      </c>
      <c r="J37" s="9">
        <f>$J$21-$J$26</f>
        <v>2014.5</v>
      </c>
      <c r="K37" s="5">
        <f>$K$21-$K$26</f>
        <v>3364.5</v>
      </c>
      <c r="L37" s="9">
        <f>$L$21-$L$26</f>
        <v>4377</v>
      </c>
      <c r="M37" s="5">
        <f>$M$21-$M$26</f>
        <v>5727</v>
      </c>
      <c r="N37" s="9">
        <f>$N$21-$N$26</f>
        <v>6739.5</v>
      </c>
      <c r="O37" s="5">
        <f>$O$21-$O$26</f>
        <v>8089.5</v>
      </c>
      <c r="P37" s="9">
        <f>$P$21-$P$26</f>
        <v>4878</v>
      </c>
      <c r="Q37" s="5">
        <f>$Q$21-$Q$26</f>
        <v>6228</v>
      </c>
      <c r="R37" s="9">
        <f>$R$21-$R$26</f>
        <v>7240.5</v>
      </c>
      <c r="S37" s="5">
        <f>$S$21-$S$26</f>
        <v>8590.5</v>
      </c>
      <c r="T37" s="9">
        <f>$T$21-$T$26</f>
        <v>9603</v>
      </c>
      <c r="U37" s="5">
        <f>$U$21-$U$26</f>
        <v>10953</v>
      </c>
      <c r="V37" s="9">
        <f>$V$21-$V$26</f>
        <v>11965.5</v>
      </c>
      <c r="W37" s="5">
        <f>$W$21-$W$26</f>
        <v>9091.5</v>
      </c>
      <c r="X37" s="9">
        <f>$X$21-$X$26</f>
        <v>10104</v>
      </c>
      <c r="Y37" s="5">
        <f>$Y$21-$Y$26</f>
        <v>11454</v>
      </c>
      <c r="Z37" s="9">
        <f>$Z$21-$Z$26</f>
        <v>12466.5</v>
      </c>
      <c r="AA37" s="5">
        <f>$AA$21-$AA$26</f>
        <v>13816.5</v>
      </c>
      <c r="AB37" s="9">
        <f>$AB$21-$AB$26</f>
        <v>14829</v>
      </c>
      <c r="AC37" s="5">
        <f>$AC$21-$AC$26</f>
        <v>16179</v>
      </c>
      <c r="AD37" s="9">
        <f>$AD$21-$AD$26</f>
        <v>12967.5</v>
      </c>
      <c r="AE37" s="5">
        <f>$AE$21-$AE$26</f>
        <v>14317.5</v>
      </c>
      <c r="AF37" s="9">
        <f>$AF$21-$AF$26</f>
        <v>15330</v>
      </c>
      <c r="AG37" s="5">
        <f>$AG$21-$AG$26</f>
        <v>16680</v>
      </c>
      <c r="AH37" s="9">
        <f>$AH$21-$AH$26</f>
        <v>17692.5</v>
      </c>
      <c r="AI37" s="5">
        <f>$AI$21-$AI$26</f>
        <v>19042.5</v>
      </c>
      <c r="AJ37" s="9">
        <f>$AJ$21-$AJ$26</f>
        <v>20055</v>
      </c>
      <c r="AK37" s="5">
        <f>$AK$21-$AK$26</f>
        <v>17181</v>
      </c>
      <c r="AL37" s="5"/>
    </row>
    <row r="38" spans="1:38" x14ac:dyDescent="0.25">
      <c r="A38" s="3" t="s">
        <v>31</v>
      </c>
      <c r="B38" s="10">
        <f>IF($B$21=0,0,$B$37/$B$21)</f>
        <v>-3.1718518518518519</v>
      </c>
      <c r="C38" s="6">
        <f>IF($C$21=0,0,$C$37/$C$21)</f>
        <v>-0.78793650793650793</v>
      </c>
      <c r="D38" s="10">
        <f>IF($D$21=0,0,$D$37/$D$21)</f>
        <v>-0.25155555555555553</v>
      </c>
      <c r="E38" s="6">
        <f>IF($E$21=0,0,$E$37/$E$21)</f>
        <v>0.10603174603174603</v>
      </c>
      <c r="F38" s="10">
        <f>IF($F$21=0,0,$F$37/$F$21)</f>
        <v>0.2637908496732026</v>
      </c>
      <c r="G38" s="6">
        <f>IF($G$21=0,0,$G$37/$G$21)</f>
        <v>0.404021164021164</v>
      </c>
      <c r="H38" s="10">
        <f>IF($H$21=0,0,$H$37/$H$21)</f>
        <v>0.47851851851851851</v>
      </c>
      <c r="I38" s="6">
        <f>IF($I$21=0,0,$I$37/$I$21)</f>
        <v>0.10603174603174603</v>
      </c>
      <c r="J38" s="10">
        <f>IF($J$21=0,0,$J$37/$J$21)</f>
        <v>0.19254480286738351</v>
      </c>
      <c r="K38" s="6">
        <f>IF($K$21=0,0,$K$37/$K$21)</f>
        <v>0.28482539682539681</v>
      </c>
      <c r="L38" s="10">
        <f>IF($L$21=0,0,$L$37/$L$21)</f>
        <v>0.34128654970760236</v>
      </c>
      <c r="M38" s="6">
        <f>IF($M$21=0,0,$M$37/$M$21)</f>
        <v>0.404021164021164</v>
      </c>
      <c r="N38" s="10">
        <f>IF($N$21=0,0,$N$37/$N$21)</f>
        <v>0.44375308641975308</v>
      </c>
      <c r="O38" s="6">
        <f>IF($O$21=0,0,$O$37/$O$21)</f>
        <v>0.48916099773242633</v>
      </c>
      <c r="P38" s="10">
        <f>IF($P$21=0,0,$P$37/$P$21)</f>
        <v>0.27794871794871795</v>
      </c>
      <c r="Q38" s="6">
        <f>IF($Q$21=0,0,$Q$37/$Q$21)</f>
        <v>0.3295238095238095</v>
      </c>
      <c r="R38" s="10">
        <f>IF($R$21=0,0,$R$37/$R$21)</f>
        <v>0.36361581920903957</v>
      </c>
      <c r="S38" s="6">
        <f>IF($S$21=0,0,$S$37/$S$21)</f>
        <v>0.404021164021164</v>
      </c>
      <c r="T38" s="10">
        <f>IF($T$21=0,0,$T$37/$T$21)</f>
        <v>0.43111111111111111</v>
      </c>
      <c r="U38" s="6">
        <f>IF($U$21=0,0,$U$37/$U$21)</f>
        <v>0.4636190476190476</v>
      </c>
      <c r="V38" s="10">
        <f>IF($V$21=0,0,$V$37/$V$21)</f>
        <v>0.485662100456621</v>
      </c>
      <c r="W38" s="6">
        <f>IF($W$21=0,0,$W$37/$W$21)</f>
        <v>0.34984126984126984</v>
      </c>
      <c r="X38" s="10">
        <f>IF($X$21=0,0,$X$37/$X$21)</f>
        <v>0.37422222222222223</v>
      </c>
      <c r="Y38" s="6">
        <f>IF($Y$21=0,0,$Y$37/$Y$21)</f>
        <v>0.404021164021164</v>
      </c>
      <c r="Z38" s="10">
        <f>IF($Z$21=0,0,$Z$37/$Z$21)</f>
        <v>0.4245721583652618</v>
      </c>
      <c r="AA38" s="6">
        <f>IF($AA$21=0,0,$AA$37/$AA$21)</f>
        <v>0.44986568986568987</v>
      </c>
      <c r="AB38" s="10">
        <f>IF($AB$21=0,0,$AB$37/$AB$21)</f>
        <v>0.46742316784869975</v>
      </c>
      <c r="AC38" s="6">
        <f>IF($AC$21=0,0,$AC$37/$AC$21)</f>
        <v>0.48916099773242633</v>
      </c>
      <c r="AD38" s="10">
        <f>IF($AD$21=0,0,$AD$37/$AD$21)</f>
        <v>0.38041804180418043</v>
      </c>
      <c r="AE38" s="6">
        <f>IF($AE$21=0,0,$AE$37/$AE$21)</f>
        <v>0.404021164021164</v>
      </c>
      <c r="AF38" s="10">
        <f>IF($AF$21=0,0,$AF$37/$AF$21)</f>
        <v>0.42057613168724278</v>
      </c>
      <c r="AG38" s="6">
        <f>IF($AG$21=0,0,$AG$37/$AG$21)</f>
        <v>0.44126984126984126</v>
      </c>
      <c r="AH38" s="10">
        <f>IF($AH$21=0,0,$AH$37/$AH$21)</f>
        <v>0.45584541062801931</v>
      </c>
      <c r="AI38" s="6">
        <f>IF($AI$21=0,0,$AI$37/$AI$21)</f>
        <v>0.47413632119514471</v>
      </c>
      <c r="AJ38" s="10">
        <f>IF($AJ$21=0,0,$AJ$37/$AJ$21)</f>
        <v>0.48706739526411658</v>
      </c>
      <c r="AK38" s="6">
        <f>IF($AK$21=0,0,$AK$37/$AK$21)</f>
        <v>0.404021164021164</v>
      </c>
      <c r="AL38" s="6"/>
    </row>
  </sheetData>
  <mergeCells count="1">
    <mergeCell ref="A1:AP1"/>
  </mergeCells>
  <conditionalFormatting sqref="B29:AL29 B33:AL33 B37:AL37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2F2A-96CD-431D-B3F6-7C2E4652C219}">
  <sheetPr codeName="Sheet2"/>
  <dimension ref="A1:F16"/>
  <sheetViews>
    <sheetView workbookViewId="0">
      <selection sqref="A1:F1"/>
    </sheetView>
  </sheetViews>
  <sheetFormatPr defaultRowHeight="15" x14ac:dyDescent="0.25"/>
  <cols>
    <col min="1" max="1" width="25.85546875" bestFit="1" customWidth="1"/>
    <col min="2" max="2" width="6.5703125" bestFit="1" customWidth="1"/>
  </cols>
  <sheetData>
    <row r="1" spans="1:6" ht="18.75" x14ac:dyDescent="0.3">
      <c r="A1" s="2" t="s">
        <v>0</v>
      </c>
      <c r="B1" s="1"/>
      <c r="C1" s="1"/>
      <c r="D1" s="1"/>
      <c r="E1" s="1"/>
      <c r="F1" s="1"/>
    </row>
    <row r="3" spans="1:6" x14ac:dyDescent="0.25">
      <c r="A3" s="3" t="s">
        <v>1</v>
      </c>
    </row>
    <row r="4" spans="1:6" x14ac:dyDescent="0.25">
      <c r="A4" t="s">
        <v>2</v>
      </c>
      <c r="B4" s="4">
        <v>75</v>
      </c>
    </row>
    <row r="5" spans="1:6" x14ac:dyDescent="0.25">
      <c r="A5" t="s">
        <v>3</v>
      </c>
      <c r="B5" s="4">
        <v>4</v>
      </c>
    </row>
    <row r="6" spans="1:6" x14ac:dyDescent="0.25">
      <c r="A6" t="s">
        <v>4</v>
      </c>
      <c r="B6" s="4">
        <v>18.75</v>
      </c>
    </row>
    <row r="7" spans="1:6" x14ac:dyDescent="0.25">
      <c r="A7" t="s">
        <v>5</v>
      </c>
      <c r="B7" s="4">
        <v>60</v>
      </c>
    </row>
    <row r="8" spans="1:6" x14ac:dyDescent="0.25">
      <c r="A8" t="s">
        <v>6</v>
      </c>
      <c r="B8" s="4">
        <v>240</v>
      </c>
    </row>
    <row r="9" spans="1:6" x14ac:dyDescent="0.25">
      <c r="B9" s="4"/>
    </row>
    <row r="10" spans="1:6" x14ac:dyDescent="0.25">
      <c r="A10" s="3" t="s">
        <v>7</v>
      </c>
      <c r="B10" s="4"/>
    </row>
    <row r="11" spans="1:6" x14ac:dyDescent="0.25">
      <c r="A11" t="s">
        <v>8</v>
      </c>
      <c r="B11" s="4">
        <v>22</v>
      </c>
    </row>
    <row r="12" spans="1:6" x14ac:dyDescent="0.25">
      <c r="B12" s="4"/>
    </row>
    <row r="13" spans="1:6" x14ac:dyDescent="0.25">
      <c r="A13" s="3" t="s">
        <v>9</v>
      </c>
      <c r="B13" s="4"/>
    </row>
    <row r="14" spans="1:6" x14ac:dyDescent="0.25">
      <c r="A14" t="s">
        <v>10</v>
      </c>
      <c r="B14" s="4">
        <v>0.7</v>
      </c>
    </row>
    <row r="15" spans="1:6" x14ac:dyDescent="0.25">
      <c r="A15" t="s">
        <v>11</v>
      </c>
      <c r="B15" s="4">
        <v>0.8</v>
      </c>
    </row>
    <row r="16" spans="1:6" x14ac:dyDescent="0.25">
      <c r="A16" t="s">
        <v>12</v>
      </c>
      <c r="B16" s="4">
        <v>0.9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A9A6-0BEF-4E1E-874A-8611ADC50318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Charts</vt:lpstr>
      <vt:lpstr>Annual Summary</vt:lpstr>
      <vt:lpstr>Monthly P&amp;L</vt:lpstr>
      <vt:lpstr>Setup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Matthies</dc:creator>
  <cp:lastModifiedBy>Randy Matthies</cp:lastModifiedBy>
  <dcterms:created xsi:type="dcterms:W3CDTF">2025-04-09T23:49:34Z</dcterms:created>
  <dcterms:modified xsi:type="dcterms:W3CDTF">2025-04-10T00:00:11Z</dcterms:modified>
</cp:coreProperties>
</file>