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F:\Dropbox\Windower4\addons\GearSwap\libs\Progress Tracking\"/>
    </mc:Choice>
  </mc:AlternateContent>
  <xr:revisionPtr revIDLastSave="0" documentId="13_ncr:1_{CC863BC4-30BE-46D1-A5E0-4384E90C75B6}" xr6:coauthVersionLast="47" xr6:coauthVersionMax="47" xr10:uidLastSave="{00000000-0000-0000-0000-000000000000}"/>
  <bookViews>
    <workbookView xWindow="38970" yWindow="1185" windowWidth="28800" windowHeight="15435" firstSheet="2" activeTab="5" xr2:uid="{D695392F-8EBC-4F0A-817D-5C6D195CA068}"/>
  </bookViews>
  <sheets>
    <sheet name="Overview" sheetId="6" r:id="rId1"/>
    <sheet name="Naakuals &amp; Quests" sheetId="1" r:id="rId2"/>
    <sheet name="Missions" sheetId="5" r:id="rId3"/>
    <sheet name="Coalition Assignments" sheetId="2" r:id="rId4"/>
    <sheet name="Mog Garden Progress" sheetId="3" r:id="rId5"/>
    <sheet name="Monster Rearing Progress" sheetId="4" r:id="rId6"/>
    <sheet name="Monster Rearing KI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6" l="1"/>
  <c r="C299" i="7"/>
  <c r="D300" i="7" s="1"/>
  <c r="C10" i="7"/>
  <c r="C305" i="7"/>
  <c r="D306" i="7" s="1"/>
  <c r="C295" i="7"/>
  <c r="D296" i="7" s="1"/>
  <c r="C290" i="7"/>
  <c r="D294" i="7" s="1"/>
  <c r="C285" i="7"/>
  <c r="D289" i="7" s="1"/>
  <c r="C281" i="7"/>
  <c r="D284" i="7" s="1"/>
  <c r="C271" i="7"/>
  <c r="D280" i="7" s="1"/>
  <c r="C267" i="7"/>
  <c r="D269" i="7" s="1"/>
  <c r="C262" i="7"/>
  <c r="D262" i="7" s="1"/>
  <c r="C257" i="7"/>
  <c r="D261" i="7" s="1"/>
  <c r="C251" i="7"/>
  <c r="C248" i="7"/>
  <c r="D250" i="7" s="1"/>
  <c r="C243" i="7"/>
  <c r="D244" i="7" s="1"/>
  <c r="C238" i="7"/>
  <c r="D239" i="7" s="1"/>
  <c r="C234" i="7"/>
  <c r="D237" i="7" s="1"/>
  <c r="C228" i="7"/>
  <c r="D229" i="7" s="1"/>
  <c r="C224" i="7"/>
  <c r="C218" i="7"/>
  <c r="D218" i="7" s="1"/>
  <c r="C215" i="7"/>
  <c r="D217" i="7" s="1"/>
  <c r="C209" i="7"/>
  <c r="C206" i="7"/>
  <c r="C203" i="7"/>
  <c r="C200" i="7"/>
  <c r="C197" i="7"/>
  <c r="C194" i="7"/>
  <c r="C190" i="7"/>
  <c r="C187" i="7"/>
  <c r="C185" i="7"/>
  <c r="C179" i="7"/>
  <c r="C176" i="7"/>
  <c r="C171" i="7"/>
  <c r="C167" i="7"/>
  <c r="C165" i="7"/>
  <c r="C162" i="7"/>
  <c r="C158" i="7"/>
  <c r="C155" i="7"/>
  <c r="C152" i="7"/>
  <c r="C150" i="7"/>
  <c r="C147" i="7"/>
  <c r="C143" i="7"/>
  <c r="C139" i="7"/>
  <c r="C136" i="7"/>
  <c r="C133" i="7"/>
  <c r="C131" i="7"/>
  <c r="C127" i="7"/>
  <c r="C123" i="7"/>
  <c r="C120" i="7"/>
  <c r="C115" i="7"/>
  <c r="D116" i="7" s="1"/>
  <c r="C113" i="7"/>
  <c r="C110" i="7"/>
  <c r="D111" i="7" s="1"/>
  <c r="C108" i="7"/>
  <c r="C106" i="7"/>
  <c r="D107" i="7" s="1"/>
  <c r="C104" i="7"/>
  <c r="D104" i="7" s="1"/>
  <c r="C102" i="7"/>
  <c r="D102" i="7" s="1"/>
  <c r="C100" i="7"/>
  <c r="D101" i="7" s="1"/>
  <c r="C95" i="7"/>
  <c r="D97" i="7" s="1"/>
  <c r="C92" i="7"/>
  <c r="D93" i="7" s="1"/>
  <c r="C89" i="7"/>
  <c r="D90" i="7" s="1"/>
  <c r="C86" i="7"/>
  <c r="D88" i="7" s="1"/>
  <c r="C84" i="7"/>
  <c r="D85" i="7" s="1"/>
  <c r="C82" i="7"/>
  <c r="D82" i="7" s="1"/>
  <c r="C79" i="7"/>
  <c r="D81" i="7" s="1"/>
  <c r="D108" i="7"/>
  <c r="D112" i="7"/>
  <c r="D114" i="7"/>
  <c r="C9" i="7"/>
  <c r="C13" i="7"/>
  <c r="C16" i="7"/>
  <c r="C19" i="7"/>
  <c r="C21" i="7"/>
  <c r="C23" i="7"/>
  <c r="C28" i="7"/>
  <c r="C30" i="7"/>
  <c r="C32" i="7"/>
  <c r="C33" i="7"/>
  <c r="C36" i="7"/>
  <c r="C39" i="7"/>
  <c r="C45" i="7"/>
  <c r="C48" i="7"/>
  <c r="C50" i="7"/>
  <c r="C52" i="7"/>
  <c r="C53" i="7"/>
  <c r="C59" i="7"/>
  <c r="C66" i="7"/>
  <c r="C67" i="7"/>
  <c r="C71" i="7"/>
  <c r="D227" i="7"/>
  <c r="D252" i="7"/>
  <c r="D298" i="7" l="1"/>
  <c r="D295" i="7"/>
  <c r="D293" i="7"/>
  <c r="D291" i="7"/>
  <c r="D267" i="7"/>
  <c r="D235" i="7"/>
  <c r="D220" i="7"/>
  <c r="D106" i="7"/>
  <c r="D95" i="7"/>
  <c r="D96" i="7"/>
  <c r="D94" i="7"/>
  <c r="D91" i="7"/>
  <c r="D89" i="7"/>
  <c r="D86" i="7"/>
  <c r="D87" i="7"/>
  <c r="D79" i="7"/>
  <c r="D251" i="7"/>
  <c r="D253" i="7"/>
  <c r="D290" i="7"/>
  <c r="D307" i="7"/>
  <c r="D292" i="7"/>
  <c r="D309" i="7"/>
  <c r="D268" i="7"/>
  <c r="D297" i="7"/>
  <c r="D270" i="7"/>
  <c r="D265" i="7"/>
  <c r="D264" i="7"/>
  <c r="D263" i="7"/>
  <c r="D266" i="7"/>
  <c r="D276" i="7"/>
  <c r="D277" i="7"/>
  <c r="D278" i="7"/>
  <c r="D273" i="7"/>
  <c r="D274" i="7"/>
  <c r="D275" i="7"/>
  <c r="D271" i="7"/>
  <c r="D279" i="7"/>
  <c r="D272" i="7"/>
  <c r="D234" i="7"/>
  <c r="D236" i="7"/>
  <c r="D100" i="7"/>
  <c r="D98" i="7"/>
  <c r="D99" i="7"/>
  <c r="D110" i="7"/>
  <c r="D219" i="7"/>
  <c r="D281" i="7"/>
  <c r="D221" i="7"/>
  <c r="D257" i="7"/>
  <c r="D301" i="7"/>
  <c r="D258" i="7"/>
  <c r="D302" i="7"/>
  <c r="D259" i="7"/>
  <c r="D303" i="7"/>
  <c r="D105" i="7"/>
  <c r="D260" i="7"/>
  <c r="D308" i="7"/>
  <c r="D84" i="7"/>
  <c r="D80" i="7"/>
  <c r="D83" i="7"/>
  <c r="D92" i="7"/>
  <c r="D103" i="7"/>
  <c r="D109" i="7"/>
  <c r="D113" i="7"/>
  <c r="D115" i="7"/>
  <c r="D215" i="7"/>
  <c r="D216" i="7"/>
  <c r="D222" i="7"/>
  <c r="D223" i="7"/>
  <c r="D225" i="7"/>
  <c r="D226" i="7"/>
  <c r="D224" i="7"/>
  <c r="D232" i="7"/>
  <c r="D233" i="7"/>
  <c r="D230" i="7"/>
  <c r="D231" i="7"/>
  <c r="D228" i="7"/>
  <c r="D241" i="7"/>
  <c r="D242" i="7"/>
  <c r="D238" i="7"/>
  <c r="D240" i="7"/>
  <c r="D246" i="7"/>
  <c r="D245" i="7"/>
  <c r="D247" i="7"/>
  <c r="D243" i="7"/>
  <c r="D248" i="7"/>
  <c r="D249" i="7"/>
  <c r="D282" i="7"/>
  <c r="D283" i="7"/>
  <c r="D286" i="7"/>
  <c r="D285" i="7"/>
  <c r="D287" i="7"/>
  <c r="D288" i="7"/>
  <c r="D304" i="7"/>
  <c r="D299" i="7"/>
  <c r="D305" i="7"/>
  <c r="D195" i="7" l="1"/>
  <c r="D211" i="7"/>
  <c r="D210" i="7"/>
  <c r="D209" i="7"/>
  <c r="D208" i="7"/>
  <c r="D207" i="7"/>
  <c r="D206" i="7"/>
  <c r="D205" i="7"/>
  <c r="D204" i="7"/>
  <c r="D203" i="7"/>
  <c r="D202" i="7"/>
  <c r="D201" i="7"/>
  <c r="D200" i="7"/>
  <c r="D199" i="7"/>
  <c r="D198" i="7"/>
  <c r="D197" i="7"/>
  <c r="D193" i="7"/>
  <c r="D192" i="7"/>
  <c r="D191" i="7"/>
  <c r="D190" i="7"/>
  <c r="D189" i="7"/>
  <c r="D188" i="7"/>
  <c r="D187" i="7"/>
  <c r="D186" i="7"/>
  <c r="D185" i="7"/>
  <c r="D176" i="7"/>
  <c r="D175" i="7"/>
  <c r="D169" i="7"/>
  <c r="D167" i="7"/>
  <c r="D153" i="7"/>
  <c r="D150" i="7"/>
  <c r="D151" i="7"/>
  <c r="D145" i="7"/>
  <c r="D143" i="7"/>
  <c r="D137" i="7"/>
  <c r="D129" i="7"/>
  <c r="D127" i="7"/>
  <c r="D126" i="7"/>
  <c r="D121" i="7"/>
  <c r="D181" i="7"/>
  <c r="D178" i="7"/>
  <c r="D173" i="7"/>
  <c r="D170" i="7"/>
  <c r="D166" i="7"/>
  <c r="D164" i="7"/>
  <c r="D161" i="7"/>
  <c r="L38" i="4"/>
  <c r="D38" i="4"/>
  <c r="D157" i="7"/>
  <c r="D154" i="7"/>
  <c r="D149" i="7"/>
  <c r="D146" i="7"/>
  <c r="D141" i="7"/>
  <c r="D138" i="7"/>
  <c r="D133" i="7"/>
  <c r="D132" i="7"/>
  <c r="D130" i="7"/>
  <c r="D125" i="7"/>
  <c r="D122" i="7"/>
  <c r="L58" i="4"/>
  <c r="D12" i="7"/>
  <c r="D74" i="7"/>
  <c r="D70" i="7"/>
  <c r="D66" i="7"/>
  <c r="D59" i="7"/>
  <c r="D58" i="7"/>
  <c r="D52" i="7"/>
  <c r="D51" i="7"/>
  <c r="D49" i="7"/>
  <c r="D46" i="7"/>
  <c r="D41" i="7"/>
  <c r="D38" i="7"/>
  <c r="D33" i="7"/>
  <c r="D32" i="7"/>
  <c r="D30" i="7"/>
  <c r="D28" i="7"/>
  <c r="D24" i="7"/>
  <c r="D22" i="7"/>
  <c r="D20" i="7"/>
  <c r="D17" i="7"/>
  <c r="D15" i="7"/>
  <c r="D9" i="7"/>
  <c r="L64" i="4"/>
  <c r="L50" i="4"/>
  <c r="L27" i="4"/>
  <c r="L18" i="4"/>
  <c r="D64" i="4"/>
  <c r="D58" i="4"/>
  <c r="D50" i="4"/>
  <c r="D34" i="6" s="1"/>
  <c r="D27" i="4"/>
  <c r="D32" i="6" s="1"/>
  <c r="D18" i="4"/>
  <c r="D31" i="6" s="1"/>
  <c r="D7" i="4"/>
  <c r="D30" i="6" s="1"/>
  <c r="L7" i="4"/>
  <c r="G21" i="6"/>
  <c r="G65" i="2"/>
  <c r="Y65" i="2"/>
  <c r="Y9" i="2"/>
  <c r="P9" i="2"/>
  <c r="G9" i="2"/>
  <c r="P65" i="2"/>
  <c r="D194" i="7" l="1"/>
  <c r="D196" i="7"/>
  <c r="D134" i="7"/>
  <c r="D142" i="7"/>
  <c r="D158" i="7"/>
  <c r="D165" i="7"/>
  <c r="D174" i="7"/>
  <c r="D135" i="7"/>
  <c r="D159" i="7"/>
  <c r="D120" i="7"/>
  <c r="D128" i="7"/>
  <c r="D136" i="7"/>
  <c r="D144" i="7"/>
  <c r="D152" i="7"/>
  <c r="D160" i="7"/>
  <c r="D168" i="7"/>
  <c r="D177" i="7"/>
  <c r="D162" i="7"/>
  <c r="D123" i="7"/>
  <c r="D131" i="7"/>
  <c r="D139" i="7"/>
  <c r="D147" i="7"/>
  <c r="D155" i="7"/>
  <c r="D163" i="7"/>
  <c r="D171" i="7"/>
  <c r="D179" i="7"/>
  <c r="D124" i="7"/>
  <c r="D140" i="7"/>
  <c r="D148" i="7"/>
  <c r="D156" i="7"/>
  <c r="D172" i="7"/>
  <c r="D180" i="7"/>
  <c r="D19" i="7"/>
  <c r="D11" i="7"/>
  <c r="C87" i="6" s="1"/>
  <c r="D13" i="7"/>
  <c r="D10" i="7"/>
  <c r="D14" i="7"/>
  <c r="D45" i="7"/>
  <c r="D47" i="7"/>
  <c r="D53" i="7"/>
  <c r="D60" i="7"/>
  <c r="D61" i="7"/>
  <c r="D73" i="7"/>
  <c r="D55" i="7"/>
  <c r="D63" i="7"/>
  <c r="D54" i="7"/>
  <c r="D62" i="7"/>
  <c r="D71" i="7"/>
  <c r="D48" i="7"/>
  <c r="D56" i="7"/>
  <c r="D64" i="7"/>
  <c r="D67" i="7"/>
  <c r="D57" i="7"/>
  <c r="D65" i="7"/>
  <c r="D68" i="7"/>
  <c r="D50" i="7"/>
  <c r="D75" i="7"/>
  <c r="D69" i="7"/>
  <c r="D72" i="7"/>
  <c r="D18" i="7"/>
  <c r="D16" i="7"/>
  <c r="D39" i="7"/>
  <c r="D40" i="7"/>
  <c r="D36" i="7"/>
  <c r="D37" i="7"/>
  <c r="D31" i="7"/>
  <c r="D27" i="7"/>
  <c r="D26" i="7"/>
  <c r="D23" i="7"/>
  <c r="D25" i="7"/>
  <c r="D21" i="7"/>
  <c r="D34" i="7"/>
  <c r="D35" i="7"/>
  <c r="D29" i="7"/>
  <c r="H51" i="6" s="1"/>
  <c r="C32" i="6"/>
  <c r="E32" i="6" s="1"/>
  <c r="D33" i="6"/>
  <c r="C34" i="6"/>
  <c r="E34" i="6" s="1"/>
  <c r="D35" i="6"/>
  <c r="C31" i="6"/>
  <c r="E31" i="6" s="1"/>
  <c r="C35" i="6"/>
  <c r="D36" i="6"/>
  <c r="C30" i="6"/>
  <c r="E30" i="6" s="1"/>
  <c r="C33" i="6"/>
  <c r="C36" i="6"/>
  <c r="F5" i="4"/>
  <c r="F120" i="2"/>
  <c r="F121" i="2"/>
  <c r="F122" i="2"/>
  <c r="F123" i="2"/>
  <c r="F124" i="2"/>
  <c r="F125" i="2"/>
  <c r="F126" i="2"/>
  <c r="F119" i="2"/>
  <c r="E120" i="2"/>
  <c r="E121" i="2"/>
  <c r="E122" i="2"/>
  <c r="E123" i="2"/>
  <c r="E124" i="2"/>
  <c r="E125" i="2"/>
  <c r="E126" i="2"/>
  <c r="E119" i="2"/>
  <c r="G23" i="6"/>
  <c r="E23" i="6"/>
  <c r="C23" i="6"/>
  <c r="G22" i="6"/>
  <c r="E22" i="6"/>
  <c r="C22" i="6"/>
  <c r="C21" i="6"/>
  <c r="G20" i="6"/>
  <c r="E20" i="6"/>
  <c r="C20" i="6"/>
  <c r="G19" i="6"/>
  <c r="E19" i="6"/>
  <c r="C19" i="6"/>
  <c r="G18" i="6"/>
  <c r="E18" i="6"/>
  <c r="C18" i="6"/>
  <c r="C5" i="6"/>
  <c r="M41" i="6" l="1"/>
  <c r="C74" i="6"/>
  <c r="C65" i="6"/>
  <c r="M48" i="6"/>
  <c r="H57" i="6"/>
  <c r="H48" i="6"/>
  <c r="H69" i="6"/>
  <c r="H60" i="6"/>
  <c r="M42" i="6"/>
  <c r="C80" i="6"/>
  <c r="C83" i="6"/>
  <c r="H49" i="6"/>
  <c r="H70" i="6"/>
  <c r="H61" i="6"/>
  <c r="M43" i="6"/>
  <c r="C85" i="6"/>
  <c r="H71" i="6"/>
  <c r="C55" i="6"/>
  <c r="C84" i="6"/>
  <c r="M45" i="6"/>
  <c r="H52" i="6"/>
  <c r="C69" i="6"/>
  <c r="H42" i="6"/>
  <c r="M46" i="6"/>
  <c r="C76" i="6"/>
  <c r="C54" i="6"/>
  <c r="H53" i="6"/>
  <c r="H44" i="6"/>
  <c r="H64" i="6"/>
  <c r="C79" i="6"/>
  <c r="C56" i="6"/>
  <c r="H54" i="6"/>
  <c r="H45" i="6"/>
  <c r="H66" i="6"/>
  <c r="H41" i="6"/>
  <c r="M44" i="6"/>
  <c r="H63" i="6"/>
  <c r="C53" i="6"/>
  <c r="H43" i="6"/>
  <c r="M47" i="6"/>
  <c r="C45" i="6"/>
  <c r="H55" i="6"/>
  <c r="H46" i="6"/>
  <c r="H67" i="6"/>
  <c r="M49" i="6"/>
  <c r="H62" i="6"/>
  <c r="C86" i="6"/>
  <c r="H50" i="6"/>
  <c r="H65" i="6"/>
  <c r="C82" i="6"/>
  <c r="H56" i="6"/>
  <c r="H47" i="6"/>
  <c r="H68" i="6"/>
  <c r="H72" i="6"/>
  <c r="C61" i="6"/>
  <c r="C66" i="6"/>
  <c r="C67" i="6"/>
  <c r="C71" i="6"/>
  <c r="C75" i="6"/>
  <c r="C70" i="6"/>
  <c r="C72" i="6"/>
  <c r="C77" i="6"/>
  <c r="C43" i="6"/>
  <c r="C60" i="6"/>
  <c r="C68" i="6"/>
  <c r="C44" i="6"/>
  <c r="C63" i="6"/>
  <c r="C78" i="6"/>
  <c r="C81" i="6"/>
  <c r="C88" i="6"/>
  <c r="C73" i="6"/>
  <c r="E36" i="6"/>
  <c r="C48" i="6"/>
  <c r="E33" i="6"/>
  <c r="C46" i="6"/>
  <c r="C52" i="6"/>
  <c r="C49" i="6"/>
  <c r="C41" i="6"/>
  <c r="C42" i="6"/>
  <c r="C62" i="6"/>
  <c r="C51" i="6"/>
  <c r="C50" i="6"/>
  <c r="C64" i="6"/>
  <c r="C47" i="6"/>
  <c r="E35" i="6"/>
  <c r="G123" i="2"/>
  <c r="G121" i="2"/>
  <c r="G125" i="2"/>
  <c r="G124" i="2"/>
  <c r="G122" i="2"/>
  <c r="G120" i="2"/>
  <c r="G119" i="2"/>
  <c r="J18" i="6" s="1"/>
  <c r="I19" i="6"/>
  <c r="I20" i="6"/>
  <c r="I23" i="6"/>
  <c r="I21" i="6"/>
  <c r="I24" i="6"/>
  <c r="I22" i="6"/>
  <c r="I18" i="6"/>
  <c r="B7" i="3"/>
  <c r="C9" i="6" s="1"/>
  <c r="B18" i="3"/>
  <c r="C10" i="6" s="1"/>
  <c r="B29" i="3"/>
  <c r="C11" i="6" s="1"/>
  <c r="B40" i="3"/>
  <c r="C12" i="6" s="1"/>
  <c r="B51" i="3"/>
  <c r="C13" i="6" s="1"/>
  <c r="J20" i="6" l="1"/>
  <c r="J23" i="6"/>
  <c r="J19" i="6"/>
  <c r="J21" i="6"/>
  <c r="J22" i="6"/>
  <c r="C6" i="6"/>
  <c r="G37" i="1" l="1"/>
  <c r="G47" i="1"/>
  <c r="G30" i="1"/>
  <c r="G63" i="1"/>
  <c r="G74" i="1"/>
  <c r="C74" i="1" l="1"/>
  <c r="C4" i="6" l="1"/>
  <c r="C63" i="1"/>
  <c r="C47" i="1"/>
  <c r="C30" i="1"/>
  <c r="C37" i="1"/>
  <c r="E74" i="1" l="1"/>
  <c r="E63" i="1"/>
  <c r="E47" i="1"/>
  <c r="E37" i="1"/>
  <c r="E30" i="1"/>
  <c r="H31" i="1"/>
  <c r="F31" i="1"/>
  <c r="D31" i="1"/>
  <c r="B31" i="1"/>
  <c r="L38" i="1"/>
  <c r="J38" i="1"/>
  <c r="H38" i="1"/>
  <c r="F38" i="1"/>
  <c r="D38" i="1"/>
  <c r="B38" i="1"/>
  <c r="F75" i="1"/>
  <c r="D75" i="1"/>
  <c r="B75" i="1"/>
  <c r="F64" i="1"/>
  <c r="D64" i="1"/>
  <c r="B64" i="1"/>
  <c r="H48" i="1"/>
  <c r="F48" i="1"/>
  <c r="D48" i="1"/>
  <c r="B48" i="1"/>
  <c r="B3" i="6" l="1"/>
  <c r="C3" i="6"/>
</calcChain>
</file>

<file path=xl/sharedStrings.xml><?xml version="1.0" encoding="utf-8"?>
<sst xmlns="http://schemas.openxmlformats.org/spreadsheetml/2006/main" count="2261" uniqueCount="1233">
  <si>
    <t>Seekers Of Adoulin Quest Progress</t>
  </si>
  <si>
    <t>NPC: Reja Ygridhi</t>
  </si>
  <si>
    <t>Location: Celennia Memorial Library (East Adoulin)</t>
  </si>
  <si>
    <t>Naakuals</t>
  </si>
  <si>
    <t>Tier 1</t>
  </si>
  <si>
    <t>Achuka</t>
  </si>
  <si>
    <t>Colkhab</t>
  </si>
  <si>
    <t>Tchakka</t>
  </si>
  <si>
    <t>Tier 2</t>
  </si>
  <si>
    <t>Yumcax</t>
  </si>
  <si>
    <t>Hurkan</t>
  </si>
  <si>
    <t>Tier 3</t>
  </si>
  <si>
    <t>Kumhau</t>
  </si>
  <si>
    <t>Note: Naakuals may need to be re-defeated if only completion is before November 2013</t>
  </si>
  <si>
    <t>Empty Nest</t>
  </si>
  <si>
    <t>Grind To Sawdust</t>
  </si>
  <si>
    <t>To Catch A Predator</t>
  </si>
  <si>
    <t>Twitherym Dust</t>
  </si>
  <si>
    <t>I'm On A Boat</t>
  </si>
  <si>
    <t>Orobon Appetit</t>
  </si>
  <si>
    <t>Poisoning The Well</t>
  </si>
  <si>
    <t>Unsullied Lands</t>
  </si>
  <si>
    <t>A Geothermal Expedition</t>
  </si>
  <si>
    <t>A Stone's Throw Away</t>
  </si>
  <si>
    <t>No Rime Like The Present</t>
  </si>
  <si>
    <t>Boiling Over</t>
  </si>
  <si>
    <t>Don't Clam Up On Me Now</t>
  </si>
  <si>
    <t>The Whole Place Is Abuzz</t>
  </si>
  <si>
    <t>It Sets My Heart Aflutter</t>
  </si>
  <si>
    <t>Talk About Wrinkly Skin</t>
  </si>
  <si>
    <t>Did You Feel That?</t>
  </si>
  <si>
    <t>Hide And Go Peak</t>
  </si>
  <si>
    <t>It Never Goes Out Of Style</t>
  </si>
  <si>
    <t>Dirt Cheap</t>
  </si>
  <si>
    <t>Flower Power</t>
  </si>
  <si>
    <t>Breaking The Ice</t>
  </si>
  <si>
    <t>No Love Lost</t>
  </si>
  <si>
    <t>Lerene's Lament</t>
  </si>
  <si>
    <t>City Of Adoulin And Mog Garden Quests</t>
  </si>
  <si>
    <t>A Certain Substitute Patrolman</t>
  </si>
  <si>
    <t>A Pioneer's Best (Imaginary) Friend</t>
  </si>
  <si>
    <t>"Always more," Quoth the Ravenous</t>
  </si>
  <si>
    <t>Exotic Delicacies</t>
  </si>
  <si>
    <t>Hunger Strikes</t>
  </si>
  <si>
    <t>No Laughing Matter</t>
  </si>
  <si>
    <t>The Old Man and the Harpoon</t>
  </si>
  <si>
    <t>Raptor Rapture</t>
  </si>
  <si>
    <t>Scaredy-Cats</t>
  </si>
  <si>
    <t>The Starving</t>
  </si>
  <si>
    <t>Transporting</t>
  </si>
  <si>
    <t>Vegetable Vegetable Revolution</t>
  </si>
  <si>
    <t>Western Waypoints, Ho!</t>
  </si>
  <si>
    <t>A Good Pair of Crocs</t>
  </si>
  <si>
    <t>A Shot in the Dark</t>
  </si>
  <si>
    <t>A Thirst for the Ages</t>
  </si>
  <si>
    <t>Cafe...teria</t>
  </si>
  <si>
    <t>Don't Ever Leaf Me</t>
  </si>
  <si>
    <t>Keep Your Bloomers On, Erisa</t>
  </si>
  <si>
    <t>The Longest Way Round...</t>
  </si>
  <si>
    <t>Open the Floodgates</t>
  </si>
  <si>
    <t>Wes...Eastern Waypoints, Ho!</t>
  </si>
  <si>
    <t>Fertile Ground</t>
  </si>
  <si>
    <t>Full Fields</t>
  </si>
  <si>
    <t>Green Groves</t>
  </si>
  <si>
    <t>Mining Missive</t>
  </si>
  <si>
    <t>Pond Probing</t>
  </si>
  <si>
    <t>Coastal Chaos</t>
  </si>
  <si>
    <t>Seed Sowing</t>
  </si>
  <si>
    <t>Flotsam Finding</t>
  </si>
  <si>
    <t>Courtesy Crustacean</t>
  </si>
  <si>
    <t>Trinket for the Tyrant</t>
  </si>
  <si>
    <t>All the Way to the Bank</t>
  </si>
  <si>
    <t>Do Not Go Into the Light</t>
  </si>
  <si>
    <t>F.A.I.L.ure Is Not an Option</t>
  </si>
  <si>
    <t>Flavors of Our Lives</t>
  </si>
  <si>
    <t>Flowers for Svenja</t>
  </si>
  <si>
    <t>Granddaddy Dearest</t>
  </si>
  <si>
    <t>Hypocritical Oath</t>
  </si>
  <si>
    <t>Vegetable Vegetable Evolution</t>
  </si>
  <si>
    <t>The Good, the Bad, the Clement</t>
  </si>
  <si>
    <t>One Good Turn...</t>
  </si>
  <si>
    <t>The Secret to Success</t>
  </si>
  <si>
    <t>Thorn in the Side</t>
  </si>
  <si>
    <t>Velkkovert Operations</t>
  </si>
  <si>
    <t>Wayward Waypoints</t>
  </si>
  <si>
    <t>Hypnotic Hospitality</t>
  </si>
  <si>
    <t>A Barrel of Laughs</t>
  </si>
  <si>
    <t>Dances with Luopans</t>
  </si>
  <si>
    <t>Not-So-Clean Bill</t>
  </si>
  <si>
    <t>Sick and Tired</t>
  </si>
  <si>
    <t>To Laugh Is to Love</t>
  </si>
  <si>
    <t>Vegetable Vegetable Crisis</t>
  </si>
  <si>
    <t>Vegetable Vegetable Frustration</t>
  </si>
  <si>
    <t>A Thirst Before Time</t>
  </si>
  <si>
    <t>A Thirst for Eternity</t>
  </si>
  <si>
    <t>A Thirst for the Eons</t>
  </si>
  <si>
    <t>Children of the Rune</t>
  </si>
  <si>
    <t>The Curious Case of Melvien</t>
  </si>
  <si>
    <t>Eye of the Beholder</t>
  </si>
  <si>
    <t>In the Land of the Blind</t>
  </si>
  <si>
    <t>Mistress of Ceremonies</t>
  </si>
  <si>
    <t>No Mercy for the Wicked</t>
  </si>
  <si>
    <t>The Weatherspoon Inquisition</t>
  </si>
  <si>
    <t>The Weatherspoon War</t>
  </si>
  <si>
    <t>Titillating Tomes</t>
  </si>
  <si>
    <t>Release the Fleece</t>
  </si>
  <si>
    <t>Feeding Frenzy</t>
  </si>
  <si>
    <t>Chacharoon's Cheer</t>
  </si>
  <si>
    <t>Cry Not, Caretaker</t>
  </si>
  <si>
    <t>Trial of the Chacharoon</t>
  </si>
  <si>
    <t>Doctor Chacharoon</t>
  </si>
  <si>
    <t>Rowing Together</t>
  </si>
  <si>
    <t>BG Link: https://www.bg-wiki.com/bg/Reja_Ygridhi#Golden_Rank_Key_Item</t>
  </si>
  <si>
    <t>Tier 1: Defeat the first three Naakuals</t>
  </si>
  <si>
    <t>Tier 2: Defeat next two Naakuals</t>
  </si>
  <si>
    <t>Tier 3: Defeat last Naakual</t>
  </si>
  <si>
    <t>Done</t>
  </si>
  <si>
    <t>Water, Water, Everywhere</t>
  </si>
  <si>
    <t>Couriers' Coalition</t>
  </si>
  <si>
    <t>Type</t>
  </si>
  <si>
    <t>Assignment</t>
  </si>
  <si>
    <t>Objective</t>
  </si>
  <si>
    <t>Imprimaturs: EXP/Bayld</t>
  </si>
  <si>
    <t>Rank Requirement</t>
  </si>
  <si>
    <t>Provide: Foret de Hennetiel</t>
  </si>
  <si>
    <t>Transport provisions to the site in Foret de Hennetielwhere the Frontier Station is to be constructed.</t>
  </si>
  <si>
    <t>Probationer</t>
  </si>
  <si>
    <t>Provide: Morimar Basalt Fields</t>
  </si>
  <si>
    <t>Transport provisions to the site in Morimar Basalt Fieldswhere the Frontier Station is to be constructed.</t>
  </si>
  <si>
    <t>Provide: Marjami Ravine</t>
  </si>
  <si>
    <t>Transport provisions to the site in Marjami Ravinewhere the Frontier Station is to be constructed.</t>
  </si>
  <si>
    <t>Partner</t>
  </si>
  <si>
    <t>Provide: Yorcia Weald</t>
  </si>
  <si>
    <t>Transport provisions to the site in Yorcia Weald where the Frontier Station is to be constructed.</t>
  </si>
  <si>
    <t>Provide: Kamihr Drifts</t>
  </si>
  <si>
    <t>Transport provisions to the site in Kamihr Drifts where the Frontier Station is to be constructed.</t>
  </si>
  <si>
    <t>Magnate</t>
  </si>
  <si>
    <t>Deliver: Foret de Hennetiel</t>
  </si>
  <si>
    <t>Bring supplies from the Frontier Station in Foret de Hennetiel back to the assignment desk.</t>
  </si>
  <si>
    <t>Contributor</t>
  </si>
  <si>
    <t>Deliver: Morimar Basalt Fields</t>
  </si>
  <si>
    <t>Bring supplies from the Frontier Station in Morimar Basalt Fields back to the assignment desk.</t>
  </si>
  <si>
    <t>Deliver: Marjami Ravine</t>
  </si>
  <si>
    <t>Bring supplies from the Frontier Station in Marjami Ravine back to the assignment desk.</t>
  </si>
  <si>
    <t>Advisor</t>
  </si>
  <si>
    <t>Deliver: Yorcia Weald</t>
  </si>
  <si>
    <t>Bring supplies from the Frontier Station in Yorcia Weald back to the assignment desk.</t>
  </si>
  <si>
    <t>Deliver: Kamihr Drifts</t>
  </si>
  <si>
    <t>Bring supplies from the Frontier Station in Kamihr Drifts back to the assignment desk.</t>
  </si>
  <si>
    <t>3: 10800</t>
  </si>
  <si>
    <t>Legend</t>
  </si>
  <si>
    <t>Support: Ceizak Battlegrounds</t>
  </si>
  <si>
    <t>Bring supplies to a Frontier Bivouac in either Ceizak Battlegrounds or Yahse Hunting Grounds.</t>
  </si>
  <si>
    <t>Petitioner</t>
  </si>
  <si>
    <t>Support: Foret de Hennetiel</t>
  </si>
  <si>
    <t>Bring supplies to a Frontier Bivouac in Foret de Hennetiel.</t>
  </si>
  <si>
    <t>Disciple</t>
  </si>
  <si>
    <t>Support: Morimar Basalt Fields</t>
  </si>
  <si>
    <t>Bring supplies to a Frontier Bivouac in Morimar Basalt Fields.</t>
  </si>
  <si>
    <t>Support: Yorcia Weald</t>
  </si>
  <si>
    <t>Bring supplies to a Frontier Bivouac in Yorcia Weald.</t>
  </si>
  <si>
    <t>Support: Marjami Ravine</t>
  </si>
  <si>
    <t>Bring supplies to a Frontier Bivouac in Marjami Ravine.</t>
  </si>
  <si>
    <t>Support: Kamihr Drifts</t>
  </si>
  <si>
    <t>Bring supplies to a Frontier Bivouac in Kamihr Drifts.</t>
  </si>
  <si>
    <t>1: 1250</t>
  </si>
  <si>
    <t>2: 2250</t>
  </si>
  <si>
    <t>3: 3000</t>
  </si>
  <si>
    <t>1: 2500</t>
  </si>
  <si>
    <t>2: 4500</t>
  </si>
  <si>
    <t>3: 6000</t>
  </si>
  <si>
    <t>1: 3500</t>
  </si>
  <si>
    <t>2: 6300</t>
  </si>
  <si>
    <t>3: 8400</t>
  </si>
  <si>
    <t>1: 2000</t>
  </si>
  <si>
    <t>2: 3600</t>
  </si>
  <si>
    <t>3: 4800</t>
  </si>
  <si>
    <t>1: 4500</t>
  </si>
  <si>
    <t>2: 8100</t>
  </si>
  <si>
    <t>1: 1000</t>
  </si>
  <si>
    <t>2: 1800</t>
  </si>
  <si>
    <t>3: 2400</t>
  </si>
  <si>
    <t>1: 1500</t>
  </si>
  <si>
    <t>2: 2700</t>
  </si>
  <si>
    <t>3: 3600</t>
  </si>
  <si>
    <t>1: 3000</t>
  </si>
  <si>
    <t>2: 5400</t>
  </si>
  <si>
    <t>3: 7200</t>
  </si>
  <si>
    <t>Pioneers' Coalition</t>
  </si>
  <si>
    <t>Procure: Ceizak Battlegrounds</t>
  </si>
  <si>
    <t>Procure 5 materials by logging in either Ceizak Battlegrounds or Yahse Hunting Grounds.</t>
  </si>
  <si>
    <t>Procure: Foret de Hennetiel</t>
  </si>
  <si>
    <t>Procure 5 materials by harvesting in Foret de Hennetiel.</t>
  </si>
  <si>
    <t>Procure: Morimar Basalt Fields</t>
  </si>
  <si>
    <t>Procure 5 materials by mining in Morimar Basalt Fields.</t>
  </si>
  <si>
    <t>Procure: Cirdas Caverns</t>
  </si>
  <si>
    <t>Procure 5 materials by mining in Cirdas Caverns.</t>
  </si>
  <si>
    <t>Procure: Marjami Ravine</t>
  </si>
  <si>
    <t>Procure 5 materials by mining in Marjami Ravine.</t>
  </si>
  <si>
    <t>Procure: Yorcia Weald</t>
  </si>
  <si>
    <t>Procure 5 materials by logging in Yorcia Weald.</t>
  </si>
  <si>
    <t>1: 3750</t>
  </si>
  <si>
    <t>2: 6750</t>
  </si>
  <si>
    <t>3: 9000</t>
  </si>
  <si>
    <t>Procure: Kamihr Drifts</t>
  </si>
  <si>
    <t>Procure 5 materials by mining in Kamihr Drifts.</t>
  </si>
  <si>
    <t>Procure: Outer Ra'Kaznar</t>
  </si>
  <si>
    <t>Procure 5 materials by mining in Outer Ra'Kaznar.</t>
  </si>
  <si>
    <t>1: 6000</t>
  </si>
  <si>
    <t>2: 10800</t>
  </si>
  <si>
    <t>3: 14400</t>
  </si>
  <si>
    <t>Clear: Ceizak Battlegrounds</t>
  </si>
  <si>
    <t>Complete a Colonization Reive in either Ceizak Battlegrounds or Yahse Hunting Grounds.</t>
  </si>
  <si>
    <t>1: 1750</t>
  </si>
  <si>
    <t>2: 3150</t>
  </si>
  <si>
    <t>3: 4200</t>
  </si>
  <si>
    <t>Clear: Foret de Hennetiel</t>
  </si>
  <si>
    <t>Complete a Colonization Reive in Foret de Hennetiel.</t>
  </si>
  <si>
    <t>Clear: Morimar Basalt Fields</t>
  </si>
  <si>
    <t>Complete a Colonization Reive in Morimar Basalt Fields.</t>
  </si>
  <si>
    <t>Clear: Cirdas Caverns</t>
  </si>
  <si>
    <t>Complete a Colonization Reive in Cirdas Caverns.</t>
  </si>
  <si>
    <t>1: 4000</t>
  </si>
  <si>
    <t>2: 7200</t>
  </si>
  <si>
    <t>3: 9600</t>
  </si>
  <si>
    <t>Clear: Marjami Ravine</t>
  </si>
  <si>
    <t>Complete a Colonization Reive in Marjami Ravine.</t>
  </si>
  <si>
    <t>1: 4250</t>
  </si>
  <si>
    <t>2: 7650</t>
  </si>
  <si>
    <t>3: 10200</t>
  </si>
  <si>
    <t>Clear: Yorcia Weald</t>
  </si>
  <si>
    <t>Complete a Colonization Reive in Yorcia Weald.</t>
  </si>
  <si>
    <t>1: 5000</t>
  </si>
  <si>
    <t>2: 9000</t>
  </si>
  <si>
    <t>3: 12000</t>
  </si>
  <si>
    <t>Clear: Kamihr Drifts</t>
  </si>
  <si>
    <t>Complete a Colonization Reive in Kamihr Drifts.</t>
  </si>
  <si>
    <t>Clear: Outer Ra'Kaznar</t>
  </si>
  <si>
    <t>Complete a Colonization Reive in Outer Ra'Kaznar or Ra'Kaznar Inner Court.</t>
  </si>
  <si>
    <t>1: 7000</t>
  </si>
  <si>
    <t>2: 12600</t>
  </si>
  <si>
    <t>3: 16800</t>
  </si>
  <si>
    <t>Mummers' Coalition</t>
  </si>
  <si>
    <t>Recover: Ceizak Battlegrounds</t>
  </si>
  <si>
    <t>Find a Lost article in either Ceizak Battlegrounds or Yahse Hunting Grounds.</t>
  </si>
  <si>
    <t>Recover: Foret de Hennetiel</t>
  </si>
  <si>
    <t>Find a Lost article in either Foret de Hennetiel or Sih Gates.</t>
  </si>
  <si>
    <t>Recover: Morimar Basalt Fields</t>
  </si>
  <si>
    <t>Find a Lost article in either Morimar Basalt Fields or Moh Gates.</t>
  </si>
  <si>
    <t>Recover: Marjami Ravine</t>
  </si>
  <si>
    <t>Find a Lost article in either Marjami Ravine or Dho Gates.</t>
  </si>
  <si>
    <t>Recover: Yorcia Weald</t>
  </si>
  <si>
    <t>Find a Lost article in either Yorcia Weald or Cirdas Caverns.</t>
  </si>
  <si>
    <t>Recover: Kamihr Drifts</t>
  </si>
  <si>
    <t>Find a Lost article in either Kamihr Drifts or Woh Gates.</t>
  </si>
  <si>
    <t>1: 5250</t>
  </si>
  <si>
    <t>2: 9450</t>
  </si>
  <si>
    <t>3: 12600</t>
  </si>
  <si>
    <t>Research: Rala Waterways</t>
  </si>
  <si>
    <t>Research: Ceizak Battlegrounds</t>
  </si>
  <si>
    <t>Research: Foret de Hennetiel</t>
  </si>
  <si>
    <t>Research: Morimar Basalt Fields</t>
  </si>
  <si>
    <t>Research: Marjami Ravine</t>
  </si>
  <si>
    <t>Research: Yorcia Weald</t>
  </si>
  <si>
    <t>Research: Kamihr Drifts</t>
  </si>
  <si>
    <t>1: 8000</t>
  </si>
  <si>
    <t>2: 14400</t>
  </si>
  <si>
    <t>3: 19200</t>
  </si>
  <si>
    <t>Boost: Foret de Hennetiel</t>
  </si>
  <si>
    <t>Cheer up the worker at the frontier station in Foret de Hennetiel or Morimar Basalt Fields.</t>
  </si>
  <si>
    <t>Boost: Marjami Ravine</t>
  </si>
  <si>
    <t>Cheer up the worker at the frontier station in Marjami Ravine or Yorcia Weald.</t>
  </si>
  <si>
    <t>Boost: Kamihr Drifts</t>
  </si>
  <si>
    <t>Cheer up the worker at the frontier station in Kamihr Drifts.</t>
  </si>
  <si>
    <t>Inventors' Coalition</t>
  </si>
  <si>
    <t>Task Delegator J-10 Western Adoulin</t>
  </si>
  <si>
    <t>Gather: Rala Waterways</t>
  </si>
  <si>
    <t>Gather and deliver three spools of Bloodthread to the Task Delegator.</t>
  </si>
  <si>
    <t>Gather: Ceizak Battlegrounds</t>
  </si>
  <si>
    <t>Gather and deliver five Chapuli Wings to the Task Delegator.</t>
  </si>
  <si>
    <t>Gather: Yahse Hunting Grounds</t>
  </si>
  <si>
    <t>Gather and deliver five Twitherym Wings to the Task Delegator.</t>
  </si>
  <si>
    <t>Gather: Sih Gates</t>
  </si>
  <si>
    <t>Gather and deliver three jars of Acuex Poison to the Task Delegator.</t>
  </si>
  <si>
    <t>Gather: Moh Gates</t>
  </si>
  <si>
    <t>Gather and deliver three Matamata Shells to the Task Delegator.</t>
  </si>
  <si>
    <t>Gather: Foret de Hennetiel</t>
  </si>
  <si>
    <t>Gather and deliver three Craklaw Pincers to the Task Delegator.</t>
  </si>
  <si>
    <t>Gather: Morimar Basalt Fields</t>
  </si>
  <si>
    <t>Gather and deliver three Peiste Stingers to the Task Delegator.</t>
  </si>
  <si>
    <t>Gather: Cirdas Caverns</t>
  </si>
  <si>
    <t>Gather and deliver three jars of Umbril Ooze to the Task Delegator.</t>
  </si>
  <si>
    <t>1: 2250</t>
  </si>
  <si>
    <t>2: 4050</t>
  </si>
  <si>
    <t>3: 5400</t>
  </si>
  <si>
    <t>Gather: Dho Gates</t>
  </si>
  <si>
    <t>Gather and deliver three Slug Eyes to the Task Delegator.</t>
  </si>
  <si>
    <t>1: 2750</t>
  </si>
  <si>
    <t>2: 4950</t>
  </si>
  <si>
    <t>3: 6600</t>
  </si>
  <si>
    <t>Gather: Marjami Ravine</t>
  </si>
  <si>
    <t>Gather and deliver three Tulfaire Feathers to the Task Delegator.</t>
  </si>
  <si>
    <t>Gather: Yorcia Weald</t>
  </si>
  <si>
    <t>Gather and deliver three Snapweed Tendrils to the Task Delegator.</t>
  </si>
  <si>
    <t>1: 3250</t>
  </si>
  <si>
    <t>2: 5850</t>
  </si>
  <si>
    <t>3: 7800</t>
  </si>
  <si>
    <t>Gather: Woh Gates</t>
  </si>
  <si>
    <t>Gather and deliver three Snoll Arms to the Task Delegator.</t>
  </si>
  <si>
    <t>Gather: Kamihr Drifts</t>
  </si>
  <si>
    <t>Gather and deliver three Raaz Tusks to the Task Delegator.</t>
  </si>
  <si>
    <t>Gather: Outer Ra'Kaznar</t>
  </si>
  <si>
    <t>Gather and deliver one Dullahan Armor to the Task Delegator.</t>
  </si>
  <si>
    <t>1: 4750</t>
  </si>
  <si>
    <t>2: 8550</t>
  </si>
  <si>
    <t>3: 11400</t>
  </si>
  <si>
    <t>Gather: Ra'Kaznar Inner Court</t>
  </si>
  <si>
    <t>Gather and deliver three Luminicloths to the Task Delegator.</t>
  </si>
  <si>
    <t>Peacekeepers' Coalition</t>
  </si>
  <si>
    <t>Task Delegator F-7 Eastern Adoulin</t>
  </si>
  <si>
    <t>Preserve: Ceizak Battlegrounds</t>
  </si>
  <si>
    <t>Complete a successful Lair Reive in Ceizak Battlegrounds.</t>
  </si>
  <si>
    <t>Preserve: Yahse Hunting Grounds</t>
  </si>
  <si>
    <t>Complete a successful Lair Reive in Yahse Hunting Grounds.</t>
  </si>
  <si>
    <t>Preserve: Foret de Hennetiel</t>
  </si>
  <si>
    <t>Complete a successful Lair Reive in Foret de Hennetiel.</t>
  </si>
  <si>
    <t>Preserve: Morimar Basalt Fields</t>
  </si>
  <si>
    <t>Complete a successful Lair Reive in Morimar Basalt Fields.</t>
  </si>
  <si>
    <t>Preserve: Cirdas Caverns</t>
  </si>
  <si>
    <t>Complete a successful Lair Reive in Cirdas Caverns.</t>
  </si>
  <si>
    <t>Preserve: Yorcia Weald</t>
  </si>
  <si>
    <t>Complete a successful Lair Reive in Yorcia Weald.</t>
  </si>
  <si>
    <t>Preserve: Marjami Ravine</t>
  </si>
  <si>
    <t>Complete a successful Lair Reive in Marjami Ravine.</t>
  </si>
  <si>
    <t>Preserve: Kamihr Drifts</t>
  </si>
  <si>
    <t>Complete a successful Lair Reive in Kamihr Drifts.</t>
  </si>
  <si>
    <t>Preserve: Outer Ra'Kaznar</t>
  </si>
  <si>
    <t>Complete a successful Lair Reive in Outer Ra'Kaznar or Ra'Kaznar Inner Court.</t>
  </si>
  <si>
    <t>Patrol</t>
  </si>
  <si>
    <t>Patrol: Rala Waterways</t>
  </si>
  <si>
    <t>Vanquish 5 Toads in Rala Waterways.</t>
  </si>
  <si>
    <t>Patrol: Sih Gates</t>
  </si>
  <si>
    <t>Vanquish 5 Twitherym in Sih Gates.</t>
  </si>
  <si>
    <t>Patrol: Moh Gates</t>
  </si>
  <si>
    <t>Vanquish 5 Raptors in Moh Gates.</t>
  </si>
  <si>
    <t>Patrol: Cirdas Caverns</t>
  </si>
  <si>
    <t>Vanquish 3 Maroliths in Cirdas Caverns.</t>
  </si>
  <si>
    <t>Patrol: Dho Gates</t>
  </si>
  <si>
    <t>Vanquish 3 Efts in Dho Gates.</t>
  </si>
  <si>
    <t>Patrol: Woh Gates</t>
  </si>
  <si>
    <t>Vanquish 3 Acuex in Woh Gates.</t>
  </si>
  <si>
    <t>Patrol: Outer Ra'Kaznar</t>
  </si>
  <si>
    <t>Vanquish 3 Ironclads in Outer Ra'Kaznar.</t>
  </si>
  <si>
    <t>Scouts' Coalition</t>
  </si>
  <si>
    <t>Task Delegator F-9 Eastern Adoulin</t>
  </si>
  <si>
    <t>Survey: Ceizak Battlegrounds</t>
  </si>
  <si>
    <t>Survey: Sih Gates</t>
  </si>
  <si>
    <t>Survey an Ergon Locuslocated in Sih Gates or Moh Gates.</t>
  </si>
  <si>
    <t>Survey: Foret de Hennetiel</t>
  </si>
  <si>
    <t>Survey an Ergon Locuslocated in Foret de Hennetiel.</t>
  </si>
  <si>
    <t>Survey: Morimar Basalt Fields</t>
  </si>
  <si>
    <t>Survey an Ergon Locuslocated in Morimar Basalt Fields.</t>
  </si>
  <si>
    <t>Survey: Cirdas Caverns</t>
  </si>
  <si>
    <t>Survey an Ergon Locuslocated in Cirdas Caverns.</t>
  </si>
  <si>
    <t>Survey: Dho Gates</t>
  </si>
  <si>
    <t>Survey an Ergon Locuslocated in Dho Gates or Woh Gates.</t>
  </si>
  <si>
    <t>Survey: Marjami Ravine</t>
  </si>
  <si>
    <t>Survey an Ergon Locuslocated in Marjami Ravine.</t>
  </si>
  <si>
    <t>Survey: Yorcia Weald</t>
  </si>
  <si>
    <t>Survey an Ergon Locuslocated in Yorcia Weald.</t>
  </si>
  <si>
    <t>Survey: Kamihr Drifts</t>
  </si>
  <si>
    <t>Survey an Ergon Locuslocated in Kamihr Drifts.</t>
  </si>
  <si>
    <t>Analyze: Foret de Hennetiel</t>
  </si>
  <si>
    <t>Procure and deliver 1 branch of Gnatbane to the Task Delegator.</t>
  </si>
  <si>
    <t>Analyze: Morimar Basalt Fields</t>
  </si>
  <si>
    <t>Procure and deliver 1 Marble Nugget to the Task Delegator.</t>
  </si>
  <si>
    <t>Analyze: Cirdas Caverns</t>
  </si>
  <si>
    <t>Procure and deliver 1 Scholar Stone to the Task Delegator.</t>
  </si>
  <si>
    <t>Analyze: Marjami Ravine</t>
  </si>
  <si>
    <t>Procure and deliver 1 chunk of Wootz Ore to the Task Delegator.</t>
  </si>
  <si>
    <t>Analyze: Yorcia Weald</t>
  </si>
  <si>
    <t>Procure and deliver 1 Guatambu Log to the Task Delegator.</t>
  </si>
  <si>
    <t>Analyze: Kahmir Drifts</t>
  </si>
  <si>
    <t>Procure and deliver 1 Gelid Aggregate to the Task Delegator.</t>
  </si>
  <si>
    <t>Task Delegator G-11 Western Adoulin</t>
  </si>
  <si>
    <t>Task Delegator E-8 Western Adoulin</t>
  </si>
  <si>
    <t>Task Delegator G-7 Western Adoulin</t>
  </si>
  <si>
    <t>Status</t>
  </si>
  <si>
    <t>Rank:</t>
  </si>
  <si>
    <t>Coalition Progress</t>
  </si>
  <si>
    <t>Completed</t>
  </si>
  <si>
    <t>Current Rank</t>
  </si>
  <si>
    <t>Total Complete:</t>
  </si>
  <si>
    <t>Meg-Alomaniac</t>
  </si>
  <si>
    <t>Total</t>
  </si>
  <si>
    <t>Progress</t>
  </si>
  <si>
    <t>Gathering Materials</t>
  </si>
  <si>
    <t>Morale Boosting</t>
  </si>
  <si>
    <t>Behavioral Research</t>
  </si>
  <si>
    <t>Recovering Lost Articles</t>
  </si>
  <si>
    <t>Preserve The Peace</t>
  </si>
  <si>
    <t>Land Surveys</t>
  </si>
  <si>
    <t>Component Analyses</t>
  </si>
  <si>
    <t>Clearing The Way</t>
  </si>
  <si>
    <t>Procuring Resources</t>
  </si>
  <si>
    <t>Frontline Support</t>
  </si>
  <si>
    <t>Supply Delivery</t>
  </si>
  <si>
    <t>Base Provisions (Not needed for full coalition completion)</t>
  </si>
  <si>
    <t>Survey an Ergon Locus located in Ceizak Battlegrounds or Yahse Hunting Grounds.</t>
  </si>
  <si>
    <t>Hop To It</t>
  </si>
  <si>
    <t>Overall Progress</t>
  </si>
  <si>
    <t>Key:</t>
  </si>
  <si>
    <t>Rank</t>
  </si>
  <si>
    <t>Name</t>
  </si>
  <si>
    <t>* Dependent on the Coalition quests you complete. Completing quests at your current standing or the one prior will give you full recognition, completing others will require you spending more imprimaturs.</t>
  </si>
  <si>
    <t>Total Quests</t>
  </si>
  <si>
    <t>Overview</t>
  </si>
  <si>
    <t>Coalition Completion Progress</t>
  </si>
  <si>
    <t>Instructions:</t>
  </si>
  <si>
    <t>Typinig in "Done" or "Active" next to quests will colour code them.  Typing in "Done" will increment the counter and percentage for that area.</t>
  </si>
  <si>
    <t>The Coalition Assignments table will update when the relevent table on the Coalition Assignments tab is updated.</t>
  </si>
  <si>
    <t>Once you have completed a coalition assignment, put "Done" in the status cell for it.</t>
  </si>
  <si>
    <t>Garden Furrows</t>
  </si>
  <si>
    <t>Key Item Name</t>
  </si>
  <si>
    <t>To Unlock</t>
  </si>
  <si>
    <t>-----</t>
  </si>
  <si>
    <t>Sow Your Seed!</t>
  </si>
  <si>
    <t>My First Furrow</t>
  </si>
  <si>
    <t>Fields And Fertilizing</t>
  </si>
  <si>
    <t>Designer Farming</t>
  </si>
  <si>
    <t>Homesteader's Compendium</t>
  </si>
  <si>
    <t>M.H.M.U. Treatise On Agronomy</t>
  </si>
  <si>
    <t>Unlocks</t>
  </si>
  <si>
    <t>Second Row Of Furrows</t>
  </si>
  <si>
    <t>Third Row Of Furrows</t>
  </si>
  <si>
    <t>Gather 4  Times</t>
  </si>
  <si>
    <t>Gather 10 Times</t>
  </si>
  <si>
    <t>Gather 54 Times</t>
  </si>
  <si>
    <t>Gather 127 Times</t>
  </si>
  <si>
    <t>Gather 256 Times</t>
  </si>
  <si>
    <t>Gather 512 Times</t>
  </si>
  <si>
    <t>KI Acquired</t>
  </si>
  <si>
    <t>Mineral Vein</t>
  </si>
  <si>
    <t>Upgrade Cost (Bayld)</t>
  </si>
  <si>
    <t>Unlocked</t>
  </si>
  <si>
    <t>Second Mining Point</t>
  </si>
  <si>
    <t>Third Mining Point</t>
  </si>
  <si>
    <t>Fourth Mining Point</t>
  </si>
  <si>
    <t>Arboreal Grove</t>
  </si>
  <si>
    <t>A Second Tree Appears</t>
  </si>
  <si>
    <t>A Third Tree Appears</t>
  </si>
  <si>
    <t>A Deciduous Fern Appears</t>
  </si>
  <si>
    <t>Pond Dredger (Fresh Water)</t>
  </si>
  <si>
    <t>???</t>
  </si>
  <si>
    <t>Each upgrade causes the pond to become less murky, and more varieties of fish will appear in the pond.  The waterfall will be gradually cleared of debris.</t>
  </si>
  <si>
    <t>Coastal Fishing Net (Salt Water)</t>
  </si>
  <si>
    <t>Each upgrade causes the coastal waters to become clearer, and more abundant in fish.</t>
  </si>
  <si>
    <t>Mythril Marathon Quarterly</t>
  </si>
  <si>
    <t>Take A Lode Off</t>
  </si>
  <si>
    <t>Varicose Mineral Veins</t>
  </si>
  <si>
    <t>Tales from the Tunnel</t>
  </si>
  <si>
    <t>The Gusgen Mines Tragedy</t>
  </si>
  <si>
    <t>M.H.M.U. Treatise on Mineralogy</t>
  </si>
  <si>
    <t>Give My Regards to Reodoan</t>
  </si>
  <si>
    <t>Adoulin's Topiary Treasures</t>
  </si>
  <si>
    <t>Grandiloquent Groves</t>
  </si>
  <si>
    <t>Arboreal Abracadabra</t>
  </si>
  <si>
    <t>Verdant and Verdon'ts</t>
  </si>
  <si>
    <t>M.H.M.U. Treatise on Forestry</t>
  </si>
  <si>
    <t>A Farewell to Freshwater</t>
  </si>
  <si>
    <t>Dredging's No Drudgery</t>
  </si>
  <si>
    <t>Water, Water Everywhere!</t>
  </si>
  <si>
    <t>All the Ways to Skin a Carp</t>
  </si>
  <si>
    <t>Anatomy of an Angler</t>
  </si>
  <si>
    <t>M.H.M.U. Treatise on Fish I</t>
  </si>
  <si>
    <t>The Old Men of the Sea</t>
  </si>
  <si>
    <t>Susuroon's Biiig Catch</t>
  </si>
  <si>
    <t>Black Fish of the Family</t>
  </si>
  <si>
    <t>20,000 Yalms Under the Sea</t>
  </si>
  <si>
    <t>Encyclopedia Icthyonnica</t>
  </si>
  <si>
    <t>M.H.M.U. Treatise on Fish II</t>
  </si>
  <si>
    <t>Gather 9 Times</t>
  </si>
  <si>
    <t>Gather 20 Times</t>
  </si>
  <si>
    <t>Gather 75 Times</t>
  </si>
  <si>
    <t>Gather 195 Times</t>
  </si>
  <si>
    <t>Gather 300 Times</t>
  </si>
  <si>
    <t>Gather 750 Times</t>
  </si>
  <si>
    <t>Gather 3 Times</t>
  </si>
  <si>
    <t>Gather 7 Times</t>
  </si>
  <si>
    <t>Gather 16 Times</t>
  </si>
  <si>
    <t>Gather 50 Times</t>
  </si>
  <si>
    <t>Gather 80 Times</t>
  </si>
  <si>
    <t>Total Collected:</t>
  </si>
  <si>
    <t>Rank 1 Monsters</t>
  </si>
  <si>
    <t>Monster</t>
  </si>
  <si>
    <t>Interaction / Food</t>
  </si>
  <si>
    <t>Obtained KI?</t>
  </si>
  <si>
    <t>Evolve</t>
  </si>
  <si>
    <t>Lamb</t>
  </si>
  <si>
    <t>Pet / Greens</t>
  </si>
  <si>
    <t>Boyahda Moss</t>
  </si>
  <si>
    <t>Sheep</t>
  </si>
  <si>
    <t>Great Boyahda Moss</t>
  </si>
  <si>
    <t>Ram</t>
  </si>
  <si>
    <t>Yell / Greens</t>
  </si>
  <si>
    <t>Napa</t>
  </si>
  <si>
    <t>Karakul</t>
  </si>
  <si>
    <t>Sapling</t>
  </si>
  <si>
    <t>Slap / Liquids</t>
  </si>
  <si>
    <t>Fiend Blood</t>
  </si>
  <si>
    <t>Potion</t>
  </si>
  <si>
    <t>Baby Rabbit</t>
  </si>
  <si>
    <t>Pet / Greens, Fruits, Seeds</t>
  </si>
  <si>
    <t>San d'Orian Carrot</t>
  </si>
  <si>
    <t>Rabbit</t>
  </si>
  <si>
    <t>Red Moko Grass</t>
  </si>
  <si>
    <t>White Rabbit</t>
  </si>
  <si>
    <t>Baby Lizard</t>
  </si>
  <si>
    <t>Yell / Meats</t>
  </si>
  <si>
    <t>Lizard</t>
  </si>
  <si>
    <t>Rotten Meat</t>
  </si>
  <si>
    <t>Alabaster Lizard</t>
  </si>
  <si>
    <t>Rank 2 Monsters</t>
  </si>
  <si>
    <t>Baby Cockatrice</t>
  </si>
  <si>
    <t>Poke / Fish</t>
  </si>
  <si>
    <t>Cockatrice</t>
  </si>
  <si>
    <t>Yell / Fish</t>
  </si>
  <si>
    <t>Quus</t>
  </si>
  <si>
    <t>Ziz</t>
  </si>
  <si>
    <t>Yell / FIsh</t>
  </si>
  <si>
    <t>Baby Raptor</t>
  </si>
  <si>
    <t>Raptor</t>
  </si>
  <si>
    <t>Angry / Meats</t>
  </si>
  <si>
    <t>Cockatrice Meat</t>
  </si>
  <si>
    <t>Red Raptor</t>
  </si>
  <si>
    <t>Baby Eft</t>
  </si>
  <si>
    <t>Poke / Meats</t>
  </si>
  <si>
    <t>Eft</t>
  </si>
  <si>
    <t>Lesser Chigoe</t>
  </si>
  <si>
    <t>Tarichuk</t>
  </si>
  <si>
    <t>Rank 3 Monsters</t>
  </si>
  <si>
    <t>Dhalmel Calf</t>
  </si>
  <si>
    <t>Papaka Grass</t>
  </si>
  <si>
    <t>Dhalmel</t>
  </si>
  <si>
    <t>Batagreens</t>
  </si>
  <si>
    <t>Great Dhalmel</t>
  </si>
  <si>
    <t>Sea Monk Larva</t>
  </si>
  <si>
    <t>Seamonk</t>
  </si>
  <si>
    <t>Denizanasi</t>
  </si>
  <si>
    <t>Blue Seamonk</t>
  </si>
  <si>
    <t>Uragnite Youngling</t>
  </si>
  <si>
    <t>Yell / Fish, Meats</t>
  </si>
  <si>
    <t>Uragnite</t>
  </si>
  <si>
    <t>Angry / Fish, Meats</t>
  </si>
  <si>
    <t>Three Eye'd Fish</t>
  </si>
  <si>
    <t>Limascabra</t>
  </si>
  <si>
    <t>Immature Crab</t>
  </si>
  <si>
    <t>Poke / Fish, Meats</t>
  </si>
  <si>
    <t>Crab</t>
  </si>
  <si>
    <t>Coral Butterfly</t>
  </si>
  <si>
    <t>Porter Crab</t>
  </si>
  <si>
    <t>Yell / Liquids</t>
  </si>
  <si>
    <t>Colibri</t>
  </si>
  <si>
    <t>Mulsum</t>
  </si>
  <si>
    <t>Toucolibri</t>
  </si>
  <si>
    <t>Rank 4 Monsters</t>
  </si>
  <si>
    <t>Coeurl Cub</t>
  </si>
  <si>
    <t>Pet / Fish, Meats</t>
  </si>
  <si>
    <t>Coeurl</t>
  </si>
  <si>
    <t>Pet / Meats</t>
  </si>
  <si>
    <t>Thundermelon</t>
  </si>
  <si>
    <t>Lynx</t>
  </si>
  <si>
    <t>Buffalo Calf</t>
  </si>
  <si>
    <t>Slap / Greens, Liquids</t>
  </si>
  <si>
    <t>Buffalo</t>
  </si>
  <si>
    <t>Slap / Greens</t>
  </si>
  <si>
    <t>Mini Slime</t>
  </si>
  <si>
    <t>Slap / Fish, Meats</t>
  </si>
  <si>
    <t>Slime</t>
  </si>
  <si>
    <t>Chimera Blood</t>
  </si>
  <si>
    <t>Hecteyes</t>
  </si>
  <si>
    <t>Bibiki Slug</t>
  </si>
  <si>
    <t>Clot</t>
  </si>
  <si>
    <t>Rank 5 Monsters</t>
  </si>
  <si>
    <t>Tiny Bugard</t>
  </si>
  <si>
    <t>Yell / Seeds, Meats</t>
  </si>
  <si>
    <t>Bugard</t>
  </si>
  <si>
    <t>Beastman Blood</t>
  </si>
  <si>
    <t>Abyssobugard</t>
  </si>
  <si>
    <t>Baby Adamantoise</t>
  </si>
  <si>
    <t>Pet / Greens, Liquids</t>
  </si>
  <si>
    <t>Adamantoise</t>
  </si>
  <si>
    <t>Blue Pondweed</t>
  </si>
  <si>
    <t>Great Adamantoise</t>
  </si>
  <si>
    <t>Red Pondweed</t>
  </si>
  <si>
    <t>White Adamantoise</t>
  </si>
  <si>
    <t>Date</t>
  </si>
  <si>
    <t>Ferromantoise</t>
  </si>
  <si>
    <t>Yell / Fruits</t>
  </si>
  <si>
    <t>Royal Grape</t>
  </si>
  <si>
    <t>Great Ferromantoise</t>
  </si>
  <si>
    <t>Rank 6 Monsters</t>
  </si>
  <si>
    <t>Cluster</t>
  </si>
  <si>
    <t>Yell / Crystals</t>
  </si>
  <si>
    <t>Fire Cluster</t>
  </si>
  <si>
    <t>Bomb</t>
  </si>
  <si>
    <t>Dark Cluster</t>
  </si>
  <si>
    <t>Djinn</t>
  </si>
  <si>
    <t>Ice Cluster</t>
  </si>
  <si>
    <t>Snoll</t>
  </si>
  <si>
    <t>Behemoth Cub</t>
  </si>
  <si>
    <t>None (-) / Meats</t>
  </si>
  <si>
    <t>Beastly Shank</t>
  </si>
  <si>
    <t>Behemoth</t>
  </si>
  <si>
    <t>Savory Shank</t>
  </si>
  <si>
    <t>King Behemoth</t>
  </si>
  <si>
    <t>Dragon Meat</t>
  </si>
  <si>
    <t>Elasmoth</t>
  </si>
  <si>
    <t>None (-) / Meats, Fish, Crystals</t>
  </si>
  <si>
    <t>Gabbrath Meat</t>
  </si>
  <si>
    <t>Skormoth</t>
  </si>
  <si>
    <t>Rank 7 Monsters</t>
  </si>
  <si>
    <t>Pequetender</t>
  </si>
  <si>
    <t>Poke / Liquids</t>
  </si>
  <si>
    <t>Burdock Root</t>
  </si>
  <si>
    <t>Sabotender</t>
  </si>
  <si>
    <t>Sunflower Seeds</t>
  </si>
  <si>
    <t>Jumbotender</t>
  </si>
  <si>
    <t>Dragon Hatchling</t>
  </si>
  <si>
    <t>Pet / Fruits, Liquids</t>
  </si>
  <si>
    <t>Honey Wine</t>
  </si>
  <si>
    <t>Abyssal Wyrm</t>
  </si>
  <si>
    <t>Pet, Yell / Liquids</t>
  </si>
  <si>
    <t>Cerberus Meat</t>
  </si>
  <si>
    <t>Blazing Wyrm</t>
  </si>
  <si>
    <t>Pet / Liquids</t>
  </si>
  <si>
    <t>Sweet Tea</t>
  </si>
  <si>
    <t>Lunar Wyrm</t>
  </si>
  <si>
    <t>Kazham Peppers</t>
  </si>
  <si>
    <t>Wyvern</t>
  </si>
  <si>
    <t>Gem Of The East</t>
  </si>
  <si>
    <t>Blue Wyvern</t>
  </si>
  <si>
    <t>Tavnazian Sheep Liver</t>
  </si>
  <si>
    <t>Green Wyvern</t>
  </si>
  <si>
    <t>Poke / Fruits, Greens</t>
  </si>
  <si>
    <t>Notes</t>
  </si>
  <si>
    <t>None (+) - Indicates that while no interaction yields a positive effect on mood, any interaction doesn't depress a monster's mood (eg: "stares off into the distance", the neutral response).</t>
  </si>
  <si>
    <t>None (-) - Indicates that all interactions yield a negative effect on mood, and should be done with the utmost caution (eg: "is clearly upset by", the negative response).</t>
  </si>
  <si>
    <t>----- - Indicates that there is no specific food that is needed for this evolution step.</t>
  </si>
  <si>
    <t>Type "Yes" in Obtained KI? fields once you have obtained the key item.  This will highlight the cell you typed yes in.</t>
  </si>
  <si>
    <t>There is a chance you may obtain a Memento each day from caring for your creature. With increasingly greater chance the bigger the monster grows.
However, while a monster is under the "beaming with pure contentment" mood, the monster will always reward you with the corresponding cheer Key Item memento upon collecting items from it, and any interaction that "strongly resonates" with it will also give the memento.</t>
  </si>
  <si>
    <t>Monster Food</t>
  </si>
  <si>
    <t>Crystals</t>
  </si>
  <si>
    <t>Fish</t>
  </si>
  <si>
    <t>Fruits</t>
  </si>
  <si>
    <t>Fungi</t>
  </si>
  <si>
    <t>Greens</t>
  </si>
  <si>
    <t>Liquids</t>
  </si>
  <si>
    <t>Meats</t>
  </si>
  <si>
    <t>Seeds</t>
  </si>
  <si>
    <t>Bastore Sardine</t>
  </si>
  <si>
    <t>Acorn</t>
  </si>
  <si>
    <t>Agaricus</t>
  </si>
  <si>
    <t>Ahriman Tears</t>
  </si>
  <si>
    <t>Blue Peas</t>
  </si>
  <si>
    <t>Earth Cluster</t>
  </si>
  <si>
    <t>Chestnut</t>
  </si>
  <si>
    <t>Coral Fungus</t>
  </si>
  <si>
    <t>Buffalo Meat</t>
  </si>
  <si>
    <t>Bibiki Urchin</t>
  </si>
  <si>
    <t>Reishi Mushroom</t>
  </si>
  <si>
    <t>Deluxe Carrot</t>
  </si>
  <si>
    <t>Dragon Fruit</t>
  </si>
  <si>
    <t>Sobbing Fungus</t>
  </si>
  <si>
    <t>Elixir</t>
  </si>
  <si>
    <t>Moon Carrot</t>
  </si>
  <si>
    <t>Light Cluster</t>
  </si>
  <si>
    <t>Faerie Apple</t>
  </si>
  <si>
    <t>La Theine Cabbage</t>
  </si>
  <si>
    <t>Distilled Water</t>
  </si>
  <si>
    <t>Popoto</t>
  </si>
  <si>
    <t>Lightning Cluster</t>
  </si>
  <si>
    <t>Noble Lady</t>
  </si>
  <si>
    <t>Habaneros</t>
  </si>
  <si>
    <t>Moko Grass</t>
  </si>
  <si>
    <t>Water Cluster</t>
  </si>
  <si>
    <t>Holy Water</t>
  </si>
  <si>
    <t>Giant Sheep Meat</t>
  </si>
  <si>
    <t>Wind Cluster</t>
  </si>
  <si>
    <t>Three-eyed Fish</t>
  </si>
  <si>
    <t>Kitron</t>
  </si>
  <si>
    <t>Hare Meat</t>
  </si>
  <si>
    <t>Vomp Carrot</t>
  </si>
  <si>
    <t>Gem of the East</t>
  </si>
  <si>
    <t>Millioncorn</t>
  </si>
  <si>
    <t>Hydra Meat</t>
  </si>
  <si>
    <t>Walnut</t>
  </si>
  <si>
    <t>Gem of the North</t>
  </si>
  <si>
    <t>Persikos</t>
  </si>
  <si>
    <t>Zegham Carrot</t>
  </si>
  <si>
    <t>Gem of the South</t>
  </si>
  <si>
    <t>Pine Nuts</t>
  </si>
  <si>
    <t>Gem of the West</t>
  </si>
  <si>
    <t>Yellow Ginseng</t>
  </si>
  <si>
    <t>Tavnazian Liver</t>
  </si>
  <si>
    <t>Yagudo Cherry</t>
  </si>
  <si>
    <t>Warthog Meat</t>
  </si>
  <si>
    <t>Items highlighted with green can be obtained in the Mog Garden. (Some items may be missing.)</t>
  </si>
  <si>
    <t>FFXI Monster Rearing Progress</t>
  </si>
  <si>
    <t>Baby Colibri</t>
  </si>
  <si>
    <t>Pond Dredger</t>
  </si>
  <si>
    <t>Coastal Net</t>
  </si>
  <si>
    <t>Mog Garden KIs</t>
  </si>
  <si>
    <t>Reward</t>
  </si>
  <si>
    <t>Rumors from the West</t>
  </si>
  <si>
    <t>Cutscene</t>
  </si>
  <si>
    <t>The Geomagnetron</t>
  </si>
  <si>
    <t>Quest</t>
  </si>
  <si>
    <t>Onward to Adoulin</t>
  </si>
  <si>
    <t>Heartwings and the Kindhearted</t>
  </si>
  <si>
    <t>Pioneer Registration</t>
  </si>
  <si>
    <t>1,000 Bayld</t>
  </si>
  <si>
    <t>Life on the Frontier</t>
  </si>
  <si>
    <t>Wildskeeper Reive Access</t>
  </si>
  <si>
    <t>Meeting of the Minds</t>
  </si>
  <si>
    <t>Arciela Appears Again</t>
  </si>
  <si>
    <t>Budding Prospects</t>
  </si>
  <si>
    <t>The Light Shining in Your Eyes</t>
  </si>
  <si>
    <t>The Heirloom</t>
  </si>
  <si>
    <t>An Aimless Journey</t>
  </si>
  <si>
    <t>Ortharsyne</t>
  </si>
  <si>
    <t>In the Presence of Royalty</t>
  </si>
  <si>
    <t>The Twin World Trees</t>
  </si>
  <si>
    <t>Honor and Audacity</t>
  </si>
  <si>
    <t>The Watergarden Coliseum</t>
  </si>
  <si>
    <t>Friction and Fissures</t>
  </si>
  <si>
    <t>The Celennia Memorial Library</t>
  </si>
  <si>
    <t>For Whom Do We Toil?</t>
  </si>
  <si>
    <t>Aiming for Ygnas</t>
  </si>
  <si>
    <t>Calamity in the Kitchen</t>
  </si>
  <si>
    <t>Arciela's Promise</t>
  </si>
  <si>
    <t>Predators and Prey</t>
  </si>
  <si>
    <t>Behind the Sluices</t>
  </si>
  <si>
    <t>BCNM</t>
  </si>
  <si>
    <t>The Leafkin Monarch</t>
  </si>
  <si>
    <t>Yggdrasil</t>
  </si>
  <si>
    <t>Return of the Exorcist</t>
  </si>
  <si>
    <t>The Merciless One</t>
  </si>
  <si>
    <t>Access to Ingrid Trust</t>
  </si>
  <si>
    <t>A Curse from the Past</t>
  </si>
  <si>
    <t>The Purgation</t>
  </si>
  <si>
    <t>The Key</t>
  </si>
  <si>
    <t>The Princess's Dilemma</t>
  </si>
  <si>
    <t>Dark Clouds Ahead</t>
  </si>
  <si>
    <t>The Smallest of Favors</t>
  </si>
  <si>
    <t>Summoned by Spirits</t>
  </si>
  <si>
    <t>Evil Entities</t>
  </si>
  <si>
    <t>Adoulin Calling</t>
  </si>
  <si>
    <t>The Disappearance of Nyline</t>
  </si>
  <si>
    <t>Shared Consciousness</t>
  </si>
  <si>
    <t>Clear Skies</t>
  </si>
  <si>
    <t>100 Bayld</t>
  </si>
  <si>
    <t>The Man in Black</t>
  </si>
  <si>
    <t>To the Victor...</t>
  </si>
  <si>
    <t>An Extraordinary Gentleman</t>
  </si>
  <si>
    <t>The Order's Treasures</t>
  </si>
  <si>
    <t>August's Heirloom</t>
  </si>
  <si>
    <t>Beauty and the Beast</t>
  </si>
  <si>
    <t>Wildcat with a Gold Pelt</t>
  </si>
  <si>
    <t>In Search of Arciela</t>
  </si>
  <si>
    <t>Looking For Leads</t>
  </si>
  <si>
    <t>Drifting Northwest</t>
  </si>
  <si>
    <t>Kumhau, the Flashfrost Naakual</t>
  </si>
  <si>
    <t>Soul Siphon</t>
  </si>
  <si>
    <t>Stonewalled</t>
  </si>
  <si>
    <t>15,000 Bayld each for repeat fights</t>
  </si>
  <si>
    <t>Salvation</t>
  </si>
  <si>
    <t>Glimmer of Portent</t>
  </si>
  <si>
    <t>...Into the Fire</t>
  </si>
  <si>
    <t>Melvien de Malecroix</t>
  </si>
  <si>
    <t>Courier Catastrophe</t>
  </si>
  <si>
    <t>Done and Delivered</t>
  </si>
  <si>
    <t>Ministerial Whispers</t>
  </si>
  <si>
    <t>A Day in the Life of a Pioneer</t>
  </si>
  <si>
    <t>Lighting the Way</t>
  </si>
  <si>
    <t>Sajj'aka</t>
  </si>
  <si>
    <t>Studying Up</t>
  </si>
  <si>
    <t>A Vow of Truth</t>
  </si>
  <si>
    <t>Darrcuiln</t>
  </si>
  <si>
    <t>The Gates</t>
  </si>
  <si>
    <t>Morimar</t>
  </si>
  <si>
    <t>A New Force Arises</t>
  </si>
  <si>
    <t>The Sacred Sapling</t>
  </si>
  <si>
    <t>Tree Grafting</t>
  </si>
  <si>
    <t>A Shrouded Canopy</t>
  </si>
  <si>
    <t>Leafallia Access</t>
  </si>
  <si>
    <t>Leafallia</t>
  </si>
  <si>
    <t>Rosulatia's Promise</t>
  </si>
  <si>
    <t>The Lightsland</t>
  </si>
  <si>
    <t>The Light of Dawn Comes from the East</t>
  </si>
  <si>
    <t>Cries from the Deep</t>
  </si>
  <si>
    <t>Seeds of Doubt</t>
  </si>
  <si>
    <t>The Tomatoes of Wrath</t>
  </si>
  <si>
    <t>A Grave Mistake</t>
  </si>
  <si>
    <t>An Emergency Convocation</t>
  </si>
  <si>
    <t>Balamor, the Deathborne Xol</t>
  </si>
  <si>
    <t>Anagnorisis</t>
  </si>
  <si>
    <t>Just the Thing</t>
  </si>
  <si>
    <t>Sugarcoated Salvation</t>
  </si>
  <si>
    <t>Arciela's Resolve</t>
  </si>
  <si>
    <t>Balamor's Ruse</t>
  </si>
  <si>
    <t>Quest &amp; BCNM</t>
  </si>
  <si>
    <t>20,000 Bayld each for repeat fights</t>
  </si>
  <si>
    <t>The Charlatan</t>
  </si>
  <si>
    <t>Royal Blessings</t>
  </si>
  <si>
    <t>Arboreal Rumors</t>
  </si>
  <si>
    <t>Arciela's Missive</t>
  </si>
  <si>
    <t>Heroes, Unite!</t>
  </si>
  <si>
    <t>A Portent Most Ominous</t>
  </si>
  <si>
    <t>Yggdrasil Beckons</t>
  </si>
  <si>
    <t>Returning to the Trees</t>
  </si>
  <si>
    <t>The Key to the Turris</t>
  </si>
  <si>
    <t>Teodor's Summons</t>
  </si>
  <si>
    <t>The Seventh Guardian</t>
  </si>
  <si>
    <t>Watery Grave</t>
  </si>
  <si>
    <t>Blood for Blood</t>
  </si>
  <si>
    <t>Reckoning</t>
  </si>
  <si>
    <t>Abomination</t>
  </si>
  <si>
    <t>25,000 Bayld each for repeat fights</t>
  </si>
  <si>
    <t>Undying Light</t>
  </si>
  <si>
    <t>The Light Within</t>
  </si>
  <si>
    <t>Cutscene--Finale</t>
  </si>
  <si>
    <t>Adoulin Ring</t>
  </si>
  <si>
    <t>Gorney Ring</t>
  </si>
  <si>
    <t>Haverton Ring</t>
  </si>
  <si>
    <t>Janniston Ring</t>
  </si>
  <si>
    <t>Karieyh Ring</t>
  </si>
  <si>
    <t>Orvail Ring</t>
  </si>
  <si>
    <t>Renaye Ring</t>
  </si>
  <si>
    <t>Shneddick Ring</t>
  </si>
  <si>
    <t>Thurandaut Ring</t>
  </si>
  <si>
    <t>Vocane Ring</t>
  </si>
  <si>
    <t>Weatherspoon Ring</t>
  </si>
  <si>
    <t>Woltaris Ring</t>
  </si>
  <si>
    <t>Epilogue</t>
  </si>
  <si>
    <t>Quest 1</t>
  </si>
  <si>
    <t>The Ygnas Directive</t>
  </si>
  <si>
    <t>Records of Eminence Quests</t>
  </si>
  <si>
    <t>Quest 2</t>
  </si>
  <si>
    <t>The Arciela Directive</t>
  </si>
  <si>
    <t>1-1</t>
  </si>
  <si>
    <t>1-2</t>
  </si>
  <si>
    <t>1-3</t>
  </si>
  <si>
    <t>1-4</t>
  </si>
  <si>
    <t>1-5</t>
  </si>
  <si>
    <t>1-6</t>
  </si>
  <si>
    <t>1-7</t>
  </si>
  <si>
    <t>1-8</t>
  </si>
  <si>
    <t>2-1</t>
  </si>
  <si>
    <t>2-1-1</t>
  </si>
  <si>
    <t>2-1-2</t>
  </si>
  <si>
    <t>2-2</t>
  </si>
  <si>
    <t>2-2-1</t>
  </si>
  <si>
    <t>2-2-2</t>
  </si>
  <si>
    <t>2-3</t>
  </si>
  <si>
    <t>2-4</t>
  </si>
  <si>
    <t>2-4-1</t>
  </si>
  <si>
    <t>2-5</t>
  </si>
  <si>
    <t>2-5-1</t>
  </si>
  <si>
    <t>2-5-2</t>
  </si>
  <si>
    <t>2-6</t>
  </si>
  <si>
    <t>2-6-1</t>
  </si>
  <si>
    <t>2-6-2</t>
  </si>
  <si>
    <t>2-7</t>
  </si>
  <si>
    <t>2-7-1</t>
  </si>
  <si>
    <t>2-7-2</t>
  </si>
  <si>
    <t>2-7-3</t>
  </si>
  <si>
    <t>3-1</t>
  </si>
  <si>
    <t>3-1-1</t>
  </si>
  <si>
    <t>3-1-2</t>
  </si>
  <si>
    <t>3-1-3</t>
  </si>
  <si>
    <t>3-1-4</t>
  </si>
  <si>
    <t>3-2</t>
  </si>
  <si>
    <t>3-2-1</t>
  </si>
  <si>
    <t>3-2-2</t>
  </si>
  <si>
    <t>3-3</t>
  </si>
  <si>
    <t>3-3-1</t>
  </si>
  <si>
    <t>3-3-2</t>
  </si>
  <si>
    <t>3-3-3</t>
  </si>
  <si>
    <t>3-3-4</t>
  </si>
  <si>
    <t>3-3-5</t>
  </si>
  <si>
    <t>3-4</t>
  </si>
  <si>
    <t>3-4-1</t>
  </si>
  <si>
    <t>3-4-2</t>
  </si>
  <si>
    <t>3-4-3</t>
  </si>
  <si>
    <t>3-4-4</t>
  </si>
  <si>
    <t>3-5</t>
  </si>
  <si>
    <t>3-5-1</t>
  </si>
  <si>
    <t>3-5-2</t>
  </si>
  <si>
    <t>3-5-3</t>
  </si>
  <si>
    <t>3-6</t>
  </si>
  <si>
    <t>3-6-1</t>
  </si>
  <si>
    <t>3-6-2</t>
  </si>
  <si>
    <t>3-6-3</t>
  </si>
  <si>
    <t>3-6-4</t>
  </si>
  <si>
    <t>3-6-5</t>
  </si>
  <si>
    <t>4-1</t>
  </si>
  <si>
    <t>4-1-1</t>
  </si>
  <si>
    <t>4-1-2</t>
  </si>
  <si>
    <t>4-1-3</t>
  </si>
  <si>
    <t>4-1-4</t>
  </si>
  <si>
    <t>4-1-5</t>
  </si>
  <si>
    <t>4-2</t>
  </si>
  <si>
    <t>4-2-1</t>
  </si>
  <si>
    <t>4-2-2</t>
  </si>
  <si>
    <t>4-2-3</t>
  </si>
  <si>
    <t>4-2-4</t>
  </si>
  <si>
    <t>4-3</t>
  </si>
  <si>
    <t>4-3-1</t>
  </si>
  <si>
    <t>4-3-2</t>
  </si>
  <si>
    <t>4-3-3</t>
  </si>
  <si>
    <t>4-3-4</t>
  </si>
  <si>
    <t>4-3-5</t>
  </si>
  <si>
    <t>4-3-6</t>
  </si>
  <si>
    <t>4-3-7</t>
  </si>
  <si>
    <t>4-3-8</t>
  </si>
  <si>
    <t>4-3-9</t>
  </si>
  <si>
    <t>4-4</t>
  </si>
  <si>
    <t>4-4-1</t>
  </si>
  <si>
    <t>4-4-2</t>
  </si>
  <si>
    <t>4-4-3</t>
  </si>
  <si>
    <t>4-4-4</t>
  </si>
  <si>
    <t>4-5</t>
  </si>
  <si>
    <t>4-5-1</t>
  </si>
  <si>
    <t>4-5-2</t>
  </si>
  <si>
    <t>4-5-3</t>
  </si>
  <si>
    <t>4-5-4</t>
  </si>
  <si>
    <t>4-6</t>
  </si>
  <si>
    <t>4-6-1</t>
  </si>
  <si>
    <t>4-6-2</t>
  </si>
  <si>
    <t>5-1</t>
  </si>
  <si>
    <t>5-1-1</t>
  </si>
  <si>
    <t>5-1-2</t>
  </si>
  <si>
    <t>5-1-3</t>
  </si>
  <si>
    <t>5-2</t>
  </si>
  <si>
    <t>5-2-1</t>
  </si>
  <si>
    <t>5-2-2</t>
  </si>
  <si>
    <t>5-3</t>
  </si>
  <si>
    <t>5-3-1</t>
  </si>
  <si>
    <t>5-3-2</t>
  </si>
  <si>
    <t>5-3-3</t>
  </si>
  <si>
    <t>5-4</t>
  </si>
  <si>
    <t>5-4-1</t>
  </si>
  <si>
    <t>5-5</t>
  </si>
  <si>
    <t>5-5-1</t>
  </si>
  <si>
    <t>Mog Garden Breakdown</t>
  </si>
  <si>
    <t>Coalitions Breakdown</t>
  </si>
  <si>
    <t>Chapter 1: The Sacred City of Adoulin</t>
  </si>
  <si>
    <t>Chapter 2: The Ancient Pact</t>
  </si>
  <si>
    <t>Chapter 4: The Serpentine Labyrinth</t>
  </si>
  <si>
    <t>Chapter 5: Hades</t>
  </si>
  <si>
    <t>Chapter 3: Shadows Upon Adoulin</t>
  </si>
  <si>
    <t>Rewards</t>
  </si>
  <si>
    <t>20,000 Bayld each for repeat fights, Ability to obtain Prototype sigil pearl</t>
  </si>
  <si>
    <t>1,000 Bayld, 1,000 Experience/Limit Points</t>
  </si>
  <si>
    <t>500 Experience Points.  One of the following: Adoulin's Refuge, Yhna's Resolve, Arciela's Grace</t>
  </si>
  <si>
    <t>500 Experience Points.  One of the following: Adoulin's Refuge +1, Yhna's Resolve +1, Arciela's Grace +1</t>
  </si>
  <si>
    <t>Councilor's Cuffs, Councilor's Garb, NQ Adoulin Ring*</t>
  </si>
  <si>
    <t>30,000 Experience Points, 18,000 Sparks of Eminence, Delegate's Cuffs, Delegate's Garb, 50 Pinches of H-P Bayld, Ygna's Insignia, HQ Adoulin Ring*</t>
  </si>
  <si>
    <t>1,000 Sparks of Eminence, 5,000 Experience Points, 50 Pinches of H-P Bayld, Ygnas's leaf, Trust: Ygnas</t>
  </si>
  <si>
    <t>*Adoulin Reward Rings</t>
  </si>
  <si>
    <t>No longer applicable or able to be completed</t>
  </si>
  <si>
    <t>Imprimatus Needed To Rank Up</t>
  </si>
  <si>
    <t>Max To Rank Up</t>
  </si>
  <si>
    <t>Min To Rank Up</t>
  </si>
  <si>
    <t>Result Needed</t>
  </si>
  <si>
    <t>Naakuals - Statuses ( Done / Unknown )</t>
  </si>
  <si>
    <t>Eastern Ulbuka Quests - Statuses ( Done / Active )</t>
  </si>
  <si>
    <t>When a mission has been completed.  Type Done next to it in column B.  The cell will then turn green.</t>
  </si>
  <si>
    <t>As you rank up, make sure to update your standing/rank with the coalition.  This will be reflected on the Overview tab.</t>
  </si>
  <si>
    <t>When a coalition quest has been completed, type done in the corresponding Status column for it.  The cell will then turn green.</t>
  </si>
  <si>
    <t>When you acquire the corresponding KI, type in Yes.  The cell will then turn green.</t>
  </si>
  <si>
    <t>When you acquire the corresponding KI, type in Yes.  The cell will then turn a different shade of green.</t>
  </si>
  <si>
    <t>Analyze: Outer Ra'Kazmar</t>
  </si>
  <si>
    <t>Procure and deliver 1 Vanadium Ore to the Task Delegator</t>
  </si>
  <si>
    <t>1: 5500</t>
  </si>
  <si>
    <t>2: 9900</t>
  </si>
  <si>
    <t>3: 13200</t>
  </si>
  <si>
    <t xml:space="preserve">Completed: </t>
  </si>
  <si>
    <t>Kis Collected:</t>
  </si>
  <si>
    <t>Total:</t>
  </si>
  <si>
    <t>Tier of Monster</t>
  </si>
  <si>
    <t>Rank 1</t>
  </si>
  <si>
    <t>Rank 2</t>
  </si>
  <si>
    <t>Rank 3</t>
  </si>
  <si>
    <t>Rank 4</t>
  </si>
  <si>
    <t>Rank 5</t>
  </si>
  <si>
    <t>Rank 6</t>
  </si>
  <si>
    <t>Rank 7</t>
  </si>
  <si>
    <t>Collected</t>
  </si>
  <si>
    <t>Needed to get Legend</t>
  </si>
  <si>
    <t>Become the victim of a special attack from a Tulfaire in Marjami Ravine.</t>
  </si>
  <si>
    <t>Become the victim of a special attack from a Snapweed in Yorcia Weald.</t>
  </si>
  <si>
    <t>Become the victim of a special attack from a Raaz in Kamihr Drifts.</t>
  </si>
  <si>
    <t>Become the victim of a special attack from a Matamata in Morimar Basalt Fields or Moh Gates.</t>
  </si>
  <si>
    <t>Become the victim of a special attack from a Chapuli in Ceizak Battlegrounds or Yahse Hunting Grounds.</t>
  </si>
  <si>
    <t>Become the victim of a special attack from a Slug in Rala Waterways.</t>
  </si>
  <si>
    <t>Become the victim of a special attack from a Craklaw in Foret de Hennetiel or Sih Gates.</t>
  </si>
  <si>
    <t>Tracks progress on the Monster Rearing Progress sheet to give information on bonuses granted by collecting KIs</t>
  </si>
  <si>
    <t>Lamb Memento</t>
  </si>
  <si>
    <t>Sheep Memento</t>
  </si>
  <si>
    <t>Karakul Memento</t>
  </si>
  <si>
    <t>Ram Memento</t>
  </si>
  <si>
    <t>Sapling Memento</t>
  </si>
  <si>
    <t>Green Foliage Treant Memento</t>
  </si>
  <si>
    <t>Red Foliage Treant Memento</t>
  </si>
  <si>
    <t>Baby Rabbit Memento</t>
  </si>
  <si>
    <t>Rabbit Memento</t>
  </si>
  <si>
    <t>White Rabbit Memento</t>
  </si>
  <si>
    <t>Baby Lizard Memento</t>
  </si>
  <si>
    <t>Lizard Memento</t>
  </si>
  <si>
    <t>Alabaster Lizard Memento</t>
  </si>
  <si>
    <t>Yes</t>
  </si>
  <si>
    <t>Experience Points</t>
  </si>
  <si>
    <t>Clothcraft Skill Gain</t>
  </si>
  <si>
    <t>Alter Ego Attack</t>
  </si>
  <si>
    <t>Alter Ego Ranged Attack</t>
  </si>
  <si>
    <t>Leathercraft Skill Gain</t>
  </si>
  <si>
    <t>Bonecrafting Skill Gain</t>
  </si>
  <si>
    <t>Guarding Skill Gain</t>
  </si>
  <si>
    <t>Shield Skill Gain</t>
  </si>
  <si>
    <t>Woodworking Skill Gain</t>
  </si>
  <si>
    <t>Alter Ego Defense</t>
  </si>
  <si>
    <t>Healing Magic Skill Gain</t>
  </si>
  <si>
    <t>Enhancing Magic Skill Gain</t>
  </si>
  <si>
    <t>Geomancy Skill Gain</t>
  </si>
  <si>
    <t>Handbell Skill Gain</t>
  </si>
  <si>
    <t>Alter Ego Magic Defense Bonus</t>
  </si>
  <si>
    <t>Evasion Skill Gain</t>
  </si>
  <si>
    <t>Parrying Skill Gain</t>
  </si>
  <si>
    <t>Cooking Skill Gain</t>
  </si>
  <si>
    <t>Alter Ego Weapon Skill Damage</t>
  </si>
  <si>
    <t>Capacity Points</t>
  </si>
  <si>
    <t>Ninjutsu Skill Gain</t>
  </si>
  <si>
    <t>Dark Magic Skill Gain</t>
  </si>
  <si>
    <t>Alter Ego Accuracy</t>
  </si>
  <si>
    <t>Alter Ego Ranged Accuracy</t>
  </si>
  <si>
    <t>Goldsmithing Skill Gain</t>
  </si>
  <si>
    <t>Bonus</t>
  </si>
  <si>
    <t>Bonus Value</t>
  </si>
  <si>
    <t>Baby Cockatrice Memento</t>
  </si>
  <si>
    <t>Cockatrice Memento</t>
  </si>
  <si>
    <t>Ziz Memento</t>
  </si>
  <si>
    <t>Baby Raptor Memento</t>
  </si>
  <si>
    <t>Raptor Memento</t>
  </si>
  <si>
    <t>Red Raptor Memento</t>
  </si>
  <si>
    <t>Baby Eft Memento</t>
  </si>
  <si>
    <t>Eft Memento</t>
  </si>
  <si>
    <t>Tarichuk Memento</t>
  </si>
  <si>
    <t>Archery Skill Gain</t>
  </si>
  <si>
    <t>Marksmanship Skill Gain</t>
  </si>
  <si>
    <t>Throwing Skill Gain</t>
  </si>
  <si>
    <t>Alchemy Skill Gain</t>
  </si>
  <si>
    <t>Alter Ego Magic Attack</t>
  </si>
  <si>
    <t>Smithing Skill Gain</t>
  </si>
  <si>
    <t>Hand-to-Hand Skill Gain</t>
  </si>
  <si>
    <t>Dagger Skill Gain</t>
  </si>
  <si>
    <t>Sword Skill Gain</t>
  </si>
  <si>
    <t>Axe Skill Gain</t>
  </si>
  <si>
    <t>Katana Skill Gain</t>
  </si>
  <si>
    <t>Club Skill Gain</t>
  </si>
  <si>
    <t>Alter Ego Evasion</t>
  </si>
  <si>
    <t>Great Sword Skill Gain</t>
  </si>
  <si>
    <t>Great Axe Skill Gain</t>
  </si>
  <si>
    <t>Scythe Skill Gain</t>
  </si>
  <si>
    <t>Polearm Skill Gain</t>
  </si>
  <si>
    <t>Great Katana Skill Gain</t>
  </si>
  <si>
    <t>Staff Skill Gain</t>
  </si>
  <si>
    <t>Fishing Skill Gain</t>
  </si>
  <si>
    <t>Elemental Magic Skill Gain</t>
  </si>
  <si>
    <t>Divine Magic Skill Gain</t>
  </si>
  <si>
    <t>Blue Magic Skill Gain</t>
  </si>
  <si>
    <t>Summoning Skill Gain</t>
  </si>
  <si>
    <t>Singing Skill Gain</t>
  </si>
  <si>
    <t>Wind Instrument Skill Gain</t>
  </si>
  <si>
    <t>String Instrument Skill Gain</t>
  </si>
  <si>
    <t>Alter Ego Magic Evasion</t>
  </si>
  <si>
    <t>Player</t>
  </si>
  <si>
    <t>Alter Ego</t>
  </si>
  <si>
    <t>STR</t>
  </si>
  <si>
    <t>DEX</t>
  </si>
  <si>
    <t>VIT</t>
  </si>
  <si>
    <t>AGI</t>
  </si>
  <si>
    <t>MND</t>
  </si>
  <si>
    <t>INT</t>
  </si>
  <si>
    <t>CHR</t>
  </si>
  <si>
    <t>Annoying needed formula for SUMIF</t>
  </si>
  <si>
    <t>Combat Skill Gain</t>
  </si>
  <si>
    <t>Dhalmel Calf Memento</t>
  </si>
  <si>
    <t>Dhalmel Memento</t>
  </si>
  <si>
    <t>Alter Ego "Cure" Potency</t>
  </si>
  <si>
    <t>Great Dhalmel Memento</t>
  </si>
  <si>
    <t>Sea Monk Larva Memento</t>
  </si>
  <si>
    <t>Sea Monk Memento</t>
  </si>
  <si>
    <t>Blue Sea Monk Memento</t>
  </si>
  <si>
    <t>Uragnite Youngling Memento</t>
  </si>
  <si>
    <t>Uragnite Memento</t>
  </si>
  <si>
    <t>Limascabra Memento</t>
  </si>
  <si>
    <t>Immature Crab Memento</t>
  </si>
  <si>
    <t>Crab Memento</t>
  </si>
  <si>
    <t>Porter Crab Memento</t>
  </si>
  <si>
    <t>Baby Colibri Memento</t>
  </si>
  <si>
    <t>Colibri Memento</t>
  </si>
  <si>
    <t>Toucalibri Memento</t>
  </si>
  <si>
    <t>Coeurl Memento</t>
  </si>
  <si>
    <t>Lynx Memento</t>
  </si>
  <si>
    <t>Buffalo Calf Memento</t>
  </si>
  <si>
    <t>Buffalo Memento</t>
  </si>
  <si>
    <t>Mini Slime Memento</t>
  </si>
  <si>
    <t>Slime Memento</t>
  </si>
  <si>
    <t>Clot Memento</t>
  </si>
  <si>
    <t>Hecteyes Memento</t>
  </si>
  <si>
    <t>Alter Ego Magic Attack Bonus</t>
  </si>
  <si>
    <t>Mandragora Sproutling Memento</t>
  </si>
  <si>
    <t>Alter Ego Auto-Regen</t>
  </si>
  <si>
    <t>Mandragora Memento</t>
  </si>
  <si>
    <t>Adenium Memento</t>
  </si>
  <si>
    <t>Resist Sleep</t>
  </si>
  <si>
    <t>Korrigan Memento</t>
  </si>
  <si>
    <t>Resist Poison</t>
  </si>
  <si>
    <t>Elder Mandragora Memento</t>
  </si>
  <si>
    <t>Lycopodium Memento</t>
  </si>
  <si>
    <t>Elder Adenium Memento</t>
  </si>
  <si>
    <t>Alter Ego Double Attack</t>
  </si>
  <si>
    <t>Pachypodium Memento</t>
  </si>
  <si>
    <t>Coeurl Cub Memento</t>
  </si>
  <si>
    <t>Mandragora Sproutling</t>
  </si>
  <si>
    <t>Poke / Liquids, Meats</t>
  </si>
  <si>
    <t>Mandragora</t>
  </si>
  <si>
    <t>Elder Mandragora</t>
  </si>
  <si>
    <t>Lycopodium</t>
  </si>
  <si>
    <t>Ake-Ome</t>
  </si>
  <si>
    <t>Adenium</t>
  </si>
  <si>
    <t>Pachypodium</t>
  </si>
  <si>
    <t>Alkaline Humus</t>
  </si>
  <si>
    <t>Acidic Humus</t>
  </si>
  <si>
    <t>Angry / Liquids, Meats</t>
  </si>
  <si>
    <t>Watermelon</t>
  </si>
  <si>
    <t>Citrullus</t>
  </si>
  <si>
    <t>Slap / Fruits</t>
  </si>
  <si>
    <t>Ake-Ome Memento</t>
  </si>
  <si>
    <t>Capaicty Points</t>
  </si>
  <si>
    <t>Citrullus Memento</t>
  </si>
  <si>
    <t>Resist Bind</t>
  </si>
  <si>
    <t>Alter Ego Haste</t>
  </si>
  <si>
    <t>Beast Blood</t>
  </si>
  <si>
    <t>Korrigan</t>
  </si>
  <si>
    <t>Elder Adenium</t>
  </si>
  <si>
    <t>To check all bonuses summarised, check the Overview tab</t>
  </si>
  <si>
    <t>Alter Ego Magic Accuracy</t>
  </si>
  <si>
    <t>Alter Ego Counter Rate</t>
  </si>
  <si>
    <t>Alter Ego HP</t>
  </si>
  <si>
    <t>Alter Ego MP</t>
  </si>
  <si>
    <t>Alter Ego Critical Hit Damage</t>
  </si>
  <si>
    <t>Buggard Memento</t>
  </si>
  <si>
    <t>Tiny Bugard Memento</t>
  </si>
  <si>
    <t>Abyssobugard Memento</t>
  </si>
  <si>
    <t>Attack</t>
  </si>
  <si>
    <t>Ranged Attack</t>
  </si>
  <si>
    <t>Alter Ego Critial Hit Damage</t>
  </si>
  <si>
    <t>Baby Adamantoise Memento</t>
  </si>
  <si>
    <t>Adamantoise Memento</t>
  </si>
  <si>
    <t>Ferromantoise Memento</t>
  </si>
  <si>
    <t>Magic Defense Bonus</t>
  </si>
  <si>
    <t>Great Adamantoise Memento</t>
  </si>
  <si>
    <t>White Adamantoise Memento</t>
  </si>
  <si>
    <t>Auto-Regen</t>
  </si>
  <si>
    <t>Alter Ego Store TP</t>
  </si>
  <si>
    <t>Alter Ego Auto-Refresh</t>
  </si>
  <si>
    <t>Counter Rate</t>
  </si>
  <si>
    <t>Movement Speed</t>
  </si>
  <si>
    <t>Alter Ego Weapon Skill Accuracy</t>
  </si>
  <si>
    <t>Alter Ego Magic Burst Damage</t>
  </si>
  <si>
    <t>Alter Ego Resist Amnesia</t>
  </si>
  <si>
    <t>Alter Ego Resist Curse</t>
  </si>
  <si>
    <t>Alter Ego Resist Silence</t>
  </si>
  <si>
    <t>Cluster Memento</t>
  </si>
  <si>
    <t>Magic Skill Gain</t>
  </si>
  <si>
    <t>Magic Accuracy</t>
  </si>
  <si>
    <t>Bomb Memento</t>
  </si>
  <si>
    <t>Magic Attack Bonus</t>
  </si>
  <si>
    <t>Snoll Memento</t>
  </si>
  <si>
    <t>MP</t>
  </si>
  <si>
    <t>Resist Silence</t>
  </si>
  <si>
    <t>Behemoth Cub Memento</t>
  </si>
  <si>
    <t>Accuracy</t>
  </si>
  <si>
    <t>Ranged Accuracy</t>
  </si>
  <si>
    <t>Behemoth Memento</t>
  </si>
  <si>
    <t>King Behemoth Memento</t>
  </si>
  <si>
    <t>Elasmoth Memento</t>
  </si>
  <si>
    <t>Resist Curse</t>
  </si>
  <si>
    <t>Skormoth Memento</t>
  </si>
  <si>
    <t>Resist Amnesia</t>
  </si>
  <si>
    <t>Djinn Memento</t>
  </si>
  <si>
    <t>Pequetender Memento</t>
  </si>
  <si>
    <t>Sabotender Memento</t>
  </si>
  <si>
    <t>Jumbotender Memento</t>
  </si>
  <si>
    <t>Dragon Hatchling Memento</t>
  </si>
  <si>
    <t>Abyssal Wyrm Memento</t>
  </si>
  <si>
    <t>Demon Killer</t>
  </si>
  <si>
    <t>Alter Ego "Cure" Potency Received</t>
  </si>
  <si>
    <t>Wyvern Memento</t>
  </si>
  <si>
    <t>Zanshin</t>
  </si>
  <si>
    <t>Blazing Wyrm Memento</t>
  </si>
  <si>
    <t>Lunar Wyrm Memento</t>
  </si>
  <si>
    <t>Alter Ego Fast Cast</t>
  </si>
  <si>
    <t>Blue Wyvern Memento</t>
  </si>
  <si>
    <t>Green Wyvern Memento</t>
  </si>
  <si>
    <t>Haste</t>
  </si>
  <si>
    <t>Alter Ego Magic Accuracy (%)</t>
  </si>
  <si>
    <t>Combat Skills</t>
  </si>
  <si>
    <t>Magic Skills</t>
  </si>
  <si>
    <t>Enfeebling Magic Skill Gain</t>
  </si>
  <si>
    <t>Crafting Skills</t>
  </si>
  <si>
    <t>Monster Rearing Bonuses (KIs collected)</t>
  </si>
  <si>
    <t>Monster Rearing Breakdown (KIs collected)</t>
  </si>
  <si>
    <t>Bonecraft Skill Gain</t>
  </si>
  <si>
    <t>No user input is required here.</t>
  </si>
  <si>
    <t>Active</t>
  </si>
  <si>
    <t>Unknown</t>
  </si>
  <si>
    <t>Green Foliage Treant</t>
  </si>
  <si>
    <t>Red Foliage Treant</t>
  </si>
  <si>
    <t>None (+) / Crystals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</si>
</sst>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sz val="11"/>
      <color rgb="FF006100"/>
      <name val="Calibri"/>
      <family val="2"/>
      <scheme val="minor"/>
    </font>
    <font>
      <b/>
      <sz val="13"/>
      <color theme="3"/>
      <name val="Calibri"/>
      <family val="2"/>
      <scheme val="minor"/>
    </font>
    <font>
      <sz val="11"/>
      <color rgb="FF9C5700"/>
      <name val="Calibri"/>
      <family val="2"/>
      <scheme val="minor"/>
    </font>
    <font>
      <b/>
      <sz val="15"/>
      <color theme="3"/>
      <name val="Calibri"/>
      <family val="2"/>
      <scheme val="minor"/>
    </font>
    <font>
      <b/>
      <sz val="11"/>
      <color theme="1"/>
      <name val="Calibri"/>
      <family val="2"/>
      <scheme val="minor"/>
    </font>
    <font>
      <sz val="11"/>
      <color rgb="FF3F3F76"/>
      <name val="Calibri"/>
      <family val="2"/>
      <scheme val="minor"/>
    </font>
    <font>
      <sz val="8"/>
      <name val="Calibri"/>
      <family val="2"/>
      <scheme val="minor"/>
    </font>
    <font>
      <b/>
      <sz val="11"/>
      <color theme="0"/>
      <name val="Calibri"/>
      <family val="2"/>
      <scheme val="minor"/>
    </font>
    <font>
      <sz val="11"/>
      <color theme="0"/>
      <name val="Calibri"/>
      <family val="2"/>
      <scheme val="minor"/>
    </font>
    <font>
      <sz val="11"/>
      <color rgb="FF5B9BD5"/>
      <name val="Calibri"/>
      <family val="2"/>
      <scheme val="minor"/>
    </font>
    <font>
      <b/>
      <sz val="11"/>
      <color rgb="FF5B9BD5"/>
      <name val="Calibri"/>
      <family val="2"/>
      <scheme val="minor"/>
    </font>
    <font>
      <sz val="11"/>
      <color rgb="FFDDEBF7"/>
      <name val="Calibri"/>
      <family val="2"/>
      <scheme val="minor"/>
    </font>
  </fonts>
  <fills count="13">
    <fill>
      <patternFill patternType="none"/>
    </fill>
    <fill>
      <patternFill patternType="gray125"/>
    </fill>
    <fill>
      <patternFill patternType="solid">
        <fgColor rgb="FFC6EFCE"/>
      </patternFill>
    </fill>
    <fill>
      <patternFill patternType="solid">
        <fgColor theme="4" tint="0.79998168889431442"/>
        <bgColor indexed="65"/>
      </patternFill>
    </fill>
    <fill>
      <patternFill patternType="solid">
        <fgColor theme="0" tint="-0.14999847407452621"/>
        <bgColor indexed="64"/>
      </patternFill>
    </fill>
    <fill>
      <patternFill patternType="solid">
        <fgColor rgb="FFFFEB9C"/>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CC99"/>
      </patternFill>
    </fill>
    <fill>
      <patternFill patternType="solid">
        <fgColor theme="8"/>
      </patternFill>
    </fill>
    <fill>
      <patternFill patternType="solid">
        <fgColor theme="8" tint="0.79998168889431442"/>
        <bgColor indexed="65"/>
      </patternFill>
    </fill>
    <fill>
      <patternFill patternType="solid">
        <fgColor theme="8"/>
        <bgColor theme="8"/>
      </patternFill>
    </fill>
    <fill>
      <patternFill patternType="solid">
        <fgColor theme="8" tint="0.79998168889431442"/>
        <bgColor theme="8" tint="0.79998168889431442"/>
      </patternFill>
    </fill>
  </fills>
  <borders count="6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bottom style="medium">
        <color theme="4" tint="0.39997558519241921"/>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top/>
      <bottom style="thick">
        <color theme="4" tint="0.499984740745262"/>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bottom style="thick">
        <color theme="4"/>
      </bottom>
      <diagonal/>
    </border>
    <border>
      <left style="medium">
        <color indexed="64"/>
      </left>
      <right/>
      <top style="medium">
        <color indexed="64"/>
      </top>
      <bottom style="thick">
        <color theme="4" tint="0.499984740745262"/>
      </bottom>
      <diagonal/>
    </border>
    <border>
      <left/>
      <right/>
      <top style="medium">
        <color indexed="64"/>
      </top>
      <bottom style="thick">
        <color theme="4" tint="0.499984740745262"/>
      </bottom>
      <diagonal/>
    </border>
    <border>
      <left/>
      <right style="medium">
        <color indexed="64"/>
      </right>
      <top style="medium">
        <color indexed="64"/>
      </top>
      <bottom style="thick">
        <color theme="4" tint="0.499984740745262"/>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theme="4" tint="0.39997558519241921"/>
      </bottom>
      <diagonal/>
    </border>
    <border>
      <left/>
      <right/>
      <top style="medium">
        <color indexed="64"/>
      </top>
      <bottom style="medium">
        <color theme="4" tint="0.39997558519241921"/>
      </bottom>
      <diagonal/>
    </border>
    <border>
      <left/>
      <right style="medium">
        <color indexed="64"/>
      </right>
      <top style="medium">
        <color indexed="64"/>
      </top>
      <bottom style="medium">
        <color theme="4" tint="0.39997558519241921"/>
      </bottom>
      <diagonal/>
    </border>
    <border>
      <left style="medium">
        <color indexed="64"/>
      </left>
      <right style="medium">
        <color indexed="64"/>
      </right>
      <top style="medium">
        <color indexed="64"/>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right style="thin">
        <color theme="8" tint="0.39997558519241921"/>
      </right>
      <top style="thin">
        <color theme="8" tint="0.39997558519241921"/>
      </top>
      <bottom/>
      <diagonal/>
    </border>
    <border>
      <left/>
      <right/>
      <top style="thin">
        <color theme="8" tint="0.39997558519241921"/>
      </top>
      <bottom style="thin">
        <color theme="8" tint="0.39997558519241921"/>
      </bottom>
      <diagonal/>
    </border>
    <border>
      <left style="thin">
        <color theme="0"/>
      </left>
      <right/>
      <top/>
      <bottom/>
      <diagonal/>
    </border>
    <border>
      <left style="medium">
        <color theme="0"/>
      </left>
      <right/>
      <top style="medium">
        <color indexed="64"/>
      </top>
      <bottom/>
      <diagonal/>
    </border>
    <border>
      <left style="medium">
        <color theme="0"/>
      </left>
      <right/>
      <top/>
      <bottom/>
      <diagonal/>
    </border>
    <border>
      <left style="thin">
        <color theme="0"/>
      </left>
      <right/>
      <top/>
      <bottom style="medium">
        <color indexed="64"/>
      </bottom>
      <diagonal/>
    </border>
    <border>
      <left style="thin">
        <color theme="0"/>
      </left>
      <right/>
      <top style="medium">
        <color indexed="64"/>
      </top>
      <bottom/>
      <diagonal/>
    </border>
  </borders>
  <cellStyleXfs count="12">
    <xf numFmtId="0" fontId="0" fillId="0" borderId="0"/>
    <xf numFmtId="0" fontId="2" fillId="0" borderId="0" applyNumberFormat="0" applyFill="0" applyBorder="0" applyAlignment="0" applyProtection="0"/>
    <xf numFmtId="0" fontId="3" fillId="0" borderId="9" applyNumberFormat="0" applyFill="0" applyAlignment="0" applyProtection="0"/>
    <xf numFmtId="0" fontId="4" fillId="2" borderId="0" applyNumberFormat="0" applyBorder="0" applyAlignment="0" applyProtection="0"/>
    <xf numFmtId="0" fontId="1" fillId="3" borderId="0" applyNumberFormat="0" applyBorder="0" applyAlignment="0" applyProtection="0"/>
    <xf numFmtId="0" fontId="5" fillId="0" borderId="18" applyNumberFormat="0" applyFill="0" applyAlignment="0" applyProtection="0"/>
    <xf numFmtId="0" fontId="6" fillId="5" borderId="0" applyNumberFormat="0" applyBorder="0" applyAlignment="0" applyProtection="0"/>
    <xf numFmtId="0" fontId="7" fillId="0" borderId="22" applyNumberFormat="0" applyFill="0" applyAlignment="0" applyProtection="0"/>
    <xf numFmtId="0" fontId="3" fillId="0" borderId="0" applyNumberFormat="0" applyFill="0" applyBorder="0" applyAlignment="0" applyProtection="0"/>
    <xf numFmtId="0" fontId="9" fillId="8" borderId="52" applyNumberFormat="0" applyAlignment="0" applyProtection="0"/>
    <xf numFmtId="0" fontId="12" fillId="9" borderId="0" applyNumberFormat="0" applyBorder="0" applyAlignment="0" applyProtection="0"/>
    <xf numFmtId="0" fontId="1" fillId="10" borderId="0" applyNumberFormat="0" applyBorder="0" applyAlignment="0" applyProtection="0"/>
  </cellStyleXfs>
  <cellXfs count="357">
    <xf numFmtId="0" fontId="0" fillId="0" borderId="0" xfId="0"/>
    <xf numFmtId="0" fontId="0" fillId="0" borderId="4" xfId="0" applyBorder="1"/>
    <xf numFmtId="0" fontId="0" fillId="0" borderId="6" xfId="0" applyBorder="1"/>
    <xf numFmtId="0" fontId="0" fillId="0" borderId="8" xfId="0" applyBorder="1"/>
    <xf numFmtId="0" fontId="0" fillId="0" borderId="0" xfId="0"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49" fontId="0" fillId="0" borderId="0" xfId="0" applyNumberFormat="1"/>
    <xf numFmtId="49" fontId="0" fillId="4" borderId="0" xfId="0" applyNumberFormat="1" applyFill="1"/>
    <xf numFmtId="49" fontId="0" fillId="0" borderId="0" xfId="0" applyNumberFormat="1" applyAlignment="1">
      <alignment vertical="center"/>
    </xf>
    <xf numFmtId="49" fontId="0" fillId="0" borderId="0" xfId="0" applyNumberFormat="1" applyAlignment="1">
      <alignment horizontal="center" vertical="center"/>
    </xf>
    <xf numFmtId="49" fontId="0" fillId="4" borderId="0" xfId="0" applyNumberFormat="1" applyFill="1" applyAlignment="1">
      <alignment horizontal="center" vertical="center"/>
    </xf>
    <xf numFmtId="49" fontId="0" fillId="0" borderId="0" xfId="0" applyNumberFormat="1" applyAlignment="1">
      <alignment vertical="center" wrapText="1"/>
    </xf>
    <xf numFmtId="49" fontId="0" fillId="0" borderId="0" xfId="0" applyNumberFormat="1" applyAlignment="1">
      <alignment horizontal="center" vertical="center" wrapText="1"/>
    </xf>
    <xf numFmtId="49" fontId="0" fillId="4" borderId="0" xfId="0" applyNumberFormat="1" applyFill="1" applyAlignment="1">
      <alignment horizontal="center" vertical="center" wrapText="1"/>
    </xf>
    <xf numFmtId="49" fontId="3" fillId="0" borderId="9" xfId="2" applyNumberFormat="1" applyAlignment="1">
      <alignment horizontal="left"/>
    </xf>
    <xf numFmtId="49" fontId="0" fillId="0" borderId="0" xfId="0" applyNumberFormat="1" applyAlignment="1">
      <alignment wrapText="1"/>
    </xf>
    <xf numFmtId="49" fontId="0" fillId="0" borderId="0" xfId="0" applyNumberFormat="1" applyAlignment="1">
      <alignment horizontal="center" wrapText="1"/>
    </xf>
    <xf numFmtId="49" fontId="0" fillId="4" borderId="0" xfId="0" applyNumberFormat="1" applyFill="1" applyAlignment="1">
      <alignment horizontal="center" wrapText="1"/>
    </xf>
    <xf numFmtId="49" fontId="0" fillId="4" borderId="0" xfId="0" applyNumberFormat="1" applyFill="1" applyAlignment="1">
      <alignment vertical="center" wrapText="1"/>
    </xf>
    <xf numFmtId="49" fontId="0" fillId="0" borderId="8" xfId="0" applyNumberFormat="1" applyBorder="1"/>
    <xf numFmtId="49" fontId="0" fillId="4" borderId="0" xfId="0" applyNumberFormat="1" applyFill="1" applyAlignment="1">
      <alignment vertical="center"/>
    </xf>
    <xf numFmtId="49" fontId="3" fillId="0" borderId="9" xfId="2" applyNumberFormat="1" applyAlignment="1">
      <alignment horizontal="left" vertical="top"/>
    </xf>
    <xf numFmtId="0" fontId="0" fillId="0" borderId="1" xfId="0" applyBorder="1"/>
    <xf numFmtId="0" fontId="4" fillId="2" borderId="0" xfId="3"/>
    <xf numFmtId="0" fontId="0" fillId="0" borderId="0" xfId="0" applyAlignment="1">
      <alignment horizontal="left"/>
    </xf>
    <xf numFmtId="9" fontId="0" fillId="0" borderId="0" xfId="0" applyNumberFormat="1"/>
    <xf numFmtId="0" fontId="0" fillId="0" borderId="3" xfId="0" applyBorder="1"/>
    <xf numFmtId="9" fontId="0" fillId="0" borderId="5" xfId="0" applyNumberFormat="1" applyBorder="1"/>
    <xf numFmtId="9" fontId="0" fillId="0" borderId="7" xfId="0" applyNumberFormat="1" applyBorder="1"/>
    <xf numFmtId="0" fontId="0" fillId="0" borderId="0" xfId="0" applyAlignment="1">
      <alignment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49" fontId="0" fillId="0" borderId="1" xfId="0" applyNumberFormat="1" applyBorder="1" applyAlignment="1">
      <alignment vertical="center" wrapText="1"/>
    </xf>
    <xf numFmtId="9" fontId="0" fillId="0" borderId="0" xfId="0" applyNumberFormat="1" applyAlignment="1">
      <alignment horizontal="left"/>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5" xfId="0" applyBorder="1" applyAlignment="1">
      <alignment horizontal="center"/>
    </xf>
    <xf numFmtId="0" fontId="0" fillId="0" borderId="3" xfId="0" applyBorder="1" applyAlignment="1">
      <alignment horizontal="center"/>
    </xf>
    <xf numFmtId="0" fontId="0" fillId="0" borderId="5" xfId="0" applyBorder="1"/>
    <xf numFmtId="0" fontId="0" fillId="0" borderId="0" xfId="0" quotePrefix="1" applyAlignment="1">
      <alignment horizontal="center"/>
    </xf>
    <xf numFmtId="0" fontId="0" fillId="0" borderId="7" xfId="0" applyBorder="1"/>
    <xf numFmtId="0" fontId="0" fillId="0" borderId="0" xfId="0" applyAlignment="1">
      <alignment horizontal="right"/>
    </xf>
    <xf numFmtId="0" fontId="0" fillId="0" borderId="8" xfId="0" applyBorder="1" applyAlignment="1">
      <alignment horizontal="right"/>
    </xf>
    <xf numFmtId="0" fontId="0" fillId="0" borderId="4" xfId="0" applyBorder="1" applyAlignment="1">
      <alignment horizontal="center"/>
    </xf>
    <xf numFmtId="0" fontId="0" fillId="0" borderId="6" xfId="0" applyBorder="1" applyAlignment="1">
      <alignment horizontal="center"/>
    </xf>
    <xf numFmtId="0" fontId="3" fillId="0" borderId="4" xfId="8" applyBorder="1" applyAlignment="1">
      <alignment horizontal="center"/>
    </xf>
    <xf numFmtId="0" fontId="3" fillId="0" borderId="0" xfId="8" applyBorder="1" applyAlignment="1">
      <alignment horizontal="center"/>
    </xf>
    <xf numFmtId="0" fontId="3" fillId="0" borderId="5" xfId="8" applyBorder="1" applyAlignment="1">
      <alignment horizontal="center"/>
    </xf>
    <xf numFmtId="0" fontId="3" fillId="0" borderId="0" xfId="8"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19" xfId="0" applyBorder="1" applyAlignment="1">
      <alignment horizontal="left" vertical="center"/>
    </xf>
    <xf numFmtId="0" fontId="0" fillId="0" borderId="20" xfId="0" applyBorder="1" applyAlignment="1">
      <alignment horizontal="center" vertical="center"/>
    </xf>
    <xf numFmtId="0" fontId="0" fillId="0" borderId="2" xfId="0" applyBorder="1"/>
    <xf numFmtId="0" fontId="0" fillId="0" borderId="10" xfId="0" applyBorder="1" applyAlignment="1">
      <alignment horizontal="left" vertical="center"/>
    </xf>
    <xf numFmtId="0" fontId="0" fillId="0" borderId="10" xfId="0" applyBorder="1"/>
    <xf numFmtId="0" fontId="0" fillId="0" borderId="11" xfId="0" applyBorder="1" applyAlignment="1">
      <alignment horizontal="center"/>
    </xf>
    <xf numFmtId="0" fontId="4" fillId="2" borderId="13" xfId="3" applyBorder="1" applyAlignment="1">
      <alignment horizontal="left" vertical="center"/>
    </xf>
    <xf numFmtId="0" fontId="4" fillId="2" borderId="0" xfId="3" applyBorder="1" applyAlignment="1">
      <alignment horizontal="left" vertical="center"/>
    </xf>
    <xf numFmtId="0" fontId="0" fillId="0" borderId="16" xfId="0" applyBorder="1" applyAlignment="1">
      <alignment horizontal="center" vertical="center"/>
    </xf>
    <xf numFmtId="0" fontId="0" fillId="6" borderId="29" xfId="0" applyFill="1" applyBorder="1"/>
    <xf numFmtId="0" fontId="0" fillId="6" borderId="30" xfId="0" applyFill="1" applyBorder="1"/>
    <xf numFmtId="0" fontId="0" fillId="6" borderId="31" xfId="0" applyFill="1" applyBorder="1" applyAlignment="1">
      <alignment horizontal="center"/>
    </xf>
    <xf numFmtId="0" fontId="0" fillId="0" borderId="30" xfId="0" applyBorder="1" applyAlignment="1">
      <alignment horizontal="center" vertical="center"/>
    </xf>
    <xf numFmtId="0" fontId="0" fillId="6" borderId="13" xfId="0" applyFill="1" applyBorder="1"/>
    <xf numFmtId="0" fontId="0" fillId="6" borderId="0" xfId="0" applyFill="1"/>
    <xf numFmtId="0" fontId="0" fillId="6" borderId="5" xfId="0" applyFill="1" applyBorder="1" applyAlignment="1">
      <alignment horizontal="center"/>
    </xf>
    <xf numFmtId="0" fontId="0" fillId="0" borderId="28" xfId="0" applyBorder="1" applyAlignment="1">
      <alignment horizontal="center" vertical="center"/>
    </xf>
    <xf numFmtId="0" fontId="0" fillId="0" borderId="33" xfId="0" applyBorder="1" applyAlignment="1">
      <alignment horizontal="center" vertical="center"/>
    </xf>
    <xf numFmtId="0" fontId="4" fillId="2" borderId="34" xfId="3" applyBorder="1" applyAlignment="1">
      <alignment horizontal="left" vertical="center"/>
    </xf>
    <xf numFmtId="0" fontId="0" fillId="6" borderId="8" xfId="0" applyFill="1" applyBorder="1"/>
    <xf numFmtId="0" fontId="0" fillId="6" borderId="7" xfId="0" applyFill="1" applyBorder="1" applyAlignment="1">
      <alignment horizontal="center"/>
    </xf>
    <xf numFmtId="0" fontId="4" fillId="2" borderId="30" xfId="3" quotePrefix="1"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xf>
    <xf numFmtId="0" fontId="0" fillId="6" borderId="10" xfId="0" applyFill="1" applyBorder="1"/>
    <xf numFmtId="0" fontId="0" fillId="6" borderId="11" xfId="0" applyFill="1" applyBorder="1" applyAlignment="1">
      <alignment horizontal="center"/>
    </xf>
    <xf numFmtId="0" fontId="0" fillId="0" borderId="31" xfId="0" applyBorder="1" applyAlignment="1">
      <alignment horizontal="center"/>
    </xf>
    <xf numFmtId="0" fontId="0" fillId="0" borderId="21" xfId="0" applyBorder="1" applyAlignment="1">
      <alignment horizontal="left" vertical="center"/>
    </xf>
    <xf numFmtId="0" fontId="0" fillId="0" borderId="19" xfId="0" applyBorder="1"/>
    <xf numFmtId="0" fontId="0" fillId="6" borderId="10" xfId="0" applyFill="1" applyBorder="1" applyAlignment="1">
      <alignment horizontal="center"/>
    </xf>
    <xf numFmtId="0" fontId="0" fillId="6" borderId="38" xfId="0" applyFill="1" applyBorder="1"/>
    <xf numFmtId="0" fontId="0" fillId="6" borderId="36" xfId="0" applyFill="1" applyBorder="1"/>
    <xf numFmtId="0" fontId="0" fillId="6" borderId="0" xfId="0" applyFill="1" applyAlignment="1">
      <alignment horizontal="center"/>
    </xf>
    <xf numFmtId="0" fontId="0" fillId="0" borderId="43" xfId="0" applyBorder="1" applyAlignment="1">
      <alignment horizontal="center" vertical="center"/>
    </xf>
    <xf numFmtId="0" fontId="0" fillId="0" borderId="43" xfId="0" applyBorder="1" applyAlignment="1">
      <alignment horizontal="center"/>
    </xf>
    <xf numFmtId="0" fontId="0" fillId="0" borderId="41" xfId="0" applyBorder="1" applyAlignment="1">
      <alignment horizontal="center"/>
    </xf>
    <xf numFmtId="0" fontId="3" fillId="0" borderId="0" xfId="8" applyAlignment="1">
      <alignment horizontal="left" vertical="center"/>
    </xf>
    <xf numFmtId="0" fontId="1" fillId="3" borderId="1" xfId="4" applyBorder="1" applyAlignment="1">
      <alignment vertical="center"/>
    </xf>
    <xf numFmtId="0" fontId="1" fillId="3" borderId="2" xfId="4" applyBorder="1" applyAlignment="1">
      <alignment vertical="center"/>
    </xf>
    <xf numFmtId="0" fontId="1" fillId="3" borderId="3" xfId="4" applyBorder="1" applyAlignment="1">
      <alignment vertical="center"/>
    </xf>
    <xf numFmtId="0" fontId="0" fillId="7" borderId="4" xfId="0" applyFill="1" applyBorder="1" applyAlignment="1">
      <alignment vertical="center"/>
    </xf>
    <xf numFmtId="0" fontId="0" fillId="7" borderId="0" xfId="0" applyFill="1" applyAlignment="1">
      <alignment vertical="center"/>
    </xf>
    <xf numFmtId="0" fontId="0" fillId="0" borderId="0" xfId="0" applyAlignment="1">
      <alignment vertical="center"/>
    </xf>
    <xf numFmtId="0" fontId="0" fillId="7" borderId="5" xfId="0" applyFill="1" applyBorder="1"/>
    <xf numFmtId="0" fontId="0" fillId="0" borderId="4" xfId="0" applyBorder="1" applyAlignment="1">
      <alignment vertical="center"/>
    </xf>
    <xf numFmtId="0" fontId="0" fillId="0" borderId="6" xfId="0" applyBorder="1" applyAlignment="1">
      <alignment vertical="center"/>
    </xf>
    <xf numFmtId="0" fontId="0" fillId="0" borderId="8" xfId="0" applyBorder="1" applyAlignment="1">
      <alignment vertical="center"/>
    </xf>
    <xf numFmtId="0" fontId="4" fillId="2" borderId="10" xfId="3" applyBorder="1" applyAlignment="1">
      <alignment horizontal="left" vertical="center"/>
    </xf>
    <xf numFmtId="0" fontId="4" fillId="2" borderId="29" xfId="3" quotePrefix="1" applyBorder="1" applyAlignment="1">
      <alignment horizontal="center" vertical="center"/>
    </xf>
    <xf numFmtId="0" fontId="4" fillId="2" borderId="30" xfId="3" applyBorder="1"/>
    <xf numFmtId="0" fontId="4" fillId="2" borderId="10" xfId="3" applyBorder="1"/>
    <xf numFmtId="0" fontId="4" fillId="2" borderId="42" xfId="3" applyBorder="1" applyAlignment="1">
      <alignment horizontal="left" vertical="center"/>
    </xf>
    <xf numFmtId="0" fontId="4" fillId="2" borderId="40" xfId="3" applyBorder="1" applyAlignment="1">
      <alignment horizontal="left" vertical="center"/>
    </xf>
    <xf numFmtId="0" fontId="4" fillId="2" borderId="40" xfId="3" applyBorder="1"/>
    <xf numFmtId="0" fontId="4" fillId="2" borderId="10" xfId="3" quotePrefix="1" applyBorder="1" applyAlignment="1">
      <alignment horizontal="center" vertical="center"/>
    </xf>
    <xf numFmtId="9" fontId="0" fillId="0" borderId="4" xfId="0" quotePrefix="1" applyNumberFormat="1" applyBorder="1" applyAlignment="1">
      <alignment horizontal="center"/>
    </xf>
    <xf numFmtId="0" fontId="4" fillId="2" borderId="8" xfId="3" applyBorder="1" applyAlignment="1">
      <alignment horizontal="left" vertical="center"/>
    </xf>
    <xf numFmtId="0" fontId="4" fillId="2" borderId="14" xfId="3" applyBorder="1" applyAlignment="1">
      <alignment horizontal="left" vertical="center"/>
    </xf>
    <xf numFmtId="0" fontId="4" fillId="2" borderId="13" xfId="3" quotePrefix="1" applyBorder="1" applyAlignment="1">
      <alignment horizontal="center" vertical="center"/>
    </xf>
    <xf numFmtId="9" fontId="0" fillId="0" borderId="0" xfId="0" applyNumberFormat="1" applyAlignment="1">
      <alignment horizontal="right"/>
    </xf>
    <xf numFmtId="0" fontId="4" fillId="2" borderId="35" xfId="3" applyBorder="1" applyAlignment="1">
      <alignment horizontal="left" vertical="center"/>
    </xf>
    <xf numFmtId="0" fontId="4" fillId="2" borderId="36" xfId="3" applyBorder="1" applyAlignment="1">
      <alignment horizontal="left" vertical="center"/>
    </xf>
    <xf numFmtId="49" fontId="8" fillId="0" borderId="44" xfId="0" applyNumberFormat="1" applyFont="1" applyBorder="1"/>
    <xf numFmtId="49" fontId="0" fillId="0" borderId="45" xfId="0" applyNumberFormat="1" applyBorder="1"/>
    <xf numFmtId="49" fontId="0" fillId="0" borderId="46" xfId="0" applyNumberFormat="1" applyBorder="1"/>
    <xf numFmtId="49" fontId="0" fillId="0" borderId="47" xfId="0" applyNumberFormat="1" applyBorder="1"/>
    <xf numFmtId="49" fontId="0" fillId="0" borderId="4" xfId="0" applyNumberFormat="1" applyBorder="1"/>
    <xf numFmtId="49" fontId="0" fillId="0" borderId="5" xfId="0" applyNumberFormat="1" applyBorder="1"/>
    <xf numFmtId="49" fontId="0" fillId="0" borderId="6" xfId="0" applyNumberFormat="1" applyBorder="1"/>
    <xf numFmtId="49" fontId="0" fillId="0" borderId="7" xfId="0" applyNumberFormat="1" applyBorder="1"/>
    <xf numFmtId="49" fontId="3" fillId="0" borderId="51" xfId="2" applyNumberFormat="1" applyBorder="1"/>
    <xf numFmtId="0" fontId="4" fillId="2" borderId="21" xfId="3" applyBorder="1" applyAlignment="1">
      <alignment horizontal="left" vertical="center"/>
    </xf>
    <xf numFmtId="0" fontId="4" fillId="2" borderId="27" xfId="3" applyBorder="1" applyAlignment="1">
      <alignment horizontal="left" vertical="center"/>
    </xf>
    <xf numFmtId="0" fontId="4" fillId="2" borderId="30" xfId="3" applyBorder="1" applyAlignment="1">
      <alignment horizontal="left" vertical="center"/>
    </xf>
    <xf numFmtId="49" fontId="0" fillId="0" borderId="13" xfId="0" applyNumberFormat="1" applyBorder="1" applyAlignment="1">
      <alignment vertical="center"/>
    </xf>
    <xf numFmtId="49" fontId="0" fillId="0" borderId="19" xfId="0" applyNumberFormat="1" applyBorder="1" applyAlignment="1">
      <alignment vertical="center" wrapText="1"/>
    </xf>
    <xf numFmtId="49" fontId="0" fillId="0" borderId="14" xfId="0" applyNumberFormat="1" applyBorder="1" applyAlignment="1">
      <alignment vertical="center"/>
    </xf>
    <xf numFmtId="0" fontId="0" fillId="0" borderId="0" xfId="0" applyAlignment="1" applyProtection="1">
      <alignment vertical="center"/>
      <protection locked="0"/>
    </xf>
    <xf numFmtId="1" fontId="0" fillId="0" borderId="5" xfId="0" applyNumberFormat="1" applyBorder="1"/>
    <xf numFmtId="1" fontId="0" fillId="0" borderId="7" xfId="0" applyNumberFormat="1" applyBorder="1"/>
    <xf numFmtId="49" fontId="0" fillId="0" borderId="44" xfId="0" applyNumberFormat="1" applyBorder="1" applyAlignment="1">
      <alignment horizontal="center" vertical="center" wrapText="1"/>
    </xf>
    <xf numFmtId="0" fontId="0" fillId="0" borderId="44" xfId="0" applyBorder="1" applyAlignment="1" applyProtection="1">
      <alignment vertical="center"/>
      <protection locked="0"/>
    </xf>
    <xf numFmtId="49" fontId="0" fillId="0" borderId="3" xfId="0" applyNumberFormat="1" applyBorder="1"/>
    <xf numFmtId="1" fontId="0" fillId="0" borderId="46" xfId="0" applyNumberFormat="1" applyBorder="1" applyAlignment="1">
      <alignment horizontal="center" vertical="center"/>
    </xf>
    <xf numFmtId="1" fontId="0" fillId="0" borderId="46" xfId="0" applyNumberFormat="1" applyBorder="1" applyAlignment="1">
      <alignment vertical="center"/>
    </xf>
    <xf numFmtId="1" fontId="0" fillId="0" borderId="47" xfId="0" applyNumberFormat="1" applyBorder="1" applyAlignment="1">
      <alignment horizontal="center" vertical="center"/>
    </xf>
    <xf numFmtId="1" fontId="0" fillId="0" borderId="47" xfId="0" applyNumberFormat="1" applyBorder="1" applyAlignment="1">
      <alignment vertical="center"/>
    </xf>
    <xf numFmtId="0" fontId="0" fillId="0" borderId="46" xfId="0" applyBorder="1" applyAlignment="1">
      <alignment horizontal="center" vertical="center"/>
    </xf>
    <xf numFmtId="49" fontId="0" fillId="0" borderId="44" xfId="0" applyNumberFormat="1" applyBorder="1" applyAlignment="1">
      <alignment horizontal="center" vertical="center"/>
    </xf>
    <xf numFmtId="0" fontId="4" fillId="2" borderId="47" xfId="3" applyNumberFormat="1" applyBorder="1" applyAlignment="1">
      <alignment horizontal="center" vertical="center"/>
    </xf>
    <xf numFmtId="49" fontId="9" fillId="8" borderId="52" xfId="9" applyNumberFormat="1" applyAlignment="1">
      <alignment horizontal="left"/>
    </xf>
    <xf numFmtId="49" fontId="9" fillId="8" borderId="52" xfId="9" applyNumberFormat="1" applyAlignment="1">
      <alignment horizontal="left" vertical="top"/>
    </xf>
    <xf numFmtId="0" fontId="4" fillId="2" borderId="12" xfId="3" applyBorder="1" applyAlignment="1">
      <alignment horizontal="left" vertical="center"/>
    </xf>
    <xf numFmtId="0" fontId="4" fillId="2" borderId="29" xfId="3" applyBorder="1" applyAlignment="1">
      <alignment horizontal="left" vertical="center"/>
    </xf>
    <xf numFmtId="0" fontId="4" fillId="2" borderId="0" xfId="3" applyBorder="1"/>
    <xf numFmtId="0" fontId="4" fillId="2" borderId="8" xfId="3" applyBorder="1"/>
    <xf numFmtId="0" fontId="4" fillId="2" borderId="38" xfId="3" applyBorder="1"/>
    <xf numFmtId="0" fontId="4" fillId="2" borderId="36" xfId="3" applyBorder="1"/>
    <xf numFmtId="49" fontId="0" fillId="0" borderId="0" xfId="0" applyNumberFormat="1" applyAlignment="1">
      <alignment horizontal="center"/>
    </xf>
    <xf numFmtId="49" fontId="0" fillId="4" borderId="0" xfId="0" applyNumberFormat="1" applyFill="1" applyAlignment="1">
      <alignment horizontal="center"/>
    </xf>
    <xf numFmtId="49" fontId="8" fillId="3" borderId="1" xfId="4" applyNumberFormat="1" applyFont="1" applyBorder="1" applyAlignment="1">
      <alignment vertical="center" wrapText="1"/>
    </xf>
    <xf numFmtId="49" fontId="8" fillId="3" borderId="2" xfId="4" applyNumberFormat="1" applyFont="1" applyBorder="1" applyAlignment="1">
      <alignment vertical="center" wrapText="1"/>
    </xf>
    <xf numFmtId="49" fontId="8" fillId="3" borderId="2" xfId="4" applyNumberFormat="1" applyFont="1" applyBorder="1"/>
    <xf numFmtId="49" fontId="8" fillId="3" borderId="2" xfId="4" applyNumberFormat="1" applyFont="1" applyBorder="1" applyAlignment="1">
      <alignment vertical="center"/>
    </xf>
    <xf numFmtId="49" fontId="8" fillId="3" borderId="3" xfId="4" applyNumberFormat="1" applyFont="1" applyBorder="1" applyAlignment="1">
      <alignment horizontal="center" vertical="center"/>
    </xf>
    <xf numFmtId="49" fontId="8" fillId="0" borderId="0" xfId="0" applyNumberFormat="1" applyFont="1"/>
    <xf numFmtId="49" fontId="8" fillId="4" borderId="0" xfId="0" applyNumberFormat="1" applyFont="1" applyFill="1"/>
    <xf numFmtId="49" fontId="8" fillId="3" borderId="1" xfId="4" applyNumberFormat="1" applyFont="1" applyBorder="1" applyAlignment="1">
      <alignment wrapText="1"/>
    </xf>
    <xf numFmtId="49" fontId="8" fillId="3" borderId="3" xfId="4" applyNumberFormat="1" applyFont="1" applyBorder="1" applyAlignment="1">
      <alignment horizontal="center"/>
    </xf>
    <xf numFmtId="49" fontId="0" fillId="0" borderId="0" xfId="0" applyNumberFormat="1" applyAlignment="1">
      <alignment horizontal="left" vertical="center" wrapText="1"/>
    </xf>
    <xf numFmtId="49" fontId="0" fillId="0" borderId="0" xfId="0" applyNumberFormat="1" applyAlignment="1">
      <alignment horizontal="left"/>
    </xf>
    <xf numFmtId="49" fontId="0" fillId="0" borderId="0" xfId="0" applyNumberFormat="1" applyAlignment="1">
      <alignment horizontal="left" vertical="center"/>
    </xf>
    <xf numFmtId="49" fontId="0" fillId="0" borderId="0" xfId="0" applyNumberFormat="1" applyAlignment="1">
      <alignment horizontal="left" wrapText="1"/>
    </xf>
    <xf numFmtId="49" fontId="0" fillId="0" borderId="10" xfId="0" applyNumberFormat="1" applyBorder="1"/>
    <xf numFmtId="49" fontId="3" fillId="0" borderId="9" xfId="2" applyNumberFormat="1" applyAlignment="1">
      <alignment horizontal="right"/>
    </xf>
    <xf numFmtId="0" fontId="3" fillId="0" borderId="9" xfId="2" applyNumberFormat="1" applyAlignment="1">
      <alignment horizontal="left"/>
    </xf>
    <xf numFmtId="0" fontId="8" fillId="0" borderId="0" xfId="0" applyFont="1" applyAlignment="1">
      <alignment horizontal="left" vertical="center"/>
    </xf>
    <xf numFmtId="0" fontId="8" fillId="0" borderId="0" xfId="0" applyFont="1" applyAlignment="1">
      <alignment horizontal="right" vertical="center"/>
    </xf>
    <xf numFmtId="0" fontId="8" fillId="0" borderId="0" xfId="0" applyFont="1" applyAlignment="1">
      <alignment horizontal="right"/>
    </xf>
    <xf numFmtId="0" fontId="8" fillId="0" borderId="0" xfId="0" applyFont="1" applyAlignment="1">
      <alignment horizontal="left"/>
    </xf>
    <xf numFmtId="0" fontId="0" fillId="0" borderId="54" xfId="0" applyBorder="1" applyAlignment="1">
      <alignment horizontal="center"/>
    </xf>
    <xf numFmtId="9" fontId="0" fillId="0" borderId="11" xfId="0" applyNumberFormat="1" applyBorder="1" applyAlignment="1">
      <alignment horizontal="right"/>
    </xf>
    <xf numFmtId="9" fontId="0" fillId="0" borderId="5" xfId="0" applyNumberFormat="1" applyBorder="1" applyAlignment="1">
      <alignment horizontal="right"/>
    </xf>
    <xf numFmtId="9" fontId="0" fillId="0" borderId="7" xfId="0" applyNumberFormat="1" applyBorder="1" applyAlignment="1">
      <alignment horizontal="right"/>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alignment horizontal="center" vertical="center"/>
    </xf>
    <xf numFmtId="0" fontId="7" fillId="0" borderId="22" xfId="7" applyAlignment="1"/>
    <xf numFmtId="0" fontId="0" fillId="0" borderId="53" xfId="0" applyBorder="1"/>
    <xf numFmtId="0" fontId="0" fillId="0" borderId="4" xfId="0" applyBorder="1" applyAlignment="1">
      <alignment horizontal="left" vertical="center"/>
    </xf>
    <xf numFmtId="0" fontId="0" fillId="0" borderId="8" xfId="0" applyBorder="1" applyAlignment="1">
      <alignment horizontal="center" vertical="center"/>
    </xf>
    <xf numFmtId="0" fontId="11" fillId="9" borderId="1" xfId="10" applyFont="1" applyBorder="1"/>
    <xf numFmtId="0" fontId="11" fillId="9" borderId="2" xfId="10" applyFont="1" applyBorder="1"/>
    <xf numFmtId="0" fontId="11" fillId="9" borderId="3" xfId="10" applyFont="1" applyBorder="1"/>
    <xf numFmtId="0" fontId="4" fillId="2" borderId="12" xfId="3" quotePrefix="1" applyBorder="1" applyAlignment="1">
      <alignment horizontal="center" vertical="center"/>
    </xf>
    <xf numFmtId="0" fontId="0" fillId="0" borderId="10" xfId="0" applyBorder="1" applyAlignment="1">
      <alignment horizontal="center" vertical="center"/>
    </xf>
    <xf numFmtId="0" fontId="4" fillId="2" borderId="27" xfId="3" quotePrefix="1" applyBorder="1" applyAlignment="1">
      <alignment horizontal="center" vertical="center"/>
    </xf>
    <xf numFmtId="0" fontId="0" fillId="6" borderId="27" xfId="0" applyFill="1" applyBorder="1"/>
    <xf numFmtId="0" fontId="0" fillId="0" borderId="36" xfId="0" applyBorder="1" applyAlignment="1">
      <alignment horizontal="center" vertical="center"/>
    </xf>
    <xf numFmtId="0" fontId="4" fillId="2" borderId="38" xfId="3" quotePrefix="1" applyBorder="1" applyAlignment="1">
      <alignment horizontal="center" vertical="center"/>
    </xf>
    <xf numFmtId="0" fontId="4" fillId="2" borderId="29" xfId="3" applyBorder="1"/>
    <xf numFmtId="0" fontId="4" fillId="2" borderId="13" xfId="3" applyBorder="1"/>
    <xf numFmtId="0" fontId="4" fillId="2" borderId="14" xfId="3" applyBorder="1"/>
    <xf numFmtId="0" fontId="0" fillId="0" borderId="11" xfId="0" applyBorder="1"/>
    <xf numFmtId="0" fontId="0" fillId="6" borderId="0" xfId="0" applyFill="1" applyAlignment="1">
      <alignment horizontal="center" vertical="center"/>
    </xf>
    <xf numFmtId="0" fontId="0" fillId="6" borderId="30" xfId="0" applyFill="1" applyBorder="1" applyAlignment="1">
      <alignment horizontal="center" vertical="center"/>
    </xf>
    <xf numFmtId="0" fontId="0" fillId="6" borderId="39" xfId="0" applyFill="1" applyBorder="1" applyAlignment="1">
      <alignment horizontal="center"/>
    </xf>
    <xf numFmtId="0" fontId="0" fillId="6" borderId="36" xfId="0" applyFill="1" applyBorder="1" applyAlignment="1">
      <alignment horizontal="center"/>
    </xf>
    <xf numFmtId="9" fontId="0" fillId="0" borderId="11" xfId="0" applyNumberFormat="1" applyBorder="1"/>
    <xf numFmtId="0" fontId="1" fillId="10" borderId="4" xfId="11" applyBorder="1" applyAlignment="1">
      <alignment horizontal="left" vertical="center"/>
    </xf>
    <xf numFmtId="0" fontId="1" fillId="10" borderId="0" xfId="11" applyBorder="1" applyAlignment="1">
      <alignment horizontal="center" vertical="center"/>
    </xf>
    <xf numFmtId="0" fontId="1" fillId="10" borderId="0" xfId="11" applyBorder="1"/>
    <xf numFmtId="9" fontId="1" fillId="10" borderId="5" xfId="11" applyNumberFormat="1" applyBorder="1"/>
    <xf numFmtId="0" fontId="1" fillId="10" borderId="5" xfId="11" applyBorder="1"/>
    <xf numFmtId="1" fontId="1" fillId="10" borderId="5" xfId="11" applyNumberFormat="1" applyBorder="1"/>
    <xf numFmtId="0" fontId="1" fillId="10" borderId="8" xfId="11" applyBorder="1"/>
    <xf numFmtId="9" fontId="1" fillId="10" borderId="7" xfId="11" applyNumberFormat="1" applyBorder="1"/>
    <xf numFmtId="0" fontId="0" fillId="0" borderId="58" xfId="0" applyBorder="1"/>
    <xf numFmtId="0" fontId="0" fillId="0" borderId="60" xfId="0" applyBorder="1"/>
    <xf numFmtId="9" fontId="0" fillId="0" borderId="61" xfId="0" applyNumberFormat="1" applyBorder="1"/>
    <xf numFmtId="0" fontId="0" fillId="12" borderId="60" xfId="0" applyFill="1" applyBorder="1"/>
    <xf numFmtId="9" fontId="0" fillId="12" borderId="61" xfId="0" applyNumberFormat="1" applyFill="1" applyBorder="1"/>
    <xf numFmtId="0" fontId="0" fillId="0" borderId="61" xfId="0" applyBorder="1"/>
    <xf numFmtId="0" fontId="0" fillId="12" borderId="61" xfId="0" applyFill="1" applyBorder="1"/>
    <xf numFmtId="0" fontId="11" fillId="11" borderId="60" xfId="0" applyFont="1" applyFill="1" applyBorder="1"/>
    <xf numFmtId="0" fontId="11" fillId="11" borderId="61" xfId="0" applyFont="1" applyFill="1" applyBorder="1"/>
    <xf numFmtId="9" fontId="0" fillId="0" borderId="59" xfId="0" applyNumberFormat="1" applyBorder="1"/>
    <xf numFmtId="9" fontId="0" fillId="12" borderId="59" xfId="0" applyNumberFormat="1" applyFill="1" applyBorder="1"/>
    <xf numFmtId="0" fontId="0" fillId="12" borderId="58" xfId="0" applyFill="1" applyBorder="1"/>
    <xf numFmtId="0" fontId="13" fillId="9" borderId="2" xfId="10" applyFont="1" applyBorder="1"/>
    <xf numFmtId="0" fontId="14" fillId="9" borderId="2" xfId="10" applyFont="1"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12" fillId="0" borderId="0" xfId="0" applyFont="1"/>
    <xf numFmtId="0" fontId="12" fillId="0" borderId="8" xfId="0" applyFont="1" applyBorder="1"/>
    <xf numFmtId="0" fontId="12" fillId="0" borderId="10" xfId="0" applyFont="1" applyBorder="1"/>
    <xf numFmtId="0" fontId="15" fillId="10" borderId="0" xfId="11" applyFont="1" applyBorder="1"/>
    <xf numFmtId="0" fontId="15" fillId="10" borderId="8" xfId="11" applyFont="1" applyBorder="1"/>
    <xf numFmtId="0" fontId="5" fillId="0" borderId="18" xfId="5"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12" borderId="58" xfId="0" applyFill="1" applyBorder="1" applyAlignment="1">
      <alignment horizontal="left"/>
    </xf>
    <xf numFmtId="0" fontId="0" fillId="12" borderId="62" xfId="0" applyFill="1" applyBorder="1" applyAlignment="1">
      <alignment horizontal="left"/>
    </xf>
    <xf numFmtId="0" fontId="0" fillId="0" borderId="58" xfId="0" applyBorder="1" applyAlignment="1">
      <alignment horizontal="left"/>
    </xf>
    <xf numFmtId="0" fontId="0" fillId="0" borderId="62" xfId="0" applyBorder="1" applyAlignment="1">
      <alignment horizontal="left"/>
    </xf>
    <xf numFmtId="0" fontId="7" fillId="0" borderId="22" xfId="7" applyAlignment="1">
      <alignment horizontal="center"/>
    </xf>
    <xf numFmtId="0" fontId="0" fillId="12" borderId="58" xfId="0" applyFill="1" applyBorder="1"/>
    <xf numFmtId="0" fontId="0" fillId="12" borderId="62" xfId="0" applyFill="1" applyBorder="1"/>
    <xf numFmtId="0" fontId="0" fillId="0" borderId="58" xfId="0" applyBorder="1"/>
    <xf numFmtId="0" fontId="0" fillId="0" borderId="62" xfId="0" applyBorder="1"/>
    <xf numFmtId="0" fontId="0" fillId="0" borderId="2"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49" fontId="0" fillId="0" borderId="12" xfId="0" applyNumberFormat="1" applyBorder="1" applyAlignment="1">
      <alignment horizontal="center"/>
    </xf>
    <xf numFmtId="0" fontId="0" fillId="0" borderId="15" xfId="0" applyBorder="1" applyAlignment="1">
      <alignment horizontal="center"/>
    </xf>
    <xf numFmtId="49" fontId="0" fillId="0" borderId="13" xfId="0" applyNumberForma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2" xfId="0" applyBorder="1" applyAlignment="1">
      <alignment horizontal="center"/>
    </xf>
    <xf numFmtId="0" fontId="11" fillId="11" borderId="58" xfId="0" applyFont="1" applyFill="1" applyBorder="1" applyAlignment="1">
      <alignment horizontal="left"/>
    </xf>
    <xf numFmtId="0" fontId="11" fillId="11" borderId="62" xfId="0" applyFont="1" applyFill="1" applyBorder="1" applyAlignment="1">
      <alignment horizontal="left"/>
    </xf>
    <xf numFmtId="0" fontId="11" fillId="11" borderId="59" xfId="0" applyFont="1" applyFill="1" applyBorder="1" applyAlignment="1">
      <alignment horizontal="left"/>
    </xf>
    <xf numFmtId="0" fontId="11" fillId="11" borderId="58" xfId="0" applyFont="1" applyFill="1" applyBorder="1"/>
    <xf numFmtId="0" fontId="11" fillId="11" borderId="62" xfId="0" applyFont="1" applyFill="1" applyBorder="1"/>
    <xf numFmtId="0" fontId="11" fillId="11" borderId="59" xfId="0" applyFont="1" applyFill="1" applyBorder="1"/>
    <xf numFmtId="9" fontId="0" fillId="0" borderId="11" xfId="0" applyNumberFormat="1" applyBorder="1" applyAlignment="1">
      <alignment horizontal="center" vertical="center"/>
    </xf>
    <xf numFmtId="9" fontId="0" fillId="0" borderId="7" xfId="0" applyNumberFormat="1" applyBorder="1" applyAlignment="1">
      <alignment horizontal="center" vertical="center"/>
    </xf>
    <xf numFmtId="0" fontId="0" fillId="0" borderId="14" xfId="0" applyBorder="1" applyAlignment="1">
      <alignment horizontal="center"/>
    </xf>
    <xf numFmtId="0" fontId="0" fillId="0" borderId="17" xfId="0" applyBorder="1" applyAlignment="1">
      <alignment horizontal="center"/>
    </xf>
    <xf numFmtId="49" fontId="0" fillId="0" borderId="14" xfId="0" applyNumberFormat="1" applyBorder="1" applyAlignment="1">
      <alignment horizontal="center"/>
    </xf>
    <xf numFmtId="0" fontId="0" fillId="0" borderId="21" xfId="0"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17" xfId="0"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5" fillId="0" borderId="18" xfId="5" applyAlignment="1">
      <alignment horizontal="left"/>
    </xf>
    <xf numFmtId="0" fontId="7" fillId="0" borderId="22" xfId="7" applyAlignment="1">
      <alignment horizontal="left"/>
    </xf>
    <xf numFmtId="0" fontId="0" fillId="0" borderId="0" xfId="0" applyAlignment="1">
      <alignment horizontal="left"/>
    </xf>
    <xf numFmtId="0" fontId="0" fillId="0" borderId="1" xfId="0" applyBorder="1" applyAlignment="1">
      <alignment horizontal="left"/>
    </xf>
    <xf numFmtId="0" fontId="0" fillId="0" borderId="3" xfId="0" applyBorder="1" applyAlignment="1">
      <alignment horizontal="left"/>
    </xf>
    <xf numFmtId="49" fontId="0" fillId="0" borderId="53" xfId="0" applyNumberFormat="1" applyBorder="1" applyAlignment="1">
      <alignment horizontal="left"/>
    </xf>
    <xf numFmtId="49" fontId="3" fillId="0" borderId="48" xfId="2" applyNumberFormat="1" applyBorder="1" applyAlignment="1">
      <alignment horizontal="center"/>
    </xf>
    <xf numFmtId="49" fontId="3" fillId="0" borderId="49" xfId="2" applyNumberFormat="1" applyBorder="1" applyAlignment="1">
      <alignment horizontal="center"/>
    </xf>
    <xf numFmtId="49" fontId="3" fillId="0" borderId="50" xfId="2" applyNumberFormat="1" applyBorder="1" applyAlignment="1">
      <alignment horizontal="center"/>
    </xf>
    <xf numFmtId="49" fontId="0" fillId="0" borderId="4" xfId="0" applyNumberFormat="1" applyBorder="1" applyAlignment="1">
      <alignment horizontal="center" vertical="center" wrapText="1"/>
    </xf>
    <xf numFmtId="49" fontId="0" fillId="0" borderId="6" xfId="0" applyNumberFormat="1" applyBorder="1" applyAlignment="1">
      <alignment horizontal="center" vertical="center" wrapText="1"/>
    </xf>
    <xf numFmtId="49" fontId="0" fillId="0" borderId="0" xfId="0" applyNumberFormat="1" applyAlignment="1">
      <alignment horizontal="center" vertical="center"/>
    </xf>
    <xf numFmtId="49" fontId="0" fillId="0" borderId="8" xfId="0" applyNumberFormat="1" applyBorder="1" applyAlignment="1">
      <alignment horizontal="center" vertical="center"/>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49" fontId="0" fillId="0" borderId="5" xfId="0" applyNumberFormat="1" applyBorder="1" applyAlignment="1">
      <alignment horizontal="center" vertical="center"/>
    </xf>
    <xf numFmtId="49" fontId="0" fillId="0" borderId="7" xfId="0" applyNumberFormat="1" applyBorder="1" applyAlignment="1">
      <alignment horizontal="center" vertical="center"/>
    </xf>
    <xf numFmtId="49" fontId="0" fillId="0" borderId="0" xfId="0" applyNumberFormat="1" applyAlignment="1">
      <alignment horizontal="center" vertical="center" wrapText="1"/>
    </xf>
    <xf numFmtId="49" fontId="0" fillId="0" borderId="8" xfId="0" applyNumberFormat="1" applyBorder="1" applyAlignment="1">
      <alignment horizontal="center" vertical="center" wrapText="1"/>
    </xf>
    <xf numFmtId="49" fontId="0" fillId="0" borderId="11" xfId="0" applyNumberFormat="1" applyBorder="1" applyAlignment="1">
      <alignment horizontal="center" vertical="center"/>
    </xf>
    <xf numFmtId="49" fontId="0" fillId="0" borderId="10" xfId="0" applyNumberFormat="1" applyBorder="1" applyAlignment="1">
      <alignment horizontal="center" vertical="center"/>
    </xf>
    <xf numFmtId="49" fontId="0" fillId="0" borderId="10" xfId="0" applyNumberFormat="1" applyBorder="1" applyAlignment="1">
      <alignment horizontal="center" vertical="center" wrapText="1"/>
    </xf>
    <xf numFmtId="49" fontId="3" fillId="0" borderId="9" xfId="2" applyNumberFormat="1" applyAlignment="1">
      <alignment horizontal="left"/>
    </xf>
    <xf numFmtId="49" fontId="2" fillId="0" borderId="0" xfId="1" applyNumberFormat="1" applyAlignment="1">
      <alignment horizontal="left"/>
    </xf>
    <xf numFmtId="0" fontId="2" fillId="0" borderId="0" xfId="1" applyAlignment="1">
      <alignment horizontal="left"/>
    </xf>
    <xf numFmtId="49" fontId="3" fillId="0" borderId="9" xfId="2" applyNumberFormat="1" applyAlignment="1">
      <alignment horizontal="left" vertical="top"/>
    </xf>
    <xf numFmtId="49" fontId="0" fillId="0" borderId="21" xfId="0" applyNumberFormat="1" applyBorder="1" applyAlignment="1">
      <alignment horizontal="center" vertical="center" wrapText="1"/>
    </xf>
    <xf numFmtId="49" fontId="0" fillId="0" borderId="53" xfId="0" applyNumberFormat="1" applyBorder="1" applyAlignment="1">
      <alignment horizontal="left" vertical="center" wrapText="1"/>
    </xf>
    <xf numFmtId="49" fontId="0" fillId="0" borderId="0" xfId="0" applyNumberFormat="1" applyAlignment="1">
      <alignment horizontal="left" vertical="center" wrapText="1"/>
    </xf>
    <xf numFmtId="49" fontId="0" fillId="4" borderId="0" xfId="0" applyNumberFormat="1" applyFill="1" applyAlignment="1">
      <alignment horizontal="center" vertical="center" wrapText="1"/>
    </xf>
    <xf numFmtId="49" fontId="0" fillId="4" borderId="0" xfId="0" applyNumberFormat="1" applyFill="1" applyAlignment="1">
      <alignment horizontal="center" vertical="center"/>
    </xf>
    <xf numFmtId="49" fontId="0" fillId="4" borderId="4" xfId="0" applyNumberFormat="1" applyFill="1" applyBorder="1" applyAlignment="1">
      <alignment horizontal="center" vertical="center" wrapText="1"/>
    </xf>
    <xf numFmtId="49" fontId="6" fillId="5" borderId="11" xfId="6" applyNumberFormat="1" applyBorder="1" applyAlignment="1">
      <alignment horizontal="center" vertical="center" wrapText="1"/>
    </xf>
    <xf numFmtId="49" fontId="6" fillId="5" borderId="5" xfId="6" applyNumberFormat="1" applyBorder="1" applyAlignment="1">
      <alignment horizontal="center" vertical="center" wrapText="1"/>
    </xf>
    <xf numFmtId="49" fontId="2" fillId="0" borderId="0" xfId="1" applyNumberFormat="1" applyAlignment="1">
      <alignment horizontal="left" vertical="center"/>
    </xf>
    <xf numFmtId="0" fontId="0" fillId="0" borderId="53" xfId="0" applyBorder="1" applyAlignment="1">
      <alignment horizontal="left"/>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5" fillId="0" borderId="23" xfId="5" applyBorder="1" applyAlignment="1">
      <alignment horizontal="center"/>
    </xf>
    <xf numFmtId="0" fontId="5" fillId="0" borderId="24" xfId="5" applyBorder="1" applyAlignment="1">
      <alignment horizontal="center"/>
    </xf>
    <xf numFmtId="0" fontId="5" fillId="0" borderId="25" xfId="5" applyBorder="1" applyAlignment="1">
      <alignment horizontal="center"/>
    </xf>
    <xf numFmtId="0" fontId="4" fillId="2" borderId="29" xfId="3" quotePrefix="1" applyBorder="1" applyAlignment="1">
      <alignment horizontal="center" vertical="center"/>
    </xf>
    <xf numFmtId="0" fontId="4" fillId="2" borderId="13" xfId="3" quotePrefix="1" applyBorder="1" applyAlignment="1">
      <alignment horizontal="center" vertical="center"/>
    </xf>
    <xf numFmtId="0" fontId="4" fillId="2" borderId="30" xfId="3" applyBorder="1" applyAlignment="1">
      <alignment horizontal="left" vertical="center"/>
    </xf>
    <xf numFmtId="0" fontId="4" fillId="2" borderId="0" xfId="3" applyBorder="1" applyAlignment="1">
      <alignment horizontal="left" vertical="center"/>
    </xf>
    <xf numFmtId="0" fontId="0" fillId="0" borderId="30"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4" fillId="2" borderId="32" xfId="3" applyBorder="1" applyAlignment="1">
      <alignment horizontal="left" vertical="center"/>
    </xf>
    <xf numFmtId="0" fontId="4" fillId="2" borderId="4" xfId="3" applyBorder="1" applyAlignment="1">
      <alignment horizontal="left" vertical="center"/>
    </xf>
    <xf numFmtId="0" fontId="4" fillId="2" borderId="6" xfId="3" applyBorder="1" applyAlignment="1">
      <alignment horizontal="left" vertical="center"/>
    </xf>
    <xf numFmtId="0" fontId="4" fillId="2" borderId="8" xfId="3" applyBorder="1" applyAlignment="1">
      <alignment horizontal="left" vertical="center"/>
    </xf>
    <xf numFmtId="0" fontId="0" fillId="0" borderId="33" xfId="0" applyBorder="1" applyAlignment="1">
      <alignment horizontal="center" vertical="center"/>
    </xf>
    <xf numFmtId="0" fontId="0" fillId="0" borderId="16" xfId="0" applyBorder="1" applyAlignment="1">
      <alignment horizontal="center" vertical="center"/>
    </xf>
    <xf numFmtId="0" fontId="4" fillId="2" borderId="29" xfId="3" applyBorder="1" applyAlignment="1">
      <alignment horizontal="left" vertical="center"/>
    </xf>
    <xf numFmtId="0" fontId="4" fillId="2" borderId="13" xfId="3" applyBorder="1" applyAlignment="1">
      <alignment horizontal="left" vertical="center"/>
    </xf>
    <xf numFmtId="0" fontId="4" fillId="2" borderId="14" xfId="3" applyBorder="1" applyAlignment="1">
      <alignment horizontal="left" vertical="center"/>
    </xf>
    <xf numFmtId="0" fontId="0" fillId="0" borderId="0" xfId="0" applyAlignment="1">
      <alignment horizontal="left" vertical="center" wrapText="1"/>
    </xf>
    <xf numFmtId="0" fontId="0" fillId="7" borderId="0" xfId="0" applyFill="1" applyAlignment="1">
      <alignment horizontal="left" vertical="center"/>
    </xf>
    <xf numFmtId="0" fontId="0" fillId="0" borderId="0" xfId="0" quotePrefix="1" applyAlignment="1">
      <alignment horizontal="left" vertical="center"/>
    </xf>
    <xf numFmtId="0" fontId="4" fillId="2" borderId="21" xfId="3" applyBorder="1" applyAlignment="1">
      <alignment horizontal="left" vertical="center"/>
    </xf>
    <xf numFmtId="0" fontId="4" fillId="2" borderId="26" xfId="3" applyBorder="1" applyAlignment="1">
      <alignment horizontal="left" vertical="center"/>
    </xf>
    <xf numFmtId="0" fontId="4" fillId="2" borderId="10" xfId="3" applyBorder="1" applyAlignment="1">
      <alignment horizontal="left" vertical="center"/>
    </xf>
    <xf numFmtId="0" fontId="4" fillId="2" borderId="27" xfId="3" applyBorder="1" applyAlignment="1">
      <alignment horizontal="left" vertical="center"/>
    </xf>
    <xf numFmtId="0" fontId="0" fillId="0" borderId="28" xfId="0" applyBorder="1" applyAlignment="1">
      <alignment horizontal="center" vertical="center"/>
    </xf>
    <xf numFmtId="0" fontId="0" fillId="0" borderId="27" xfId="0" applyBorder="1" applyAlignment="1">
      <alignment horizontal="center" vertical="center"/>
    </xf>
    <xf numFmtId="0" fontId="7" fillId="0" borderId="22" xfId="7" applyAlignment="1">
      <alignment horizontal="left" vertical="center"/>
    </xf>
    <xf numFmtId="0" fontId="1" fillId="10" borderId="4" xfId="11" applyBorder="1" applyAlignment="1">
      <alignment horizontal="left" vertical="center"/>
    </xf>
    <xf numFmtId="0" fontId="0" fillId="0" borderId="4" xfId="0" applyBorder="1" applyAlignment="1">
      <alignment horizontal="left" vertical="center"/>
    </xf>
    <xf numFmtId="0" fontId="1" fillId="10" borderId="6" xfId="11" applyBorder="1" applyAlignment="1">
      <alignment horizontal="left" vertical="center"/>
    </xf>
    <xf numFmtId="0" fontId="1" fillId="10" borderId="0" xfId="11" applyBorder="1" applyAlignment="1">
      <alignment horizontal="center" vertical="center"/>
    </xf>
    <xf numFmtId="0" fontId="1" fillId="10" borderId="8" xfId="11" applyBorder="1" applyAlignment="1">
      <alignment horizontal="center" vertical="center"/>
    </xf>
    <xf numFmtId="0" fontId="8" fillId="0" borderId="8" xfId="0" applyFont="1" applyBorder="1" applyAlignment="1">
      <alignment horizontal="left"/>
    </xf>
    <xf numFmtId="0" fontId="0" fillId="0" borderId="21" xfId="0" applyBorder="1" applyAlignment="1">
      <alignment horizontal="left" vertical="center"/>
    </xf>
    <xf numFmtId="0" fontId="0" fillId="0" borderId="10" xfId="0" applyBorder="1" applyAlignment="1">
      <alignment horizontal="center" vertical="center"/>
    </xf>
    <xf numFmtId="0" fontId="0" fillId="0" borderId="6" xfId="0" applyBorder="1" applyAlignment="1">
      <alignment horizontal="left" vertical="center"/>
    </xf>
    <xf numFmtId="0" fontId="0" fillId="0" borderId="8" xfId="0" applyBorder="1" applyAlignment="1">
      <alignment horizontal="center" vertical="center"/>
    </xf>
    <xf numFmtId="0" fontId="8" fillId="0" borderId="0" xfId="0" applyFont="1" applyAlignment="1">
      <alignment horizontal="left"/>
    </xf>
  </cellXfs>
  <cellStyles count="12">
    <cellStyle name="20% - Accent1" xfId="4" builtinId="30"/>
    <cellStyle name="20% - Accent5" xfId="11" builtinId="46"/>
    <cellStyle name="Accent5" xfId="10" builtinId="45"/>
    <cellStyle name="Good" xfId="3" builtinId="26"/>
    <cellStyle name="Heading 1" xfId="7" builtinId="16"/>
    <cellStyle name="Heading 2" xfId="5" builtinId="17"/>
    <cellStyle name="Heading 3" xfId="2" builtinId="18"/>
    <cellStyle name="Heading 4" xfId="8" builtinId="19"/>
    <cellStyle name="Input" xfId="9" builtinId="20"/>
    <cellStyle name="Neutral" xfId="6" builtinId="28"/>
    <cellStyle name="Normal" xfId="0" builtinId="0"/>
    <cellStyle name="Title" xfId="1" builtinId="15"/>
  </cellStyles>
  <dxfs count="55">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auto="1"/>
      </font>
      <fill>
        <patternFill>
          <bgColor theme="9" tint="0.79998168889431442"/>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5B9BD5"/>
      <color rgb="FF63BE7B"/>
      <color rgb="FFFFE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233A8-08C1-4745-81DB-B08948423BC9}">
  <dimension ref="B2:M88"/>
  <sheetViews>
    <sheetView workbookViewId="0">
      <selection activeCell="E21" sqref="E21:F21"/>
    </sheetView>
  </sheetViews>
  <sheetFormatPr defaultRowHeight="15" x14ac:dyDescent="0.25"/>
  <cols>
    <col min="1" max="1" width="3.7109375" customWidth="1"/>
    <col min="2" max="2" width="33.5703125" bestFit="1" customWidth="1"/>
    <col min="3" max="4" width="12.28515625" customWidth="1"/>
    <col min="5" max="9" width="10.7109375" customWidth="1"/>
    <col min="10" max="11" width="11.7109375" customWidth="1"/>
    <col min="12" max="13" width="8.85546875" customWidth="1"/>
  </cols>
  <sheetData>
    <row r="2" spans="2:13" ht="20.25" thickBot="1" x14ac:dyDescent="0.35">
      <c r="B2" s="244" t="s">
        <v>416</v>
      </c>
      <c r="C2" s="244"/>
      <c r="D2" s="244"/>
      <c r="E2" s="244"/>
      <c r="F2" s="244"/>
      <c r="G2" s="244"/>
      <c r="H2" s="244"/>
      <c r="I2" s="244"/>
      <c r="J2" s="244"/>
      <c r="K2" s="244"/>
      <c r="L2" s="244"/>
      <c r="M2" s="244"/>
    </row>
    <row r="3" spans="2:13" ht="15.75" thickTop="1" x14ac:dyDescent="0.25">
      <c r="B3" s="26" t="str">
        <f>_xlfn.CONCAT("Quest Completion Progress (", SUM('Naakuals &amp; Quests'!E30,'Naakuals &amp; Quests'!E37,'Naakuals &amp; Quests'!E47,'Naakuals &amp; Quests'!E63,'Naakuals &amp; Quests'!E74), "/", SUM('Naakuals &amp; Quests'!G30,'Naakuals &amp; Quests'!G37,'Naakuals &amp; Quests'!G47,'Naakuals &amp; Quests'!G63,'Naakuals &amp; Quests'!G74), ")")</f>
        <v>Quest Completion Progress (1/100)</v>
      </c>
      <c r="C3" s="115">
        <f>(SUM('Naakuals &amp; Quests'!E30,'Naakuals &amp; Quests'!E37,'Naakuals &amp; Quests'!E47,'Naakuals &amp; Quests'!E63,'Naakuals &amp; Quests'!E74) / SUM('Naakuals &amp; Quests'!G30,'Naakuals &amp; Quests'!G37,'Naakuals &amp; Quests'!G47,'Naakuals &amp; Quests'!G63,'Naakuals &amp; Quests'!G74))</f>
        <v>0.01</v>
      </c>
      <c r="D3" s="26"/>
      <c r="E3" s="26"/>
      <c r="F3" s="26"/>
      <c r="G3" s="35"/>
      <c r="J3" s="26"/>
      <c r="K3" s="35"/>
    </row>
    <row r="4" spans="2:13" x14ac:dyDescent="0.25">
      <c r="B4" s="26" t="s">
        <v>417</v>
      </c>
      <c r="C4" s="115">
        <f>(Overview!I24)</f>
        <v>1.1111111111111112E-2</v>
      </c>
      <c r="D4" s="26"/>
      <c r="E4" s="26"/>
      <c r="F4" s="26"/>
      <c r="G4" s="26"/>
      <c r="J4" s="26"/>
      <c r="K4" s="35"/>
    </row>
    <row r="5" spans="2:13" x14ac:dyDescent="0.25">
      <c r="B5" s="26" t="s">
        <v>3</v>
      </c>
      <c r="C5" s="115">
        <f>SUM(COUNTIF('Naakuals &amp; Quests'!C16:C18, "Done"), COUNTIF('Naakuals &amp; Quests'!C21:C22, "Done"), COUNTIF('Naakuals &amp; Quests'!C25, "Done")) / COUNTA('Naakuals &amp; Quests'!B16:B18,'Naakuals &amp; Quests'!B21:B22,'Naakuals &amp; Quests'!B25)</f>
        <v>0.16666666666666666</v>
      </c>
      <c r="D5" s="26"/>
      <c r="E5" s="26"/>
      <c r="F5" s="26"/>
      <c r="G5" s="26"/>
      <c r="J5" s="26"/>
      <c r="K5" s="26"/>
    </row>
    <row r="6" spans="2:13" x14ac:dyDescent="0.25">
      <c r="B6" t="s">
        <v>712</v>
      </c>
      <c r="C6" s="27">
        <f>AVERAGE(C9:C11,K3:K4)</f>
        <v>5.5555555555555552E-2</v>
      </c>
    </row>
    <row r="8" spans="2:13" ht="18" thickBot="1" x14ac:dyDescent="0.35">
      <c r="B8" s="237" t="s">
        <v>955</v>
      </c>
      <c r="C8" s="237"/>
      <c r="D8" s="237"/>
      <c r="E8" s="237"/>
      <c r="F8" s="237"/>
      <c r="G8" s="237"/>
      <c r="H8" s="237"/>
      <c r="I8" s="237"/>
      <c r="J8" s="237"/>
      <c r="K8" s="237"/>
      <c r="L8" s="237"/>
      <c r="M8" s="237"/>
    </row>
    <row r="9" spans="2:13" ht="15.75" thickTop="1" x14ac:dyDescent="0.25">
      <c r="B9" s="26" t="s">
        <v>422</v>
      </c>
      <c r="C9" s="115">
        <f>'Mog Garden Progress'!B7</f>
        <v>0.16666666666666666</v>
      </c>
    </row>
    <row r="10" spans="2:13" x14ac:dyDescent="0.25">
      <c r="B10" s="26" t="s">
        <v>442</v>
      </c>
      <c r="C10" s="115">
        <f>'Mog Garden Progress'!B18</f>
        <v>0</v>
      </c>
    </row>
    <row r="11" spans="2:13" x14ac:dyDescent="0.25">
      <c r="B11" s="26" t="s">
        <v>448</v>
      </c>
      <c r="C11" s="115">
        <f>'Mog Garden Progress'!B29</f>
        <v>0</v>
      </c>
    </row>
    <row r="12" spans="2:13" x14ac:dyDescent="0.25">
      <c r="B12" t="s">
        <v>710</v>
      </c>
      <c r="C12" s="27">
        <f>'Mog Garden Progress'!B40</f>
        <v>0</v>
      </c>
    </row>
    <row r="13" spans="2:13" x14ac:dyDescent="0.25">
      <c r="B13" t="s">
        <v>711</v>
      </c>
      <c r="C13" s="27">
        <f>'Mog Garden Progress'!B51</f>
        <v>0</v>
      </c>
    </row>
    <row r="15" spans="2:13" ht="18" thickBot="1" x14ac:dyDescent="0.35">
      <c r="B15" s="237" t="s">
        <v>956</v>
      </c>
      <c r="C15" s="237"/>
      <c r="D15" s="237"/>
      <c r="E15" s="237"/>
      <c r="F15" s="237"/>
      <c r="G15" s="237"/>
      <c r="H15" s="237"/>
      <c r="I15" s="237"/>
      <c r="J15" s="237"/>
      <c r="K15" s="237"/>
      <c r="L15" s="237"/>
      <c r="M15" s="237"/>
    </row>
    <row r="16" spans="2:13" ht="16.5" thickTop="1" thickBot="1" x14ac:dyDescent="0.3"/>
    <row r="17" spans="2:13" ht="15.75" thickBot="1" x14ac:dyDescent="0.3">
      <c r="B17" s="24" t="s">
        <v>389</v>
      </c>
      <c r="C17" s="250" t="s">
        <v>391</v>
      </c>
      <c r="D17" s="251"/>
      <c r="E17" s="249" t="s">
        <v>390</v>
      </c>
      <c r="F17" s="249"/>
      <c r="G17" s="250" t="s">
        <v>394</v>
      </c>
      <c r="H17" s="251"/>
      <c r="I17" s="28" t="s">
        <v>395</v>
      </c>
      <c r="J17" s="255" t="s">
        <v>1000</v>
      </c>
      <c r="K17" s="256"/>
    </row>
    <row r="18" spans="2:13" x14ac:dyDescent="0.25">
      <c r="B18" s="1" t="s">
        <v>118</v>
      </c>
      <c r="C18" s="252" t="str">
        <f>'Coalition Assignments'!C9</f>
        <v>Petitioner</v>
      </c>
      <c r="D18" s="253"/>
      <c r="E18" s="259">
        <f>COUNTIF('Coalition Assignments'!G12:G59, "Done")</f>
        <v>1</v>
      </c>
      <c r="F18" s="253"/>
      <c r="G18" s="259">
        <f>COUNTA('Coalition Assignments'!C27:C59)</f>
        <v>11</v>
      </c>
      <c r="H18" s="253"/>
      <c r="I18" s="177">
        <f t="shared" ref="I18:I23" si="0">E18/G18</f>
        <v>9.0909090909090912E-2</v>
      </c>
      <c r="J18" s="257" t="str">
        <f>VLOOKUP(C18,'Coalition Assignments'!C$119:G$126,5, FALSE)</f>
        <v>121 - 140</v>
      </c>
      <c r="K18" s="258"/>
    </row>
    <row r="19" spans="2:13" x14ac:dyDescent="0.25">
      <c r="B19" s="1" t="s">
        <v>188</v>
      </c>
      <c r="C19" s="254" t="str">
        <f>'Coalition Assignments'!C65</f>
        <v>Petitioner</v>
      </c>
      <c r="D19" s="239"/>
      <c r="E19" s="238">
        <f>COUNTIF('Coalition Assignments'!G68:G115, "Done")</f>
        <v>0</v>
      </c>
      <c r="F19" s="239"/>
      <c r="G19" s="238">
        <f>COUNTA('Coalition Assignments'!C68:C115)</f>
        <v>16</v>
      </c>
      <c r="H19" s="239"/>
      <c r="I19" s="178">
        <f t="shared" si="0"/>
        <v>0</v>
      </c>
      <c r="J19" s="257" t="str">
        <f>VLOOKUP(C19,'Coalition Assignments'!C$119:G$126,5, FALSE)</f>
        <v>121 - 140</v>
      </c>
      <c r="K19" s="258"/>
    </row>
    <row r="20" spans="2:13" x14ac:dyDescent="0.25">
      <c r="B20" s="1" t="s">
        <v>318</v>
      </c>
      <c r="C20" s="254" t="str">
        <f>'Coalition Assignments'!L9</f>
        <v>Petitioner</v>
      </c>
      <c r="D20" s="239"/>
      <c r="E20" s="238">
        <f>COUNTIF('Coalition Assignments'!P12:P59, "Done")</f>
        <v>0</v>
      </c>
      <c r="F20" s="239"/>
      <c r="G20" s="238">
        <f>COUNTA('Coalition Assignments'!L12:L59)</f>
        <v>16</v>
      </c>
      <c r="H20" s="239"/>
      <c r="I20" s="178">
        <f t="shared" si="0"/>
        <v>0</v>
      </c>
      <c r="J20" s="257" t="str">
        <f>VLOOKUP(C20,'Coalition Assignments'!C$119:G$126,5, FALSE)</f>
        <v>121 - 140</v>
      </c>
      <c r="K20" s="258"/>
    </row>
    <row r="21" spans="2:13" x14ac:dyDescent="0.25">
      <c r="B21" s="1" t="s">
        <v>353</v>
      </c>
      <c r="C21" s="254" t="str">
        <f>'Coalition Assignments'!L65</f>
        <v>Petitioner</v>
      </c>
      <c r="D21" s="239"/>
      <c r="E21" s="238">
        <f>COUNTIF('Coalition Assignments'!P68:P113, "Done")</f>
        <v>0</v>
      </c>
      <c r="F21" s="239"/>
      <c r="G21" s="238">
        <f>COUNTA('Coalition Assignments'!L62:L109)</f>
        <v>16</v>
      </c>
      <c r="H21" s="239"/>
      <c r="I21" s="178">
        <f t="shared" si="0"/>
        <v>0</v>
      </c>
      <c r="J21" s="257" t="str">
        <f>VLOOKUP(C21,'Coalition Assignments'!C$119:G$126,5, FALSE)</f>
        <v>121 - 140</v>
      </c>
      <c r="K21" s="258"/>
    </row>
    <row r="22" spans="2:13" x14ac:dyDescent="0.25">
      <c r="B22" s="1" t="s">
        <v>242</v>
      </c>
      <c r="C22" s="254" t="str">
        <f>'Coalition Assignments'!U9</f>
        <v>Petitioner</v>
      </c>
      <c r="D22" s="239"/>
      <c r="E22" s="238">
        <f>COUNTIF('Coalition Assignments'!Y12:Y59, "Done")</f>
        <v>0</v>
      </c>
      <c r="F22" s="239"/>
      <c r="G22" s="238">
        <f>COUNTA('Coalition Assignments'!U12:U59)</f>
        <v>16</v>
      </c>
      <c r="H22" s="239"/>
      <c r="I22" s="178">
        <f t="shared" si="0"/>
        <v>0</v>
      </c>
      <c r="J22" s="257" t="str">
        <f>VLOOKUP(C22,'Coalition Assignments'!C$119:G$126,5, FALSE)</f>
        <v>121 - 140</v>
      </c>
      <c r="K22" s="258"/>
    </row>
    <row r="23" spans="2:13" ht="15.75" thickBot="1" x14ac:dyDescent="0.3">
      <c r="B23" s="2" t="s">
        <v>274</v>
      </c>
      <c r="C23" s="270" t="str">
        <f>'Coalition Assignments'!U65</f>
        <v>Petitioner</v>
      </c>
      <c r="D23" s="269"/>
      <c r="E23" s="268">
        <f>COUNTIF('Coalition Assignments'!Y68:Y112, "Done")</f>
        <v>0</v>
      </c>
      <c r="F23" s="269"/>
      <c r="G23" s="268">
        <f>COUNTA('Coalition Assignments'!U68:U112)</f>
        <v>15</v>
      </c>
      <c r="H23" s="269"/>
      <c r="I23" s="179">
        <f t="shared" si="0"/>
        <v>0</v>
      </c>
      <c r="J23" s="275" t="str">
        <f>VLOOKUP(C23,'Coalition Assignments'!C$119:G$126,5, FALSE)</f>
        <v>121 - 140</v>
      </c>
      <c r="K23" s="276"/>
    </row>
    <row r="24" spans="2:13" x14ac:dyDescent="0.25">
      <c r="G24" s="271" t="s">
        <v>410</v>
      </c>
      <c r="H24" s="272"/>
      <c r="I24" s="266">
        <f>SUM(E18:F23)/SUM(G18:H23)</f>
        <v>1.1111111111111112E-2</v>
      </c>
    </row>
    <row r="25" spans="2:13" ht="15.75" thickBot="1" x14ac:dyDescent="0.3">
      <c r="G25" s="273"/>
      <c r="H25" s="274"/>
      <c r="I25" s="267"/>
    </row>
    <row r="27" spans="2:13" ht="18" thickBot="1" x14ac:dyDescent="0.35">
      <c r="B27" s="237" t="s">
        <v>1225</v>
      </c>
      <c r="C27" s="237"/>
      <c r="D27" s="237"/>
      <c r="E27" s="237"/>
      <c r="F27" s="237"/>
      <c r="G27" s="237"/>
      <c r="H27" s="237"/>
      <c r="I27" s="237"/>
      <c r="J27" s="237"/>
      <c r="K27" s="237"/>
      <c r="L27" s="237"/>
      <c r="M27" s="237"/>
    </row>
    <row r="28" spans="2:13" ht="16.5" thickTop="1" thickBot="1" x14ac:dyDescent="0.3"/>
    <row r="29" spans="2:13" ht="15.75" thickBot="1" x14ac:dyDescent="0.3">
      <c r="B29" s="24" t="s">
        <v>991</v>
      </c>
      <c r="C29" s="176" t="s">
        <v>999</v>
      </c>
      <c r="D29" s="176" t="s">
        <v>394</v>
      </c>
      <c r="E29" s="39" t="s">
        <v>395</v>
      </c>
    </row>
    <row r="30" spans="2:13" x14ac:dyDescent="0.25">
      <c r="B30" s="1" t="s">
        <v>992</v>
      </c>
      <c r="C30" s="180">
        <f>'Monster Rearing Progress'!L7</f>
        <v>0</v>
      </c>
      <c r="D30" s="180">
        <f>'Monster Rearing Progress'!D7</f>
        <v>13</v>
      </c>
      <c r="E30" s="29">
        <f>(C30/D30)</f>
        <v>0</v>
      </c>
    </row>
    <row r="31" spans="2:13" x14ac:dyDescent="0.25">
      <c r="B31" s="1" t="s">
        <v>993</v>
      </c>
      <c r="C31" s="180">
        <f>'Monster Rearing Progress'!L18</f>
        <v>0</v>
      </c>
      <c r="D31" s="180">
        <f>'Monster Rearing Progress'!D18</f>
        <v>9</v>
      </c>
      <c r="E31" s="29">
        <f t="shared" ref="E31:E36" si="1">(C31/D31)</f>
        <v>0</v>
      </c>
    </row>
    <row r="32" spans="2:13" x14ac:dyDescent="0.25">
      <c r="B32" s="1" t="s">
        <v>994</v>
      </c>
      <c r="C32" s="180">
        <f>'Monster Rearing Progress'!L27</f>
        <v>0</v>
      </c>
      <c r="D32" s="180">
        <f>'Monster Rearing Progress'!D27</f>
        <v>15</v>
      </c>
      <c r="E32" s="29">
        <f t="shared" si="1"/>
        <v>0</v>
      </c>
    </row>
    <row r="33" spans="2:13" x14ac:dyDescent="0.25">
      <c r="B33" s="1" t="s">
        <v>995</v>
      </c>
      <c r="C33" s="180">
        <f>'Monster Rearing Progress'!L38</f>
        <v>0</v>
      </c>
      <c r="D33" s="180">
        <f>'Monster Rearing Progress'!D38</f>
        <v>19</v>
      </c>
      <c r="E33" s="29">
        <f t="shared" si="1"/>
        <v>0</v>
      </c>
    </row>
    <row r="34" spans="2:13" x14ac:dyDescent="0.25">
      <c r="B34" s="1" t="s">
        <v>996</v>
      </c>
      <c r="C34" s="180">
        <f>'Monster Rearing Progress'!L50</f>
        <v>0</v>
      </c>
      <c r="D34" s="180">
        <f>'Monster Rearing Progress'!D50</f>
        <v>9</v>
      </c>
      <c r="E34" s="29">
        <f t="shared" si="1"/>
        <v>0</v>
      </c>
    </row>
    <row r="35" spans="2:13" x14ac:dyDescent="0.25">
      <c r="B35" s="1" t="s">
        <v>997</v>
      </c>
      <c r="C35" s="180">
        <f>'Monster Rearing Progress'!L58</f>
        <v>0</v>
      </c>
      <c r="D35" s="180">
        <f>'Monster Rearing Progress'!D58</f>
        <v>9</v>
      </c>
      <c r="E35" s="29">
        <f t="shared" si="1"/>
        <v>0</v>
      </c>
    </row>
    <row r="36" spans="2:13" ht="15.75" thickBot="1" x14ac:dyDescent="0.3">
      <c r="B36" s="2" t="s">
        <v>998</v>
      </c>
      <c r="C36" s="181">
        <f>'Monster Rearing Progress'!L64</f>
        <v>0</v>
      </c>
      <c r="D36" s="181">
        <f>'Monster Rearing Progress'!D64</f>
        <v>10</v>
      </c>
      <c r="E36" s="30">
        <f t="shared" si="1"/>
        <v>0</v>
      </c>
    </row>
    <row r="38" spans="2:13" ht="18" thickBot="1" x14ac:dyDescent="0.35">
      <c r="B38" s="237" t="s">
        <v>1224</v>
      </c>
      <c r="C38" s="237"/>
      <c r="D38" s="237"/>
      <c r="E38" s="237"/>
      <c r="F38" s="237"/>
      <c r="G38" s="237"/>
      <c r="H38" s="237"/>
      <c r="I38" s="237"/>
      <c r="J38" s="237"/>
      <c r="K38" s="237"/>
      <c r="L38" s="237"/>
      <c r="M38" s="237"/>
    </row>
    <row r="39" spans="2:13" ht="15.75" thickTop="1" x14ac:dyDescent="0.25"/>
    <row r="40" spans="2:13" x14ac:dyDescent="0.25">
      <c r="B40" s="220" t="s">
        <v>1087</v>
      </c>
      <c r="C40" s="221"/>
      <c r="E40" s="260" t="s">
        <v>1220</v>
      </c>
      <c r="F40" s="261"/>
      <c r="G40" s="261"/>
      <c r="H40" s="262"/>
      <c r="J40" s="263" t="s">
        <v>1223</v>
      </c>
      <c r="K40" s="264"/>
      <c r="L40" s="264"/>
      <c r="M40" s="265"/>
    </row>
    <row r="41" spans="2:13" x14ac:dyDescent="0.25">
      <c r="B41" s="216" t="s">
        <v>1023</v>
      </c>
      <c r="C41" s="217">
        <f>SUMIFS('Monster Rearing KIs'!F:F, 'Monster Rearing KIs'!D:D, "Yes", 'Monster Rearing KIs'!E:E, Overview!B41)</f>
        <v>0</v>
      </c>
      <c r="E41" s="240" t="s">
        <v>1097</v>
      </c>
      <c r="F41" s="241"/>
      <c r="G41" s="241"/>
      <c r="H41" s="217">
        <f>SUMIFS('Monster Rearing KIs'!F:F, 'Monster Rearing KIs'!D:D, "Yes", 'Monster Rearing KIs'!E:E, Overview!E41)</f>
        <v>0</v>
      </c>
      <c r="J41" s="245" t="s">
        <v>1078</v>
      </c>
      <c r="K41" s="246"/>
      <c r="L41" s="246"/>
      <c r="M41" s="217">
        <f>SUMIFS('Monster Rearing KIs'!F:F, 'Monster Rearing KIs'!D:D, "Yes", 'Monster Rearing KIs'!E:E, Overview!J41)</f>
        <v>0</v>
      </c>
    </row>
    <row r="42" spans="2:13" x14ac:dyDescent="0.25">
      <c r="B42" s="214" t="s">
        <v>1042</v>
      </c>
      <c r="C42" s="215">
        <f>SUMIFS('Monster Rearing KIs'!F:F, 'Monster Rearing KIs'!D:D, "Yes", 'Monster Rearing KIs'!E:E, Overview!B42)</f>
        <v>0</v>
      </c>
      <c r="E42" s="242" t="s">
        <v>1065</v>
      </c>
      <c r="F42" s="243"/>
      <c r="G42" s="243"/>
      <c r="H42" s="215">
        <f>SUMIFS('Monster Rearing KIs'!F:F, 'Monster Rearing KIs'!D:D, "Yes", 'Monster Rearing KIs'!E:E, Overview!E42)</f>
        <v>0</v>
      </c>
      <c r="J42" s="247" t="s">
        <v>1031</v>
      </c>
      <c r="K42" s="248"/>
      <c r="L42" s="248"/>
      <c r="M42" s="215">
        <f>SUMIFS('Monster Rearing KIs'!F:F, 'Monster Rearing KIs'!D:D, "Yes", 'Monster Rearing KIs'!E:E, Overview!J42)</f>
        <v>0</v>
      </c>
    </row>
    <row r="43" spans="2:13" x14ac:dyDescent="0.25">
      <c r="B43" s="216" t="s">
        <v>1167</v>
      </c>
      <c r="C43" s="217">
        <f>SUMIFS('Monster Rearing KIs'!F:F, 'Monster Rearing KIs'!D:D, "Yes", 'Monster Rearing KIs'!E:E, Overview!B43)</f>
        <v>0</v>
      </c>
      <c r="E43" s="240" t="s">
        <v>1029</v>
      </c>
      <c r="F43" s="241"/>
      <c r="G43" s="241"/>
      <c r="H43" s="217">
        <f>SUMIFS('Monster Rearing KIs'!F:F, 'Monster Rearing KIs'!D:D, "Yes", 'Monster Rearing KIs'!E:E, Overview!E43)</f>
        <v>0</v>
      </c>
      <c r="J43" s="245" t="s">
        <v>1064</v>
      </c>
      <c r="K43" s="246"/>
      <c r="L43" s="246"/>
      <c r="M43" s="217">
        <f>SUMIFS('Monster Rearing KIs'!F:F, 'Monster Rearing KIs'!D:D, "Yes", 'Monster Rearing KIs'!E:E, Overview!J43)</f>
        <v>0</v>
      </c>
    </row>
    <row r="44" spans="2:13" x14ac:dyDescent="0.25">
      <c r="B44" s="214" t="s">
        <v>1168</v>
      </c>
      <c r="C44" s="215">
        <f>SUMIFS('Monster Rearing KIs'!F:F, 'Monster Rearing KIs'!D:D, "Yes", 'Monster Rearing KIs'!E:E, Overview!B44)</f>
        <v>0</v>
      </c>
      <c r="E44" s="242" t="s">
        <v>1066</v>
      </c>
      <c r="F44" s="243"/>
      <c r="G44" s="243"/>
      <c r="H44" s="215">
        <f>SUMIFS('Monster Rearing KIs'!F:F, 'Monster Rearing KIs'!D:D, "Yes", 'Monster Rearing KIs'!E:E, Overview!E44)</f>
        <v>0</v>
      </c>
      <c r="J44" s="247" t="s">
        <v>1047</v>
      </c>
      <c r="K44" s="248"/>
      <c r="L44" s="248"/>
      <c r="M44" s="215">
        <f>SUMIFS('Monster Rearing KIs'!F:F, 'Monster Rearing KIs'!D:D, "Yes", 'Monster Rearing KIs'!E:E, Overview!J44)</f>
        <v>0</v>
      </c>
    </row>
    <row r="45" spans="2:13" x14ac:dyDescent="0.25">
      <c r="B45" s="216" t="s">
        <v>1173</v>
      </c>
      <c r="C45" s="219">
        <f>SUMIFS('Monster Rearing KIs'!F:F, 'Monster Rearing KIs'!D:D, "Yes", 'Monster Rearing KIs'!E:E, Overview!B45)</f>
        <v>0</v>
      </c>
      <c r="E45" s="240" t="s">
        <v>1067</v>
      </c>
      <c r="F45" s="241"/>
      <c r="G45" s="241"/>
      <c r="H45" s="217">
        <f>SUMIFS('Monster Rearing KIs'!F:F, 'Monster Rearing KIs'!D:D, "Yes", 'Monster Rearing KIs'!E:E, Overview!E45)</f>
        <v>0</v>
      </c>
      <c r="J45" s="245" t="s">
        <v>1024</v>
      </c>
      <c r="K45" s="246"/>
      <c r="L45" s="246"/>
      <c r="M45" s="217">
        <f>SUMIFS('Monster Rearing KIs'!F:F, 'Monster Rearing KIs'!D:D, "Yes", 'Monster Rearing KIs'!E:E, Overview!J45)</f>
        <v>0</v>
      </c>
    </row>
    <row r="46" spans="2:13" x14ac:dyDescent="0.25">
      <c r="B46" s="214" t="s">
        <v>1089</v>
      </c>
      <c r="C46" s="218">
        <f>SUMIFS('Monster Rearing KIs'!F:F, 'Monster Rearing KIs'!D:D, "Yes", 'Monster Rearing KIs'!E:E, Overview!B46)</f>
        <v>0</v>
      </c>
      <c r="E46" s="242" t="s">
        <v>1030</v>
      </c>
      <c r="F46" s="243"/>
      <c r="G46" s="243"/>
      <c r="H46" s="215">
        <f>SUMIFS('Monster Rearing KIs'!F:F, 'Monster Rearing KIs'!D:D, "Yes", 'Monster Rearing KIs'!E:E, Overview!E46)</f>
        <v>0</v>
      </c>
      <c r="J46" s="247" t="s">
        <v>1027</v>
      </c>
      <c r="K46" s="248"/>
      <c r="L46" s="248"/>
      <c r="M46" s="215">
        <f>SUMIFS('Monster Rearing KIs'!F:F, 'Monster Rearing KIs'!D:D, "Yes", 'Monster Rearing KIs'!E:E, Overview!J46)</f>
        <v>0</v>
      </c>
    </row>
    <row r="47" spans="2:13" x14ac:dyDescent="0.25">
      <c r="B47" s="216" t="s">
        <v>1091</v>
      </c>
      <c r="C47" s="219">
        <f>SUMIFS('Monster Rearing KIs'!F:F, 'Monster Rearing KIs'!D:D, "Yes", 'Monster Rearing KIs'!E:E, Overview!B47)</f>
        <v>0</v>
      </c>
      <c r="E47" s="240" t="s">
        <v>1038</v>
      </c>
      <c r="F47" s="241"/>
      <c r="G47" s="241"/>
      <c r="H47" s="217">
        <f>SUMIFS('Monster Rearing KIs'!F:F, 'Monster Rearing KIs'!D:D, "Yes", 'Monster Rearing KIs'!E:E, Overview!E47)</f>
        <v>0</v>
      </c>
      <c r="J47" s="245" t="s">
        <v>1226</v>
      </c>
      <c r="K47" s="246"/>
      <c r="L47" s="246"/>
      <c r="M47" s="217">
        <f>SUMIFS('Monster Rearing KIs'!F:F, 'Monster Rearing KIs'!D:D, "Yes", 'Monster Rearing KIs'!E:E, Overview!J47)</f>
        <v>0</v>
      </c>
    </row>
    <row r="48" spans="2:13" x14ac:dyDescent="0.25">
      <c r="B48" s="214" t="s">
        <v>1090</v>
      </c>
      <c r="C48" s="218">
        <f>SUMIFS('Monster Rearing KIs'!F:F, 'Monster Rearing KIs'!D:D, "Yes", 'Monster Rearing KIs'!E:E, Overview!B48)</f>
        <v>0</v>
      </c>
      <c r="E48" s="242" t="s">
        <v>1039</v>
      </c>
      <c r="F48" s="243"/>
      <c r="G48" s="243"/>
      <c r="H48" s="215">
        <f>SUMIFS('Monster Rearing KIs'!F:F, 'Monster Rearing KIs'!D:D, "Yes", 'Monster Rearing KIs'!E:E, Overview!E48)</f>
        <v>0</v>
      </c>
      <c r="J48" s="247" t="s">
        <v>1062</v>
      </c>
      <c r="K48" s="248"/>
      <c r="L48" s="248"/>
      <c r="M48" s="215">
        <f>SUMIFS('Monster Rearing KIs'!F:F, 'Monster Rearing KIs'!D:D, "Yes", 'Monster Rearing KIs'!E:E, Overview!J48)</f>
        <v>0</v>
      </c>
    </row>
    <row r="49" spans="2:13" x14ac:dyDescent="0.25">
      <c r="B49" s="216" t="s">
        <v>1092</v>
      </c>
      <c r="C49" s="219">
        <f>SUMIFS('Monster Rearing KIs'!F:F, 'Monster Rearing KIs'!D:D, "Yes", 'Monster Rearing KIs'!E:E, Overview!B49)</f>
        <v>0</v>
      </c>
      <c r="E49" s="240" t="s">
        <v>1068</v>
      </c>
      <c r="F49" s="241"/>
      <c r="G49" s="241"/>
      <c r="H49" s="217">
        <f>SUMIFS('Monster Rearing KIs'!F:F, 'Monster Rearing KIs'!D:D, "Yes", 'Monster Rearing KIs'!E:E, Overview!E49)</f>
        <v>0</v>
      </c>
      <c r="J49" s="245" t="s">
        <v>1040</v>
      </c>
      <c r="K49" s="246"/>
      <c r="L49" s="246"/>
      <c r="M49" s="223">
        <f>SUMIFS('Monster Rearing KIs'!F:F, 'Monster Rearing KIs'!D:D, "Yes", 'Monster Rearing KIs'!E:E, Overview!J49)</f>
        <v>0</v>
      </c>
    </row>
    <row r="50" spans="2:13" x14ac:dyDescent="0.25">
      <c r="B50" s="214" t="s">
        <v>1093</v>
      </c>
      <c r="C50" s="218">
        <f>SUMIFS('Monster Rearing KIs'!F:F, 'Monster Rearing KIs'!D:D, "Yes", 'Monster Rearing KIs'!E:E, Overview!B50)</f>
        <v>0</v>
      </c>
      <c r="E50" s="242" t="s">
        <v>1073</v>
      </c>
      <c r="F50" s="243"/>
      <c r="G50" s="243"/>
      <c r="H50" s="215">
        <f>SUMIFS('Monster Rearing KIs'!F:F, 'Monster Rearing KIs'!D:D, "Yes", 'Monster Rearing KIs'!E:E, Overview!E50)</f>
        <v>0</v>
      </c>
    </row>
    <row r="51" spans="2:13" x14ac:dyDescent="0.25">
      <c r="B51" s="216" t="s">
        <v>1094</v>
      </c>
      <c r="C51" s="219">
        <f>SUMIFS('Monster Rearing KIs'!F:F, 'Monster Rearing KIs'!D:D, "Yes", 'Monster Rearing KIs'!E:E, Overview!B51)</f>
        <v>0</v>
      </c>
      <c r="E51" s="240" t="s">
        <v>1074</v>
      </c>
      <c r="F51" s="241"/>
      <c r="G51" s="241"/>
      <c r="H51" s="217">
        <f>SUMIFS('Monster Rearing KIs'!F:F, 'Monster Rearing KIs'!D:D, "Yes", 'Monster Rearing KIs'!E:E, Overview!E51)</f>
        <v>0</v>
      </c>
    </row>
    <row r="52" spans="2:13" x14ac:dyDescent="0.25">
      <c r="B52" s="214" t="s">
        <v>1095</v>
      </c>
      <c r="C52" s="218">
        <f>SUMIFS('Monster Rearing KIs'!F:F, 'Monster Rearing KIs'!D:D, "Yes", 'Monster Rearing KIs'!E:E, Overview!B52)</f>
        <v>0</v>
      </c>
      <c r="E52" s="242" t="s">
        <v>1072</v>
      </c>
      <c r="F52" s="243"/>
      <c r="G52" s="243"/>
      <c r="H52" s="215">
        <f>SUMIFS('Monster Rearing KIs'!F:F, 'Monster Rearing KIs'!D:D, "Yes", 'Monster Rearing KIs'!E:E, Overview!E52)</f>
        <v>0</v>
      </c>
    </row>
    <row r="53" spans="2:13" x14ac:dyDescent="0.25">
      <c r="B53" s="216" t="s">
        <v>1176</v>
      </c>
      <c r="C53" s="219">
        <f>SUMIFS('Monster Rearing KIs'!F:F, 'Monster Rearing KIs'!D:D, "Yes", 'Monster Rearing KIs'!E:E, Overview!B53)</f>
        <v>0</v>
      </c>
      <c r="E53" s="240" t="s">
        <v>1070</v>
      </c>
      <c r="F53" s="241"/>
      <c r="G53" s="241"/>
      <c r="H53" s="217">
        <f>SUMIFS('Monster Rearing KIs'!F:F, 'Monster Rearing KIs'!D:D, "Yes", 'Monster Rearing KIs'!E:E, Overview!E53)</f>
        <v>0</v>
      </c>
    </row>
    <row r="54" spans="2:13" x14ac:dyDescent="0.25">
      <c r="B54" s="214" t="s">
        <v>1179</v>
      </c>
      <c r="C54" s="215">
        <f>SUMIFS('Monster Rearing KIs'!F:F, 'Monster Rearing KIs'!D:D, "Yes", 'Monster Rearing KIs'!E:E, Overview!B54)</f>
        <v>0</v>
      </c>
      <c r="E54" s="242" t="s">
        <v>1077</v>
      </c>
      <c r="F54" s="243"/>
      <c r="G54" s="243"/>
      <c r="H54" s="215">
        <f>SUMIFS('Monster Rearing KIs'!F:F, 'Monster Rearing KIs'!D:D, "Yes", 'Monster Rearing KIs'!E:E, Overview!E54)</f>
        <v>0</v>
      </c>
    </row>
    <row r="55" spans="2:13" x14ac:dyDescent="0.25">
      <c r="B55" s="216" t="s">
        <v>1218</v>
      </c>
      <c r="C55" s="217">
        <f>SUMIFS('Monster Rearing KIs'!F:F, 'Monster Rearing KIs'!D:D, "Yes", 'Monster Rearing KIs'!E:E, Overview!B55)</f>
        <v>0</v>
      </c>
      <c r="E55" s="240" t="s">
        <v>1075</v>
      </c>
      <c r="F55" s="241"/>
      <c r="G55" s="241"/>
      <c r="H55" s="217">
        <f>SUMIFS('Monster Rearing KIs'!F:F, 'Monster Rearing KIs'!D:D, "Yes", 'Monster Rearing KIs'!E:E, Overview!E55)</f>
        <v>0</v>
      </c>
    </row>
    <row r="56" spans="2:13" x14ac:dyDescent="0.25">
      <c r="B56" s="213" t="s">
        <v>1180</v>
      </c>
      <c r="C56" s="222">
        <f>SUMIFS('Monster Rearing KIs'!F:F, 'Monster Rearing KIs'!D:D, "Yes", 'Monster Rearing KIs'!E:E, Overview!B56)</f>
        <v>0</v>
      </c>
      <c r="E56" s="242" t="s">
        <v>1069</v>
      </c>
      <c r="F56" s="243"/>
      <c r="G56" s="243"/>
      <c r="H56" s="215">
        <f>SUMIFS('Monster Rearing KIs'!F:F, 'Monster Rearing KIs'!D:D, "Yes", 'Monster Rearing KIs'!E:E, Overview!E56)</f>
        <v>0</v>
      </c>
    </row>
    <row r="57" spans="2:13" x14ac:dyDescent="0.25">
      <c r="E57" s="240" t="s">
        <v>1076</v>
      </c>
      <c r="F57" s="241"/>
      <c r="G57" s="241"/>
      <c r="H57" s="223">
        <f>SUMIFS('Monster Rearing KIs'!F:F, 'Monster Rearing KIs'!D:D, "Yes", 'Monster Rearing KIs'!E:E, Overview!E57)</f>
        <v>0</v>
      </c>
    </row>
    <row r="58" spans="2:13" x14ac:dyDescent="0.25">
      <c r="H58" s="27"/>
    </row>
    <row r="59" spans="2:13" x14ac:dyDescent="0.25">
      <c r="B59" s="220" t="s">
        <v>1088</v>
      </c>
      <c r="C59" s="221"/>
      <c r="E59" s="260" t="s">
        <v>1221</v>
      </c>
      <c r="F59" s="261"/>
      <c r="G59" s="261"/>
      <c r="H59" s="262"/>
    </row>
    <row r="60" spans="2:13" x14ac:dyDescent="0.25">
      <c r="B60" s="216" t="s">
        <v>1161</v>
      </c>
      <c r="C60" s="217">
        <f>SUMIFS('Monster Rearing KIs'!F:F, 'Monster Rearing KIs'!D:D, "Yes", 'Monster Rearing KIs'!E:E, Overview!B60)</f>
        <v>0</v>
      </c>
      <c r="E60" s="240" t="s">
        <v>1187</v>
      </c>
      <c r="F60" s="241"/>
      <c r="G60" s="241"/>
      <c r="H60" s="217">
        <f>SUMIFS('Monster Rearing KIs'!F:F, 'Monster Rearing KIs'!D:D, "Yes", 'Monster Rearing KIs'!E:E, Overview!E60)</f>
        <v>0</v>
      </c>
    </row>
    <row r="61" spans="2:13" x14ac:dyDescent="0.25">
      <c r="B61" s="214" t="s">
        <v>1162</v>
      </c>
      <c r="C61" s="215">
        <f>SUMIFS('Monster Rearing KIs'!F:F, 'Monster Rearing KIs'!D:D, "Yes", 'Monster Rearing KIs'!E:E, Overview!B61)</f>
        <v>0</v>
      </c>
      <c r="E61" s="242" t="s">
        <v>1034</v>
      </c>
      <c r="F61" s="243"/>
      <c r="G61" s="243"/>
      <c r="H61" s="215">
        <f>SUMIFS('Monster Rearing KIs'!F:F, 'Monster Rearing KIs'!D:D, "Yes", 'Monster Rearing KIs'!E:E, Overview!E61)</f>
        <v>0</v>
      </c>
    </row>
    <row r="62" spans="2:13" x14ac:dyDescent="0.25">
      <c r="B62" s="216" t="s">
        <v>1025</v>
      </c>
      <c r="C62" s="217">
        <f>SUMIFS('Monster Rearing KIs'!F:F, 'Monster Rearing KIs'!D:D, "Yes", 'Monster Rearing KIs'!E:E, Overview!B62)</f>
        <v>0</v>
      </c>
      <c r="E62" s="240" t="s">
        <v>1222</v>
      </c>
      <c r="F62" s="241"/>
      <c r="G62" s="241"/>
      <c r="H62" s="217">
        <f>SUMIFS('Monster Rearing KIs'!F:F, 'Monster Rearing KIs'!D:D, "Yes", 'Monster Rearing KIs'!E:E, Overview!E62)</f>
        <v>0</v>
      </c>
    </row>
    <row r="63" spans="2:13" x14ac:dyDescent="0.25">
      <c r="B63" s="214" t="s">
        <v>1045</v>
      </c>
      <c r="C63" s="215">
        <f>SUMIFS('Monster Rearing KIs'!F:F, 'Monster Rearing KIs'!D:D, "Yes", 'Monster Rearing KIs'!E:E, Overview!B63)</f>
        <v>0</v>
      </c>
      <c r="E63" s="242" t="s">
        <v>1033</v>
      </c>
      <c r="F63" s="243"/>
      <c r="G63" s="243"/>
      <c r="H63" s="215">
        <f>SUMIFS('Monster Rearing KIs'!F:F, 'Monster Rearing KIs'!D:D, "Yes", 'Monster Rearing KIs'!E:E, Overview!E63)</f>
        <v>0</v>
      </c>
    </row>
    <row r="64" spans="2:13" x14ac:dyDescent="0.25">
      <c r="B64" s="216" t="s">
        <v>1026</v>
      </c>
      <c r="C64" s="217">
        <f>SUMIFS('Monster Rearing KIs'!F:F, 'Monster Rearing KIs'!D:D, "Yes", 'Monster Rearing KIs'!E:E, Overview!B64)</f>
        <v>0</v>
      </c>
      <c r="E64" s="240" t="s">
        <v>1080</v>
      </c>
      <c r="F64" s="241"/>
      <c r="G64" s="241"/>
      <c r="H64" s="217">
        <f>SUMIFS('Monster Rearing KIs'!F:F, 'Monster Rearing KIs'!D:D, "Yes", 'Monster Rearing KIs'!E:E, Overview!E64)</f>
        <v>0</v>
      </c>
    </row>
    <row r="65" spans="2:8" x14ac:dyDescent="0.25">
      <c r="B65" s="214" t="s">
        <v>1046</v>
      </c>
      <c r="C65" s="215">
        <f>SUMIFS('Monster Rearing KIs'!F:F, 'Monster Rearing KIs'!D:D, "Yes", 'Monster Rearing KIs'!E:E, Overview!B65)</f>
        <v>0</v>
      </c>
      <c r="E65" s="242" t="s">
        <v>1079</v>
      </c>
      <c r="F65" s="243"/>
      <c r="G65" s="243"/>
      <c r="H65" s="215">
        <f>SUMIFS('Monster Rearing KIs'!F:F, 'Monster Rearing KIs'!D:D, "Yes", 'Monster Rearing KIs'!E:E, Overview!E65)</f>
        <v>0</v>
      </c>
    </row>
    <row r="66" spans="2:8" x14ac:dyDescent="0.25">
      <c r="B66" s="216" t="s">
        <v>1063</v>
      </c>
      <c r="C66" s="217">
        <f>SUMIFS('Monster Rearing KIs'!F:F, 'Monster Rearing KIs'!D:D, "Yes", 'Monster Rearing KIs'!E:E, Overview!B66)</f>
        <v>0</v>
      </c>
      <c r="E66" s="240" t="s">
        <v>1044</v>
      </c>
      <c r="F66" s="241"/>
      <c r="G66" s="241"/>
      <c r="H66" s="217">
        <f>SUMIFS('Monster Rearing KIs'!F:F, 'Monster Rearing KIs'!D:D, "Yes", 'Monster Rearing KIs'!E:E, Overview!E66)</f>
        <v>0</v>
      </c>
    </row>
    <row r="67" spans="2:8" x14ac:dyDescent="0.25">
      <c r="B67" s="214" t="s">
        <v>1122</v>
      </c>
      <c r="C67" s="218">
        <f>SUMIFS('Monster Rearing KIs'!F:F, 'Monster Rearing KIs'!D:D, "Yes", 'Monster Rearing KIs'!E:E, Overview!B67)</f>
        <v>0</v>
      </c>
      <c r="E67" s="242" t="s">
        <v>1081</v>
      </c>
      <c r="F67" s="243"/>
      <c r="G67" s="243"/>
      <c r="H67" s="215">
        <f>SUMIFS('Monster Rearing KIs'!F:F, 'Monster Rearing KIs'!D:D, "Yes", 'Monster Rearing KIs'!E:E, Overview!E67)</f>
        <v>0</v>
      </c>
    </row>
    <row r="68" spans="2:8" x14ac:dyDescent="0.25">
      <c r="B68" s="216" t="s">
        <v>1159</v>
      </c>
      <c r="C68" s="219">
        <f>SUMIFS('Monster Rearing KIs'!F:F, 'Monster Rearing KIs'!D:D, "Yes", 'Monster Rearing KIs'!E:E, Overview!B68)</f>
        <v>0</v>
      </c>
      <c r="E68" s="240" t="s">
        <v>1082</v>
      </c>
      <c r="F68" s="241"/>
      <c r="G68" s="241"/>
      <c r="H68" s="217">
        <f>SUMIFS('Monster Rearing KIs'!F:F, 'Monster Rearing KIs'!D:D, "Yes", 'Monster Rearing KIs'!E:E, Overview!E68)</f>
        <v>0</v>
      </c>
    </row>
    <row r="69" spans="2:8" x14ac:dyDescent="0.25">
      <c r="B69" s="214" t="s">
        <v>1219</v>
      </c>
      <c r="C69" s="215">
        <f>SUMIFS('Monster Rearing KIs'!F:F, 'Monster Rearing KIs'!D:D, "Yes", 'Monster Rearing KIs'!E:E, Overview!B69)</f>
        <v>0</v>
      </c>
      <c r="E69" s="242" t="s">
        <v>1083</v>
      </c>
      <c r="F69" s="243"/>
      <c r="G69" s="243"/>
      <c r="H69" s="215">
        <f>SUMIFS('Monster Rearing KIs'!F:F, 'Monster Rearing KIs'!D:D, "Yes", 'Monster Rearing KIs'!E:E, Overview!E69)</f>
        <v>0</v>
      </c>
    </row>
    <row r="70" spans="2:8" x14ac:dyDescent="0.25">
      <c r="B70" s="216" t="s">
        <v>1032</v>
      </c>
      <c r="C70" s="217">
        <f>SUMIFS('Monster Rearing KIs'!F:F, 'Monster Rearing KIs'!D:D, "Yes", 'Monster Rearing KIs'!E:E, Overview!B70)</f>
        <v>0</v>
      </c>
      <c r="E70" s="240" t="s">
        <v>1084</v>
      </c>
      <c r="F70" s="241"/>
      <c r="G70" s="241"/>
      <c r="H70" s="217">
        <f>SUMIFS('Monster Rearing KIs'!F:F, 'Monster Rearing KIs'!D:D, "Yes", 'Monster Rearing KIs'!E:E, Overview!E70)</f>
        <v>0</v>
      </c>
    </row>
    <row r="71" spans="2:8" x14ac:dyDescent="0.25">
      <c r="B71" s="214" t="s">
        <v>1037</v>
      </c>
      <c r="C71" s="218">
        <f>SUMIFS('Monster Rearing KIs'!F:F, 'Monster Rearing KIs'!D:D, "Yes", 'Monster Rearing KIs'!E:E, Overview!B71)</f>
        <v>0</v>
      </c>
      <c r="E71" s="242" t="s">
        <v>1085</v>
      </c>
      <c r="F71" s="243"/>
      <c r="G71" s="243"/>
      <c r="H71" s="215">
        <f>SUMIFS('Monster Rearing KIs'!F:F, 'Monster Rearing KIs'!D:D, "Yes", 'Monster Rearing KIs'!E:E, Overview!E71)</f>
        <v>0</v>
      </c>
    </row>
    <row r="72" spans="2:8" x14ac:dyDescent="0.25">
      <c r="B72" s="216" t="s">
        <v>1071</v>
      </c>
      <c r="C72" s="217">
        <f>SUMIFS('Monster Rearing KIs'!F:F, 'Monster Rearing KIs'!D:D, "Yes", 'Monster Rearing KIs'!E:E, Overview!B72)</f>
        <v>0</v>
      </c>
      <c r="E72" s="240" t="s">
        <v>1043</v>
      </c>
      <c r="F72" s="241"/>
      <c r="G72" s="241"/>
      <c r="H72" s="223">
        <f>SUMIFS('Monster Rearing KIs'!F:F, 'Monster Rearing KIs'!D:D, "Yes", 'Monster Rearing KIs'!E:E, Overview!E72)</f>
        <v>0</v>
      </c>
    </row>
    <row r="73" spans="2:8" x14ac:dyDescent="0.25">
      <c r="B73" s="214" t="s">
        <v>1086</v>
      </c>
      <c r="C73" s="215">
        <f>SUMIFS('Monster Rearing KIs'!F:F, 'Monster Rearing KIs'!D:D, "Yes", 'Monster Rearing KIs'!E:E, Overview!B73)</f>
        <v>0</v>
      </c>
    </row>
    <row r="74" spans="2:8" x14ac:dyDescent="0.25">
      <c r="B74" s="216" t="s">
        <v>1163</v>
      </c>
      <c r="C74" s="217">
        <f>SUMIFS('Monster Rearing KIs'!F:F, 'Monster Rearing KIs'!D:D, "Yes", 'Monster Rearing KIs'!E:E, Overview!B74)</f>
        <v>0</v>
      </c>
    </row>
    <row r="75" spans="2:8" x14ac:dyDescent="0.25">
      <c r="B75" s="214" t="s">
        <v>1124</v>
      </c>
      <c r="C75" s="218">
        <f>SUMIFS('Monster Rearing KIs'!F:F, 'Monster Rearing KIs'!D:D, "Yes", 'Monster Rearing KIs'!E:E, Overview!B75)</f>
        <v>0</v>
      </c>
    </row>
    <row r="76" spans="2:8" x14ac:dyDescent="0.25">
      <c r="B76" s="216" t="s">
        <v>1178</v>
      </c>
      <c r="C76" s="219">
        <f>SUMIFS('Monster Rearing KIs'!F:F, 'Monster Rearing KIs'!D:D, "Yes", 'Monster Rearing KIs'!E:E, Overview!B76)</f>
        <v>0</v>
      </c>
    </row>
    <row r="77" spans="2:8" x14ac:dyDescent="0.25">
      <c r="B77" s="214" t="s">
        <v>1160</v>
      </c>
      <c r="C77" s="215">
        <f>SUMIFS('Monster Rearing KIs'!F:F, 'Monster Rearing KIs'!D:D, "Yes", 'Monster Rearing KIs'!E:E, Overview!B77)</f>
        <v>0</v>
      </c>
    </row>
    <row r="78" spans="2:8" x14ac:dyDescent="0.25">
      <c r="B78" s="216" t="s">
        <v>1100</v>
      </c>
      <c r="C78" s="217">
        <f>SUMIFS('Monster Rearing KIs'!F:F, 'Monster Rearing KIs'!D:D, "Yes", 'Monster Rearing KIs'!E:E, Overview!B78)</f>
        <v>0</v>
      </c>
    </row>
    <row r="79" spans="2:8" x14ac:dyDescent="0.25">
      <c r="B79" s="214" t="s">
        <v>1210</v>
      </c>
      <c r="C79" s="215">
        <f>SUMIFS('Monster Rearing KIs'!F:F, 'Monster Rearing KIs'!D:D, "Yes", 'Monster Rearing KIs'!E:E, Overview!B79)</f>
        <v>0</v>
      </c>
    </row>
    <row r="80" spans="2:8" x14ac:dyDescent="0.25">
      <c r="B80" s="216" t="s">
        <v>1133</v>
      </c>
      <c r="C80" s="217">
        <f>SUMIFS('Monster Rearing KIs'!F:F, 'Monster Rearing KIs'!D:D, "Yes", 'Monster Rearing KIs'!E:E, Overview!B80)</f>
        <v>0</v>
      </c>
    </row>
    <row r="81" spans="2:3" x14ac:dyDescent="0.25">
      <c r="B81" s="214" t="s">
        <v>1154</v>
      </c>
      <c r="C81" s="215">
        <f>SUMIFS('Monster Rearing KIs'!F:F, 'Monster Rearing KIs'!D:D, "Yes", 'Monster Rearing KIs'!E:E, Overview!B81)</f>
        <v>0</v>
      </c>
    </row>
    <row r="82" spans="2:3" x14ac:dyDescent="0.25">
      <c r="B82" s="216" t="s">
        <v>1182</v>
      </c>
      <c r="C82" s="217">
        <f>SUMIFS('Monster Rearing KIs'!F:F, 'Monster Rearing KIs'!D:D, "Yes", 'Monster Rearing KIs'!E:E, Overview!B82)</f>
        <v>0</v>
      </c>
    </row>
    <row r="83" spans="2:3" x14ac:dyDescent="0.25">
      <c r="B83" s="214" t="s">
        <v>1183</v>
      </c>
      <c r="C83" s="218">
        <f>SUMIFS('Monster Rearing KIs'!F:F, 'Monster Rearing KIs'!D:D, "Yes", 'Monster Rearing KIs'!E:E, Overview!B83)</f>
        <v>0</v>
      </c>
    </row>
    <row r="84" spans="2:3" x14ac:dyDescent="0.25">
      <c r="B84" s="216" t="s">
        <v>1184</v>
      </c>
      <c r="C84" s="219">
        <f>SUMIFS('Monster Rearing KIs'!F:F, 'Monster Rearing KIs'!D:D, "Yes", 'Monster Rearing KIs'!E:E, Overview!B84)</f>
        <v>0</v>
      </c>
    </row>
    <row r="85" spans="2:3" x14ac:dyDescent="0.25">
      <c r="B85" s="214" t="s">
        <v>1185</v>
      </c>
      <c r="C85" s="218">
        <f>SUMIFS('Monster Rearing KIs'!F:F, 'Monster Rearing KIs'!D:D, "Yes", 'Monster Rearing KIs'!E:E, Overview!B85)</f>
        <v>0</v>
      </c>
    </row>
    <row r="86" spans="2:3" x14ac:dyDescent="0.25">
      <c r="B86" s="216" t="s">
        <v>1177</v>
      </c>
      <c r="C86" s="219">
        <f>SUMIFS('Monster Rearing KIs'!F:F, 'Monster Rearing KIs'!D:D, "Yes", 'Monster Rearing KIs'!E:E, Overview!B86)</f>
        <v>0</v>
      </c>
    </row>
    <row r="87" spans="2:3" x14ac:dyDescent="0.25">
      <c r="B87" s="214" t="s">
        <v>1181</v>
      </c>
      <c r="C87" s="218">
        <f>SUMIFS('Monster Rearing KIs'!F:F, 'Monster Rearing KIs'!D:D, "Yes", 'Monster Rearing KIs'!E:E, Overview!B87)</f>
        <v>0</v>
      </c>
    </row>
    <row r="88" spans="2:3" x14ac:dyDescent="0.25">
      <c r="B88" s="224" t="s">
        <v>1041</v>
      </c>
      <c r="C88" s="223">
        <f>SUMIFS('Monster Rearing KIs'!F:F, 'Monster Rearing KIs'!D:D, "Yes", 'Monster Rearing KIs'!E:E, Overview!B88)</f>
        <v>0</v>
      </c>
    </row>
  </sheetData>
  <mergeCells count="77">
    <mergeCell ref="E62:G62"/>
    <mergeCell ref="E59:H59"/>
    <mergeCell ref="E72:G72"/>
    <mergeCell ref="E63:G63"/>
    <mergeCell ref="E64:G64"/>
    <mergeCell ref="E65:G65"/>
    <mergeCell ref="E66:G66"/>
    <mergeCell ref="E67:G67"/>
    <mergeCell ref="E68:G68"/>
    <mergeCell ref="E69:G69"/>
    <mergeCell ref="E70:G70"/>
    <mergeCell ref="E71:G71"/>
    <mergeCell ref="E55:G55"/>
    <mergeCell ref="E56:G56"/>
    <mergeCell ref="E57:G57"/>
    <mergeCell ref="E60:G60"/>
    <mergeCell ref="E61:G61"/>
    <mergeCell ref="E50:G50"/>
    <mergeCell ref="E51:G51"/>
    <mergeCell ref="E52:G52"/>
    <mergeCell ref="E53:G53"/>
    <mergeCell ref="E54:G54"/>
    <mergeCell ref="G18:H18"/>
    <mergeCell ref="G19:H19"/>
    <mergeCell ref="G20:H20"/>
    <mergeCell ref="C22:D22"/>
    <mergeCell ref="E22:F22"/>
    <mergeCell ref="E20:F20"/>
    <mergeCell ref="C20:D20"/>
    <mergeCell ref="C21:D21"/>
    <mergeCell ref="E21:F21"/>
    <mergeCell ref="J49:L49"/>
    <mergeCell ref="E40:H40"/>
    <mergeCell ref="J41:L41"/>
    <mergeCell ref="J42:L42"/>
    <mergeCell ref="J43:L43"/>
    <mergeCell ref="J44:L44"/>
    <mergeCell ref="J40:M40"/>
    <mergeCell ref="E41:G41"/>
    <mergeCell ref="E42:G42"/>
    <mergeCell ref="E43:G43"/>
    <mergeCell ref="E44:G44"/>
    <mergeCell ref="E45:G45"/>
    <mergeCell ref="E46:G46"/>
    <mergeCell ref="E49:G49"/>
    <mergeCell ref="B2:M2"/>
    <mergeCell ref="J45:L45"/>
    <mergeCell ref="J46:L46"/>
    <mergeCell ref="J47:L47"/>
    <mergeCell ref="E17:F17"/>
    <mergeCell ref="C17:D17"/>
    <mergeCell ref="C18:D18"/>
    <mergeCell ref="C19:D19"/>
    <mergeCell ref="J17:K17"/>
    <mergeCell ref="J18:K18"/>
    <mergeCell ref="J19:K19"/>
    <mergeCell ref="E19:F19"/>
    <mergeCell ref="E18:F18"/>
    <mergeCell ref="J20:K20"/>
    <mergeCell ref="J21:K21"/>
    <mergeCell ref="J22:K22"/>
    <mergeCell ref="B15:M15"/>
    <mergeCell ref="G21:H21"/>
    <mergeCell ref="E47:G47"/>
    <mergeCell ref="E48:G48"/>
    <mergeCell ref="B8:M8"/>
    <mergeCell ref="J48:L48"/>
    <mergeCell ref="B38:M38"/>
    <mergeCell ref="B27:M27"/>
    <mergeCell ref="I24:I25"/>
    <mergeCell ref="G22:H22"/>
    <mergeCell ref="G23:H23"/>
    <mergeCell ref="C23:D23"/>
    <mergeCell ref="E23:F23"/>
    <mergeCell ref="G24:H25"/>
    <mergeCell ref="J23:K23"/>
    <mergeCell ref="G17:H17"/>
  </mergeCells>
  <phoneticPr fontId="10" type="noConversion"/>
  <conditionalFormatting sqref="B2 B3:G5 J3:K5 B9:C11">
    <cfRule type="containsText" dxfId="54" priority="25" operator="containsText" text="Done">
      <formula>NOT(ISERROR(SEARCH("Done",B2)))</formula>
    </cfRule>
  </conditionalFormatting>
  <conditionalFormatting sqref="B15 I17:J18 B17:C23 J19:J23 I19:I24 B24:G24 J24:K25 B25:F25">
    <cfRule type="containsText" dxfId="53" priority="22" operator="containsText" text="Done">
      <formula>NOT(ISERROR(SEARCH("Done",B15)))</formula>
    </cfRule>
  </conditionalFormatting>
  <conditionalFormatting sqref="B27">
    <cfRule type="containsText" dxfId="52" priority="11" operator="containsText" text="Unknown">
      <formula>NOT(ISERROR(SEARCH("Unknown",B27)))</formula>
    </cfRule>
    <cfRule type="containsText" dxfId="51" priority="12" operator="containsText" text="Active">
      <formula>NOT(ISERROR(SEARCH("Active",B27)))</formula>
    </cfRule>
    <cfRule type="containsText" dxfId="50" priority="13" operator="containsText" text="Done">
      <formula>NOT(ISERROR(SEARCH("Done",B27)))</formula>
    </cfRule>
  </conditionalFormatting>
  <conditionalFormatting sqref="B38">
    <cfRule type="containsText" dxfId="49" priority="1" operator="containsText" text="Unknown">
      <formula>NOT(ISERROR(SEARCH("Unknown",B38)))</formula>
    </cfRule>
    <cfRule type="containsText" dxfId="48" priority="2" operator="containsText" text="Active">
      <formula>NOT(ISERROR(SEARCH("Active",B38)))</formula>
    </cfRule>
    <cfRule type="containsText" dxfId="47" priority="3" operator="containsText" text="Done">
      <formula>NOT(ISERROR(SEARCH("Done",B38)))</formula>
    </cfRule>
  </conditionalFormatting>
  <conditionalFormatting sqref="B17:C23 I17:J18 I19:I24 B15 J19:J23 B24:G24 J24:K25 B25:F25">
    <cfRule type="containsText" dxfId="46" priority="20" operator="containsText" text="Unknown">
      <formula>NOT(ISERROR(SEARCH("Unknown",B15)))</formula>
    </cfRule>
    <cfRule type="containsText" dxfId="45" priority="21" operator="containsText" text="Active">
      <formula>NOT(ISERROR(SEARCH("Active",B15)))</formula>
    </cfRule>
  </conditionalFormatting>
  <conditionalFormatting sqref="B3:G5 B9:C11 B2 J3:K5">
    <cfRule type="containsText" dxfId="44" priority="23" operator="containsText" text="Unknown">
      <formula>NOT(ISERROR(SEARCH("Unknown",B2)))</formula>
    </cfRule>
    <cfRule type="containsText" dxfId="43" priority="24" operator="containsText" text="Active">
      <formula>NOT(ISERROR(SEARCH("Active",B2)))</formula>
    </cfRule>
  </conditionalFormatting>
  <conditionalFormatting sqref="C3:C6 C9:C13 I18:I25 E30:E36">
    <cfRule type="cellIs" dxfId="42" priority="4" operator="equal">
      <formula>1</formula>
    </cfRule>
    <cfRule type="cellIs" dxfId="41" priority="5" operator="lessThan">
      <formula>1</formula>
    </cfRule>
  </conditionalFormatting>
  <conditionalFormatting sqref="C18:D23">
    <cfRule type="containsText" dxfId="40" priority="17" operator="containsText" text="Legend">
      <formula>NOT(ISERROR(SEARCH("Legend",C18)))</formula>
    </cfRule>
  </conditionalFormatting>
  <conditionalFormatting sqref="E17:F23">
    <cfRule type="containsText" dxfId="39" priority="14" operator="containsText" text="Unknown">
      <formula>NOT(ISERROR(SEARCH("Unknown",E17)))</formula>
    </cfRule>
    <cfRule type="containsText" dxfId="38" priority="15" operator="containsText" text="Active">
      <formula>NOT(ISERROR(SEARCH("Active",E17)))</formula>
    </cfRule>
    <cfRule type="containsText" dxfId="37" priority="16" operator="containsText" text="Done">
      <formula>NOT(ISERROR(SEARCH("Done",E17)))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DE84-62CB-418F-B2D6-866E0C2B5C26}">
  <dimension ref="B2:M88"/>
  <sheetViews>
    <sheetView workbookViewId="0">
      <selection activeCell="F18" sqref="F18"/>
    </sheetView>
  </sheetViews>
  <sheetFormatPr defaultRowHeight="15" x14ac:dyDescent="0.25"/>
  <cols>
    <col min="1" max="1" width="3.7109375" customWidth="1"/>
    <col min="2" max="2" width="34" bestFit="1" customWidth="1"/>
    <col min="3" max="3" width="9.7109375" customWidth="1"/>
    <col min="4" max="4" width="29.85546875" bestFit="1" customWidth="1"/>
    <col min="5" max="5" width="9.7109375" customWidth="1"/>
    <col min="6" max="6" width="24.5703125" bestFit="1" customWidth="1"/>
    <col min="7" max="7" width="9.7109375" customWidth="1"/>
    <col min="8" max="8" width="24.7109375" bestFit="1" customWidth="1"/>
    <col min="9" max="9" width="9.7109375" customWidth="1"/>
    <col min="10" max="10" width="15.5703125" bestFit="1" customWidth="1"/>
    <col min="11" max="11" width="9.7109375" customWidth="1"/>
    <col min="12" max="12" width="15.5703125" bestFit="1" customWidth="1"/>
    <col min="13" max="13" width="9.7109375" customWidth="1"/>
  </cols>
  <sheetData>
    <row r="2" spans="2:11" ht="20.25" thickBot="1" x14ac:dyDescent="0.35">
      <c r="B2" s="278" t="s">
        <v>418</v>
      </c>
      <c r="C2" s="278"/>
      <c r="D2" s="278"/>
      <c r="E2" s="278"/>
      <c r="F2" s="278"/>
      <c r="G2" s="278"/>
      <c r="H2" s="278"/>
      <c r="I2" s="278"/>
      <c r="J2" s="278"/>
      <c r="K2" s="278"/>
    </row>
    <row r="3" spans="2:11" ht="15.75" thickTop="1" x14ac:dyDescent="0.25">
      <c r="B3" s="279" t="s">
        <v>419</v>
      </c>
      <c r="C3" s="279"/>
      <c r="D3" s="279"/>
      <c r="E3" s="279"/>
      <c r="F3" s="279"/>
      <c r="G3" s="279"/>
      <c r="H3" s="279"/>
      <c r="I3" s="279"/>
      <c r="J3" s="279"/>
      <c r="K3" s="279"/>
    </row>
    <row r="4" spans="2:11" x14ac:dyDescent="0.25">
      <c r="B4" s="279" t="s">
        <v>420</v>
      </c>
      <c r="C4" s="279"/>
      <c r="D4" s="279"/>
      <c r="E4" s="279"/>
      <c r="F4" s="279"/>
      <c r="G4" s="279"/>
      <c r="H4" s="279"/>
      <c r="I4" s="279"/>
      <c r="J4" s="279"/>
      <c r="K4" s="279"/>
    </row>
    <row r="5" spans="2:11" x14ac:dyDescent="0.25">
      <c r="B5" s="279" t="s">
        <v>421</v>
      </c>
      <c r="C5" s="279"/>
      <c r="D5" s="279"/>
      <c r="E5" s="279"/>
      <c r="F5" s="279"/>
      <c r="G5" s="279"/>
      <c r="H5" s="279"/>
      <c r="I5" s="279"/>
      <c r="J5" s="279"/>
      <c r="K5" s="279"/>
    </row>
    <row r="6" spans="2:11" x14ac:dyDescent="0.25">
      <c r="B6" s="26"/>
      <c r="C6" s="26"/>
      <c r="D6" s="26"/>
      <c r="E6" s="26"/>
      <c r="F6" s="26"/>
      <c r="G6" s="26"/>
      <c r="H6" s="26"/>
      <c r="I6" s="26"/>
      <c r="J6" s="26"/>
      <c r="K6" s="26"/>
    </row>
    <row r="7" spans="2:11" ht="18" thickBot="1" x14ac:dyDescent="0.35">
      <c r="B7" s="277" t="s">
        <v>0</v>
      </c>
      <c r="C7" s="277"/>
      <c r="D7" s="277"/>
      <c r="E7" s="277"/>
      <c r="F7" s="277"/>
      <c r="G7" s="277"/>
      <c r="H7" s="277"/>
      <c r="I7" s="277"/>
      <c r="J7" s="277"/>
      <c r="K7" s="277"/>
    </row>
    <row r="8" spans="2:11" ht="15.75" thickTop="1" x14ac:dyDescent="0.25">
      <c r="B8" s="279" t="s">
        <v>1</v>
      </c>
      <c r="C8" s="279"/>
      <c r="D8" s="279"/>
      <c r="E8" s="279"/>
      <c r="F8" s="279"/>
      <c r="G8" s="279"/>
      <c r="H8" s="279"/>
      <c r="I8" s="279"/>
      <c r="J8" s="279"/>
      <c r="K8" s="279"/>
    </row>
    <row r="9" spans="2:11" x14ac:dyDescent="0.25">
      <c r="B9" s="279" t="s">
        <v>2</v>
      </c>
      <c r="C9" s="279"/>
      <c r="D9" s="279"/>
      <c r="E9" s="279"/>
      <c r="F9" s="279"/>
      <c r="G9" s="279"/>
      <c r="H9" s="279"/>
      <c r="I9" s="279"/>
      <c r="J9" s="279"/>
      <c r="K9" s="279"/>
    </row>
    <row r="10" spans="2:11" x14ac:dyDescent="0.25">
      <c r="B10" s="279" t="s">
        <v>112</v>
      </c>
      <c r="C10" s="279"/>
      <c r="D10" s="279"/>
      <c r="E10" s="279"/>
      <c r="F10" s="279"/>
      <c r="G10" s="279"/>
      <c r="H10" s="279"/>
      <c r="I10" s="279"/>
      <c r="J10" s="279"/>
      <c r="K10" s="279"/>
    </row>
    <row r="11" spans="2:11" x14ac:dyDescent="0.25">
      <c r="B11" s="26"/>
      <c r="C11" s="26"/>
      <c r="D11" s="26"/>
      <c r="E11" s="26"/>
      <c r="F11" s="26"/>
      <c r="G11" s="26"/>
      <c r="H11" s="26"/>
      <c r="I11" s="26"/>
      <c r="J11" s="26"/>
      <c r="K11" s="26"/>
    </row>
    <row r="12" spans="2:11" ht="18" thickBot="1" x14ac:dyDescent="0.35">
      <c r="B12" s="277" t="s">
        <v>976</v>
      </c>
      <c r="C12" s="277"/>
      <c r="D12" s="277"/>
      <c r="E12" s="277"/>
      <c r="F12" s="277"/>
      <c r="G12" s="277"/>
      <c r="H12" s="277"/>
      <c r="I12" s="277"/>
      <c r="J12" s="277"/>
      <c r="K12" s="277"/>
    </row>
    <row r="13" spans="2:11" ht="15.75" thickTop="1" x14ac:dyDescent="0.25">
      <c r="B13" s="279" t="s">
        <v>13</v>
      </c>
      <c r="C13" s="279"/>
      <c r="D13" s="279"/>
      <c r="E13" s="279"/>
      <c r="F13" s="279"/>
      <c r="G13" s="279"/>
      <c r="H13" s="279"/>
      <c r="I13" s="279"/>
      <c r="J13" s="279"/>
      <c r="K13" s="279"/>
    </row>
    <row r="14" spans="2:11" ht="15.75" thickBot="1" x14ac:dyDescent="0.3"/>
    <row r="15" spans="2:11" ht="15.75" thickBot="1" x14ac:dyDescent="0.3">
      <c r="B15" s="280" t="s">
        <v>113</v>
      </c>
      <c r="C15" s="281"/>
    </row>
    <row r="16" spans="2:11" x14ac:dyDescent="0.25">
      <c r="B16" s="1" t="s">
        <v>5</v>
      </c>
      <c r="C16" s="6" t="s">
        <v>116</v>
      </c>
    </row>
    <row r="17" spans="2:11" x14ac:dyDescent="0.25">
      <c r="B17" s="1" t="s">
        <v>6</v>
      </c>
      <c r="C17" s="6" t="s">
        <v>1229</v>
      </c>
    </row>
    <row r="18" spans="2:11" ht="15.75" thickBot="1" x14ac:dyDescent="0.3">
      <c r="B18" s="2" t="s">
        <v>7</v>
      </c>
      <c r="C18" s="7"/>
    </row>
    <row r="19" spans="2:11" ht="15.75" thickBot="1" x14ac:dyDescent="0.3"/>
    <row r="20" spans="2:11" ht="15.75" thickBot="1" x14ac:dyDescent="0.3">
      <c r="B20" s="280" t="s">
        <v>114</v>
      </c>
      <c r="C20" s="281"/>
    </row>
    <row r="21" spans="2:11" x14ac:dyDescent="0.25">
      <c r="B21" s="1" t="s">
        <v>9</v>
      </c>
      <c r="C21" s="6"/>
    </row>
    <row r="22" spans="2:11" ht="15.75" thickBot="1" x14ac:dyDescent="0.3">
      <c r="B22" s="2" t="s">
        <v>10</v>
      </c>
      <c r="C22" s="7"/>
    </row>
    <row r="23" spans="2:11" ht="15.75" thickBot="1" x14ac:dyDescent="0.3"/>
    <row r="24" spans="2:11" ht="15.75" thickBot="1" x14ac:dyDescent="0.3">
      <c r="B24" s="280" t="s">
        <v>115</v>
      </c>
      <c r="C24" s="281"/>
    </row>
    <row r="25" spans="2:11" ht="15.75" thickBot="1" x14ac:dyDescent="0.3">
      <c r="B25" s="2" t="s">
        <v>12</v>
      </c>
      <c r="C25" s="7"/>
    </row>
    <row r="28" spans="2:11" ht="18" thickBot="1" x14ac:dyDescent="0.35">
      <c r="B28" s="277" t="s">
        <v>977</v>
      </c>
      <c r="C28" s="277"/>
      <c r="D28" s="277"/>
      <c r="E28" s="277"/>
      <c r="F28" s="277"/>
      <c r="G28" s="277"/>
      <c r="H28" s="277"/>
      <c r="I28" s="277"/>
      <c r="J28" s="277"/>
      <c r="K28" s="277"/>
    </row>
    <row r="29" spans="2:11" ht="15.75" thickTop="1" x14ac:dyDescent="0.25"/>
    <row r="30" spans="2:11" ht="15.75" thickBot="1" x14ac:dyDescent="0.3">
      <c r="B30" t="s">
        <v>4</v>
      </c>
      <c r="C30" s="27">
        <f>(COUNTIF(B32:I35, "Done") / SUM(COUNTA(B32:B35, D32:D35, F32:F35, H32:H35)))</f>
        <v>6.6666666666666666E-2</v>
      </c>
      <c r="D30" s="25" t="s">
        <v>392</v>
      </c>
      <c r="E30" s="25">
        <f>COUNTIF(B32:I35, "Done")</f>
        <v>1</v>
      </c>
      <c r="F30" t="s">
        <v>415</v>
      </c>
      <c r="G30">
        <f>COUNTA(B32:B35,D32:D35,F32:F35,H32:H35)</f>
        <v>15</v>
      </c>
    </row>
    <row r="31" spans="2:11" ht="15.75" thickBot="1" x14ac:dyDescent="0.3">
      <c r="B31" s="255" t="str">
        <f>_xlfn.CONCAT("Ceizak Battlegrounds (", ROUND(COUNTIF(C32:C35, "Done") / COUNTA(B32:B35), 2)*100, "%)")</f>
        <v>Ceizak Battlegrounds (25%)</v>
      </c>
      <c r="C31" s="249"/>
      <c r="D31" s="255" t="str">
        <f>_xlfn.CONCAT("Foret De Hennetiel (", ROUND(COUNTIF(E32:E35, "Done") / COUNTA(D32:D35), 2)*100, "%)")</f>
        <v>Foret De Hennetiel (0%)</v>
      </c>
      <c r="E31" s="256"/>
      <c r="F31" s="249" t="str">
        <f>_xlfn.CONCAT("Morimar Basalt Fields (", ROUND(COUNTIF(G32:G35, "Done") / COUNTA(F32:F35), 2)*100, "%)")</f>
        <v>Morimar Basalt Fields (0%)</v>
      </c>
      <c r="G31" s="249"/>
      <c r="H31" s="255" t="str">
        <f>_xlfn.CONCAT("Yahse Hunting Grounds (", ROUND(COUNTIF(I32:I35, "Done") / COUNTA(H32:H35), 2)*100, "%)")</f>
        <v>Yahse Hunting Grounds (0%)</v>
      </c>
      <c r="I31" s="256"/>
    </row>
    <row r="32" spans="2:11" x14ac:dyDescent="0.25">
      <c r="B32" s="1" t="s">
        <v>14</v>
      </c>
      <c r="C32" s="4" t="s">
        <v>116</v>
      </c>
      <c r="D32" s="1" t="s">
        <v>18</v>
      </c>
      <c r="E32" s="6"/>
      <c r="F32" t="s">
        <v>22</v>
      </c>
      <c r="G32" s="4"/>
      <c r="H32" s="1" t="s">
        <v>25</v>
      </c>
      <c r="I32" s="6"/>
    </row>
    <row r="33" spans="2:13" x14ac:dyDescent="0.25">
      <c r="B33" s="1" t="s">
        <v>15</v>
      </c>
      <c r="C33" s="4" t="s">
        <v>1228</v>
      </c>
      <c r="D33" s="1" t="s">
        <v>19</v>
      </c>
      <c r="E33" s="6"/>
      <c r="F33" t="s">
        <v>23</v>
      </c>
      <c r="G33" s="4"/>
      <c r="H33" s="1" t="s">
        <v>26</v>
      </c>
      <c r="I33" s="6"/>
    </row>
    <row r="34" spans="2:13" x14ac:dyDescent="0.25">
      <c r="B34" s="1" t="s">
        <v>16</v>
      </c>
      <c r="C34" s="4"/>
      <c r="D34" s="1" t="s">
        <v>20</v>
      </c>
      <c r="E34" s="6"/>
      <c r="F34" t="s">
        <v>24</v>
      </c>
      <c r="G34" s="4"/>
      <c r="H34" s="1" t="s">
        <v>409</v>
      </c>
      <c r="I34" s="6"/>
    </row>
    <row r="35" spans="2:13" ht="15.75" thickBot="1" x14ac:dyDescent="0.3">
      <c r="B35" s="2" t="s">
        <v>17</v>
      </c>
      <c r="C35" s="5"/>
      <c r="D35" s="2" t="s">
        <v>21</v>
      </c>
      <c r="E35" s="7"/>
      <c r="F35" s="3"/>
      <c r="G35" s="5"/>
      <c r="H35" s="2" t="s">
        <v>27</v>
      </c>
      <c r="I35" s="7"/>
    </row>
    <row r="37" spans="2:13" ht="15.75" thickBot="1" x14ac:dyDescent="0.3">
      <c r="B37" t="s">
        <v>8</v>
      </c>
      <c r="C37" s="27">
        <f>(COUNTIF(B39:M42, "Done") / COUNTA(B39:B42,D39:D42,F39:F42,H39:H42,J39:J42,L39:L42))</f>
        <v>0</v>
      </c>
      <c r="D37" s="25" t="s">
        <v>392</v>
      </c>
      <c r="E37" s="25">
        <f>COUNTIF(B39:M42, "Done")</f>
        <v>0</v>
      </c>
      <c r="F37" t="s">
        <v>415</v>
      </c>
      <c r="G37">
        <f>COUNTA(B39:B42,D39:D42,F39:F42,H39:H42,J39:J42,L39:L42)</f>
        <v>11</v>
      </c>
    </row>
    <row r="38" spans="2:13" ht="15.75" thickBot="1" x14ac:dyDescent="0.3">
      <c r="B38" s="255" t="str">
        <f>_xlfn.CONCAT("Rala Waterways (", ROUND(COUNTIF(C39:C42, "Done") / COUNTA(B39:B42), 2)*100, "%)")</f>
        <v>Rala Waterways (0%)</v>
      </c>
      <c r="C38" s="256"/>
      <c r="D38" s="255" t="str">
        <f>_xlfn.CONCAT("Morimar Basalt Fields (", ROUND(COUNTIF(E39:E42, "Done") / COUNTA(D39:D42), 2)*100, "%)")</f>
        <v>Morimar Basalt Fields (0%)</v>
      </c>
      <c r="E38" s="256"/>
      <c r="F38" s="249" t="str">
        <f>_xlfn.CONCAT("Marjami Ravine (", ROUND(COUNTIF(G39:G42, "Done") / COUNTA(F39:F42), 2)*100, "%)")</f>
        <v>Marjami Ravine (0%)</v>
      </c>
      <c r="G38" s="249"/>
      <c r="H38" s="255" t="str">
        <f>_xlfn.CONCAT("Yorcia Weald (", ROUND(COUNTIF(I39:I42, "Done") / COUNTA(H39:H42), 2)*100, "%)")</f>
        <v>Yorcia Weald (0%)</v>
      </c>
      <c r="I38" s="256"/>
      <c r="J38" s="255" t="str">
        <f>_xlfn.CONCAT("Kamihr Drifts (", ROUND(COUNTIF(K39:K42, "Done") / COUNTA(J39:J42), 2)*100, "%)")</f>
        <v>Kamihr Drifts (0%)</v>
      </c>
      <c r="K38" s="256"/>
      <c r="L38" s="249" t="str">
        <f>_xlfn.CONCAT("Outer Ra'Kaznar (", ROUND(COUNTIF(M39:M42, "Done") / COUNTA(L39:L42), 2)*100, "%)")</f>
        <v>Outer Ra'Kaznar (0%)</v>
      </c>
      <c r="M38" s="256"/>
    </row>
    <row r="39" spans="2:13" x14ac:dyDescent="0.25">
      <c r="B39" s="1" t="s">
        <v>28</v>
      </c>
      <c r="C39" s="4"/>
      <c r="D39" s="1" t="s">
        <v>29</v>
      </c>
      <c r="E39" s="6"/>
      <c r="F39" t="s">
        <v>30</v>
      </c>
      <c r="G39" s="4"/>
      <c r="H39" s="1" t="s">
        <v>33</v>
      </c>
      <c r="I39" s="6"/>
      <c r="J39" s="1" t="s">
        <v>35</v>
      </c>
      <c r="K39" s="6"/>
      <c r="L39" t="s">
        <v>37</v>
      </c>
      <c r="M39" s="6"/>
    </row>
    <row r="40" spans="2:13" x14ac:dyDescent="0.25">
      <c r="B40" s="1"/>
      <c r="C40" s="4"/>
      <c r="D40" s="1"/>
      <c r="E40" s="6"/>
      <c r="F40" t="s">
        <v>31</v>
      </c>
      <c r="G40" s="4"/>
      <c r="H40" s="1" t="s">
        <v>34</v>
      </c>
      <c r="I40" s="6"/>
      <c r="J40" s="1" t="s">
        <v>36</v>
      </c>
      <c r="K40" s="6"/>
      <c r="M40" s="6"/>
    </row>
    <row r="41" spans="2:13" x14ac:dyDescent="0.25">
      <c r="B41" s="1"/>
      <c r="C41" s="4"/>
      <c r="D41" s="1"/>
      <c r="E41" s="6"/>
      <c r="F41" t="s">
        <v>32</v>
      </c>
      <c r="G41" s="4"/>
      <c r="H41" s="1"/>
      <c r="I41" s="6"/>
      <c r="J41" s="1"/>
      <c r="K41" s="6"/>
      <c r="M41" s="6"/>
    </row>
    <row r="42" spans="2:13" ht="15.75" thickBot="1" x14ac:dyDescent="0.3">
      <c r="B42" s="2"/>
      <c r="C42" s="5"/>
      <c r="D42" s="2"/>
      <c r="E42" s="7"/>
      <c r="F42" s="3" t="s">
        <v>117</v>
      </c>
      <c r="G42" s="5"/>
      <c r="H42" s="2"/>
      <c r="I42" s="7"/>
      <c r="J42" s="2"/>
      <c r="K42" s="7"/>
      <c r="L42" s="3"/>
      <c r="M42" s="7"/>
    </row>
    <row r="43" spans="2:13" x14ac:dyDescent="0.25">
      <c r="C43" s="4"/>
      <c r="E43" s="4"/>
      <c r="G43" s="4"/>
      <c r="I43" s="4"/>
      <c r="K43" s="4"/>
      <c r="M43" s="4"/>
    </row>
    <row r="45" spans="2:13" ht="18" thickBot="1" x14ac:dyDescent="0.35">
      <c r="B45" s="277" t="s">
        <v>38</v>
      </c>
      <c r="C45" s="277"/>
      <c r="D45" s="277"/>
      <c r="E45" s="277"/>
      <c r="F45" s="277"/>
      <c r="G45" s="277"/>
      <c r="H45" s="277"/>
      <c r="I45" s="277"/>
      <c r="J45" s="277"/>
      <c r="K45" s="277"/>
    </row>
    <row r="46" spans="2:13" ht="15.75" thickTop="1" x14ac:dyDescent="0.25"/>
    <row r="47" spans="2:13" ht="15.75" thickBot="1" x14ac:dyDescent="0.3">
      <c r="B47" t="s">
        <v>4</v>
      </c>
      <c r="C47" s="27">
        <f>(COUNTIF(B49:I61,"Done")/COUNTA(B49:B61,D49:D61,F49:F61,H49:H61))</f>
        <v>0</v>
      </c>
      <c r="D47" s="25" t="s">
        <v>392</v>
      </c>
      <c r="E47" s="25">
        <f>COUNTIF(B49:I61, "Done")</f>
        <v>0</v>
      </c>
      <c r="F47" t="s">
        <v>415</v>
      </c>
      <c r="G47">
        <f>COUNTA(B49:B61,D49:D61,F49:F61,H49:H61)</f>
        <v>33</v>
      </c>
    </row>
    <row r="48" spans="2:13" ht="15.75" thickBot="1" x14ac:dyDescent="0.3">
      <c r="B48" s="255" t="str">
        <f>_xlfn.CONCAT("Western Adoulin (", ROUND(COUNTIF(C49:C61, "Done") / COUNTA(B49:B61), 2)*100, "%)")</f>
        <v>Western Adoulin (0%)</v>
      </c>
      <c r="C48" s="256"/>
      <c r="D48" s="255" t="str">
        <f>_xlfn.CONCAT("Eastern Adoulin (", ROUND(COUNTIF(E49:E61, "Done") / COUNTA(D49:D61), 2)*100, "%)")</f>
        <v>Eastern Adoulin (0%)</v>
      </c>
      <c r="E48" s="256"/>
      <c r="F48" s="255" t="str">
        <f>_xlfn.CONCAT("Rala Waterways (", ROUND(COUNTIF(G49, "Done") / COUNTA(F49:F61), 2)*100, "%)")</f>
        <v>Rala Waterways (0%)</v>
      </c>
      <c r="G48" s="256"/>
      <c r="H48" s="255" t="str">
        <f>_xlfn.CONCAT("Mog Garden (", ROUND(COUNTIF(I49:I57, "Done") / COUNTA(H49:H61), 2)*100, "%)")</f>
        <v>Mog Garden (0%)</v>
      </c>
      <c r="I48" s="256"/>
    </row>
    <row r="49" spans="2:9" x14ac:dyDescent="0.25">
      <c r="B49" s="1" t="s">
        <v>39</v>
      </c>
      <c r="C49" s="6"/>
      <c r="D49" s="1" t="s">
        <v>52</v>
      </c>
      <c r="E49" s="6"/>
      <c r="F49" s="1" t="s">
        <v>61</v>
      </c>
      <c r="G49" s="6"/>
      <c r="H49" s="1" t="s">
        <v>62</v>
      </c>
      <c r="I49" s="6"/>
    </row>
    <row r="50" spans="2:9" x14ac:dyDescent="0.25">
      <c r="B50" s="1" t="s">
        <v>40</v>
      </c>
      <c r="C50" s="6"/>
      <c r="D50" s="1" t="s">
        <v>53</v>
      </c>
      <c r="E50" s="6"/>
      <c r="F50" s="1"/>
      <c r="G50" s="6"/>
      <c r="H50" s="1" t="s">
        <v>63</v>
      </c>
      <c r="I50" s="6"/>
    </row>
    <row r="51" spans="2:9" x14ac:dyDescent="0.25">
      <c r="B51" s="1" t="s">
        <v>41</v>
      </c>
      <c r="C51" s="6"/>
      <c r="D51" s="1" t="s">
        <v>54</v>
      </c>
      <c r="E51" s="6"/>
      <c r="F51" s="1"/>
      <c r="G51" s="6"/>
      <c r="H51" s="1" t="s">
        <v>64</v>
      </c>
      <c r="I51" s="6"/>
    </row>
    <row r="52" spans="2:9" x14ac:dyDescent="0.25">
      <c r="B52" s="1" t="s">
        <v>42</v>
      </c>
      <c r="C52" s="6"/>
      <c r="D52" s="1" t="s">
        <v>55</v>
      </c>
      <c r="E52" s="6"/>
      <c r="F52" s="1"/>
      <c r="G52" s="6"/>
      <c r="H52" s="1" t="s">
        <v>65</v>
      </c>
      <c r="I52" s="6"/>
    </row>
    <row r="53" spans="2:9" x14ac:dyDescent="0.25">
      <c r="B53" s="1" t="s">
        <v>43</v>
      </c>
      <c r="C53" s="6"/>
      <c r="D53" s="1" t="s">
        <v>56</v>
      </c>
      <c r="E53" s="6"/>
      <c r="F53" s="1"/>
      <c r="G53" s="6"/>
      <c r="H53" s="1" t="s">
        <v>66</v>
      </c>
      <c r="I53" s="6"/>
    </row>
    <row r="54" spans="2:9" x14ac:dyDescent="0.25">
      <c r="B54" s="1" t="s">
        <v>44</v>
      </c>
      <c r="C54" s="6"/>
      <c r="D54" s="1" t="s">
        <v>57</v>
      </c>
      <c r="E54" s="6"/>
      <c r="F54" s="1"/>
      <c r="G54" s="6"/>
      <c r="H54" s="1" t="s">
        <v>67</v>
      </c>
      <c r="I54" s="6"/>
    </row>
    <row r="55" spans="2:9" x14ac:dyDescent="0.25">
      <c r="B55" s="1" t="s">
        <v>45</v>
      </c>
      <c r="C55" s="6"/>
      <c r="D55" s="1" t="s">
        <v>58</v>
      </c>
      <c r="E55" s="6"/>
      <c r="F55" s="1"/>
      <c r="G55" s="6"/>
      <c r="H55" s="1" t="s">
        <v>68</v>
      </c>
      <c r="I55" s="6"/>
    </row>
    <row r="56" spans="2:9" x14ac:dyDescent="0.25">
      <c r="B56" s="1" t="s">
        <v>46</v>
      </c>
      <c r="C56" s="6"/>
      <c r="D56" s="1" t="s">
        <v>393</v>
      </c>
      <c r="E56" s="6"/>
      <c r="F56" s="1"/>
      <c r="G56" s="6"/>
      <c r="H56" s="1" t="s">
        <v>69</v>
      </c>
      <c r="I56" s="6"/>
    </row>
    <row r="57" spans="2:9" x14ac:dyDescent="0.25">
      <c r="B57" s="1" t="s">
        <v>47</v>
      </c>
      <c r="C57" s="6"/>
      <c r="D57" s="1" t="s">
        <v>59</v>
      </c>
      <c r="E57" s="6"/>
      <c r="F57" s="1"/>
      <c r="G57" s="6"/>
      <c r="H57" s="1" t="s">
        <v>70</v>
      </c>
      <c r="I57" s="6"/>
    </row>
    <row r="58" spans="2:9" x14ac:dyDescent="0.25">
      <c r="B58" s="1" t="s">
        <v>48</v>
      </c>
      <c r="C58" s="6"/>
      <c r="D58" s="1" t="s">
        <v>60</v>
      </c>
      <c r="E58" s="6"/>
      <c r="F58" s="1"/>
      <c r="G58" s="6"/>
      <c r="H58" s="1"/>
      <c r="I58" s="6"/>
    </row>
    <row r="59" spans="2:9" x14ac:dyDescent="0.25">
      <c r="B59" s="1" t="s">
        <v>49</v>
      </c>
      <c r="C59" s="6"/>
      <c r="D59" s="1"/>
      <c r="E59" s="6"/>
      <c r="F59" s="1"/>
      <c r="G59" s="6"/>
      <c r="H59" s="1"/>
      <c r="I59" s="6"/>
    </row>
    <row r="60" spans="2:9" x14ac:dyDescent="0.25">
      <c r="B60" s="1" t="s">
        <v>50</v>
      </c>
      <c r="C60" s="6"/>
      <c r="D60" s="1"/>
      <c r="E60" s="6"/>
      <c r="F60" s="1"/>
      <c r="G60" s="6"/>
      <c r="H60" s="1"/>
      <c r="I60" s="6"/>
    </row>
    <row r="61" spans="2:9" ht="15.75" thickBot="1" x14ac:dyDescent="0.3">
      <c r="B61" s="2" t="s">
        <v>51</v>
      </c>
      <c r="C61" s="7"/>
      <c r="D61" s="2"/>
      <c r="E61" s="7"/>
      <c r="F61" s="2"/>
      <c r="G61" s="7"/>
      <c r="H61" s="2"/>
      <c r="I61" s="7"/>
    </row>
    <row r="63" spans="2:9" ht="15.75" thickBot="1" x14ac:dyDescent="0.3">
      <c r="B63" t="s">
        <v>8</v>
      </c>
      <c r="C63" s="27">
        <f>(COUNTIF(B65:G72, "Done") / COUNTA(B65:B72,D65:D72,F65:F72))</f>
        <v>0</v>
      </c>
      <c r="D63" s="25" t="s">
        <v>392</v>
      </c>
      <c r="E63" s="25">
        <f>COUNTIF(B65:G72, "Done")</f>
        <v>0</v>
      </c>
      <c r="F63" t="s">
        <v>415</v>
      </c>
      <c r="G63">
        <f>COUNTA(B65:B72,D65:D72,F65:F72)</f>
        <v>15</v>
      </c>
    </row>
    <row r="64" spans="2:9" ht="15.75" thickBot="1" x14ac:dyDescent="0.3">
      <c r="B64" s="255" t="str">
        <f>_xlfn.CONCAT("Western Adoulin (", ROUND(COUNTIF(C65:C72, "Done") / COUNTA(B65:B72), 2)*100, "%)")</f>
        <v>Western Adoulin (0%)</v>
      </c>
      <c r="C64" s="249"/>
      <c r="D64" s="255" t="str">
        <f>_xlfn.CONCAT("Eastern Adoulin (", ROUND(COUNTIF(E65:E72, "Done") / COUNTA(D65:D72), 2)*100, "%)")</f>
        <v>Eastern Adoulin (0%)</v>
      </c>
      <c r="E64" s="256"/>
      <c r="F64" s="249" t="str">
        <f>_xlfn.CONCAT("Mog Garden (", ROUND(COUNTIF(G65, "Done") / COUNTA(F65:F72), 2)*100, "%)")</f>
        <v>Mog Garden (0%)</v>
      </c>
      <c r="G64" s="256"/>
    </row>
    <row r="65" spans="2:7" x14ac:dyDescent="0.25">
      <c r="B65" s="1" t="s">
        <v>71</v>
      </c>
      <c r="C65" s="4"/>
      <c r="D65" s="1" t="s">
        <v>79</v>
      </c>
      <c r="E65" s="6"/>
      <c r="F65" t="s">
        <v>85</v>
      </c>
      <c r="G65" s="6"/>
    </row>
    <row r="66" spans="2:7" x14ac:dyDescent="0.25">
      <c r="B66" s="1" t="s">
        <v>72</v>
      </c>
      <c r="C66" s="4"/>
      <c r="D66" s="1" t="s">
        <v>80</v>
      </c>
      <c r="E66" s="6"/>
      <c r="G66" s="6"/>
    </row>
    <row r="67" spans="2:7" x14ac:dyDescent="0.25">
      <c r="B67" s="1" t="s">
        <v>73</v>
      </c>
      <c r="C67" s="4"/>
      <c r="D67" s="1" t="s">
        <v>81</v>
      </c>
      <c r="E67" s="6"/>
      <c r="G67" s="6"/>
    </row>
    <row r="68" spans="2:7" x14ac:dyDescent="0.25">
      <c r="B68" s="1" t="s">
        <v>74</v>
      </c>
      <c r="C68" s="4"/>
      <c r="D68" s="1" t="s">
        <v>82</v>
      </c>
      <c r="E68" s="6"/>
      <c r="G68" s="6"/>
    </row>
    <row r="69" spans="2:7" x14ac:dyDescent="0.25">
      <c r="B69" s="1" t="s">
        <v>75</v>
      </c>
      <c r="C69" s="4"/>
      <c r="D69" s="1" t="s">
        <v>83</v>
      </c>
      <c r="E69" s="6"/>
      <c r="G69" s="6"/>
    </row>
    <row r="70" spans="2:7" x14ac:dyDescent="0.25">
      <c r="B70" s="1" t="s">
        <v>76</v>
      </c>
      <c r="C70" s="4"/>
      <c r="D70" s="1" t="s">
        <v>84</v>
      </c>
      <c r="E70" s="6"/>
      <c r="G70" s="6"/>
    </row>
    <row r="71" spans="2:7" x14ac:dyDescent="0.25">
      <c r="B71" s="1" t="s">
        <v>77</v>
      </c>
      <c r="C71" s="4"/>
      <c r="D71" s="1"/>
      <c r="E71" s="6"/>
      <c r="G71" s="6"/>
    </row>
    <row r="72" spans="2:7" ht="15.75" thickBot="1" x14ac:dyDescent="0.3">
      <c r="B72" s="2" t="s">
        <v>78</v>
      </c>
      <c r="C72" s="5"/>
      <c r="D72" s="2"/>
      <c r="E72" s="7"/>
      <c r="F72" s="3"/>
      <c r="G72" s="7"/>
    </row>
    <row r="74" spans="2:7" ht="15.75" thickBot="1" x14ac:dyDescent="0.3">
      <c r="B74" t="s">
        <v>11</v>
      </c>
      <c r="C74" s="27">
        <f>COUNTIF(B76:G86, "Done") / COUNTA(B76:B86,D76:D86,F76:F86)</f>
        <v>0</v>
      </c>
      <c r="D74" s="25" t="s">
        <v>392</v>
      </c>
      <c r="E74" s="25">
        <f>COUNTIF(B76:G86, "Done")</f>
        <v>0</v>
      </c>
      <c r="F74" t="s">
        <v>415</v>
      </c>
      <c r="G74">
        <f>COUNTA(B76:B86,D76:D86,F76:F86)</f>
        <v>26</v>
      </c>
    </row>
    <row r="75" spans="2:7" ht="15.75" thickBot="1" x14ac:dyDescent="0.3">
      <c r="B75" s="255" t="str">
        <f>_xlfn.CONCAT("Western Adoulin (", ROUND(COUNTIF(C76:C86, "Done") / COUNTA(B76:B86), 2)*100, "%)")</f>
        <v>Western Adoulin (0%)</v>
      </c>
      <c r="C75" s="249"/>
      <c r="D75" s="255" t="str">
        <f>_xlfn.CONCAT("Eastern Adoulin (", ROUND(COUNTIF(E76:E86, "Done") / COUNTA(D76:D86), 2)*100, "%)")</f>
        <v>Eastern Adoulin (0%)</v>
      </c>
      <c r="E75" s="256"/>
      <c r="F75" s="249" t="str">
        <f>_xlfn.CONCAT("Mog Garden (", ROUND(COUNTIF(G76:G86, "Done") / COUNTA(F76:F86), 2)*100, "%)")</f>
        <v>Mog Garden (0%)</v>
      </c>
      <c r="G75" s="256"/>
    </row>
    <row r="76" spans="2:7" x14ac:dyDescent="0.25">
      <c r="B76" s="1" t="s">
        <v>86</v>
      </c>
      <c r="C76" s="4"/>
      <c r="D76" s="1" t="s">
        <v>93</v>
      </c>
      <c r="E76" s="6"/>
      <c r="F76" t="s">
        <v>104</v>
      </c>
      <c r="G76" s="6"/>
    </row>
    <row r="77" spans="2:7" x14ac:dyDescent="0.25">
      <c r="B77" s="1" t="s">
        <v>87</v>
      </c>
      <c r="C77" s="4"/>
      <c r="D77" s="1" t="s">
        <v>94</v>
      </c>
      <c r="E77" s="6"/>
      <c r="F77" t="s">
        <v>105</v>
      </c>
      <c r="G77" s="6"/>
    </row>
    <row r="78" spans="2:7" x14ac:dyDescent="0.25">
      <c r="B78" s="1" t="s">
        <v>88</v>
      </c>
      <c r="C78" s="4"/>
      <c r="D78" s="1" t="s">
        <v>95</v>
      </c>
      <c r="E78" s="6"/>
      <c r="F78" t="s">
        <v>106</v>
      </c>
      <c r="G78" s="6"/>
    </row>
    <row r="79" spans="2:7" x14ac:dyDescent="0.25">
      <c r="B79" s="1" t="s">
        <v>89</v>
      </c>
      <c r="C79" s="4"/>
      <c r="D79" s="1" t="s">
        <v>96</v>
      </c>
      <c r="E79" s="6"/>
      <c r="F79" t="s">
        <v>107</v>
      </c>
      <c r="G79" s="6"/>
    </row>
    <row r="80" spans="2:7" x14ac:dyDescent="0.25">
      <c r="B80" s="1" t="s">
        <v>90</v>
      </c>
      <c r="C80" s="4"/>
      <c r="D80" s="1" t="s">
        <v>97</v>
      </c>
      <c r="E80" s="6"/>
      <c r="F80" t="s">
        <v>108</v>
      </c>
      <c r="G80" s="6"/>
    </row>
    <row r="81" spans="2:7" x14ac:dyDescent="0.25">
      <c r="B81" s="1" t="s">
        <v>91</v>
      </c>
      <c r="C81" s="4"/>
      <c r="D81" s="1" t="s">
        <v>98</v>
      </c>
      <c r="E81" s="6"/>
      <c r="F81" t="s">
        <v>109</v>
      </c>
      <c r="G81" s="6"/>
    </row>
    <row r="82" spans="2:7" x14ac:dyDescent="0.25">
      <c r="B82" s="1" t="s">
        <v>92</v>
      </c>
      <c r="C82" s="4"/>
      <c r="D82" s="1" t="s">
        <v>99</v>
      </c>
      <c r="E82" s="6"/>
      <c r="F82" t="s">
        <v>110</v>
      </c>
      <c r="G82" s="6"/>
    </row>
    <row r="83" spans="2:7" x14ac:dyDescent="0.25">
      <c r="B83" s="1"/>
      <c r="C83" s="4"/>
      <c r="D83" s="1" t="s">
        <v>100</v>
      </c>
      <c r="E83" s="6"/>
      <c r="F83" t="s">
        <v>111</v>
      </c>
      <c r="G83" s="6"/>
    </row>
    <row r="84" spans="2:7" x14ac:dyDescent="0.25">
      <c r="B84" s="1"/>
      <c r="C84" s="4"/>
      <c r="D84" s="1" t="s">
        <v>101</v>
      </c>
      <c r="E84" s="6"/>
      <c r="G84" s="6"/>
    </row>
    <row r="85" spans="2:7" x14ac:dyDescent="0.25">
      <c r="B85" s="1"/>
      <c r="C85" s="4"/>
      <c r="D85" s="1" t="s">
        <v>102</v>
      </c>
      <c r="E85" s="6"/>
      <c r="G85" s="6"/>
    </row>
    <row r="86" spans="2:7" ht="15.75" thickBot="1" x14ac:dyDescent="0.3">
      <c r="B86" s="2"/>
      <c r="C86" s="5"/>
      <c r="D86" s="2" t="s">
        <v>103</v>
      </c>
      <c r="E86" s="7"/>
      <c r="F86" s="3"/>
      <c r="G86" s="7"/>
    </row>
    <row r="87" spans="2:7" x14ac:dyDescent="0.25">
      <c r="C87" s="4"/>
      <c r="E87" s="4"/>
      <c r="G87" s="4"/>
    </row>
    <row r="88" spans="2:7" x14ac:dyDescent="0.25">
      <c r="C88" s="4"/>
      <c r="E88" s="4"/>
      <c r="G88" s="4"/>
    </row>
  </sheetData>
  <mergeCells count="35">
    <mergeCell ref="B75:C75"/>
    <mergeCell ref="D75:E75"/>
    <mergeCell ref="F75:G75"/>
    <mergeCell ref="B45:K45"/>
    <mergeCell ref="B48:C48"/>
    <mergeCell ref="D48:E48"/>
    <mergeCell ref="F48:G48"/>
    <mergeCell ref="H48:I48"/>
    <mergeCell ref="F64:G64"/>
    <mergeCell ref="D64:E64"/>
    <mergeCell ref="B64:C64"/>
    <mergeCell ref="L38:M38"/>
    <mergeCell ref="B9:K9"/>
    <mergeCell ref="B8:K8"/>
    <mergeCell ref="B38:C38"/>
    <mergeCell ref="D38:E38"/>
    <mergeCell ref="F38:G38"/>
    <mergeCell ref="H38:I38"/>
    <mergeCell ref="J38:K38"/>
    <mergeCell ref="B13:K13"/>
    <mergeCell ref="B31:C31"/>
    <mergeCell ref="D31:E31"/>
    <mergeCell ref="F31:G31"/>
    <mergeCell ref="H31:I31"/>
    <mergeCell ref="B15:C15"/>
    <mergeCell ref="B20:C20"/>
    <mergeCell ref="B24:C24"/>
    <mergeCell ref="B28:K28"/>
    <mergeCell ref="B2:K2"/>
    <mergeCell ref="B3:K3"/>
    <mergeCell ref="B4:K4"/>
    <mergeCell ref="B5:K5"/>
    <mergeCell ref="B12:K12"/>
    <mergeCell ref="B7:K7"/>
    <mergeCell ref="B10:K10"/>
  </mergeCells>
  <conditionalFormatting sqref="A1 L1:XFD12 B7:K10 B47:F47">
    <cfRule type="containsText" dxfId="36" priority="7" operator="containsText" text="Unknown">
      <formula>NOT(ISERROR(SEARCH("Unknown",A1)))</formula>
    </cfRule>
    <cfRule type="containsText" dxfId="35" priority="8" operator="containsText" text="Active">
      <formula>NOT(ISERROR(SEARCH("Active",A1)))</formula>
    </cfRule>
    <cfRule type="containsText" dxfId="34" priority="9" operator="containsText" text="Done">
      <formula>NOT(ISERROR(SEARCH("Done",A1)))</formula>
    </cfRule>
  </conditionalFormatting>
  <conditionalFormatting sqref="A13:XFD27 L28:XFD28 A29:XFD29 B30:E30 H30:XFD30 A31:XFD36 B37:F37 H37:XFD37 A38:XFD46 H47:XFD47 A48:XFD62 B63:E63 H63:XFD63 A64:XFD73 H74:XFD74 A75:XFD88 L89:XFD99 A100:XFD1048576">
    <cfRule type="containsText" dxfId="33" priority="13" operator="containsText" text="Unknown">
      <formula>NOT(ISERROR(SEARCH("Unknown",A13)))</formula>
    </cfRule>
    <cfRule type="containsText" dxfId="32" priority="15" operator="containsText" text="Active">
      <formula>NOT(ISERROR(SEARCH("Active",A13)))</formula>
    </cfRule>
    <cfRule type="containsText" dxfId="31" priority="16" operator="containsText" text="Done">
      <formula>NOT(ISERROR(SEARCH("Done",A13)))</formula>
    </cfRule>
  </conditionalFormatting>
  <conditionalFormatting sqref="B74:F74">
    <cfRule type="containsText" dxfId="30" priority="4" operator="containsText" text="Unknown">
      <formula>NOT(ISERROR(SEARCH("Unknown",B74)))</formula>
    </cfRule>
    <cfRule type="containsText" dxfId="29" priority="5" operator="containsText" text="Active">
      <formula>NOT(ISERROR(SEARCH("Active",B74)))</formula>
    </cfRule>
    <cfRule type="containsText" dxfId="28" priority="6" operator="containsText" text="Done">
      <formula>NOT(ISERROR(SEARCH("Done",B74)))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F1EE5-C32F-45BC-8352-AB1A819CF68B}">
  <dimension ref="A2:K143"/>
  <sheetViews>
    <sheetView workbookViewId="0">
      <selection activeCell="B8" sqref="B8"/>
    </sheetView>
  </sheetViews>
  <sheetFormatPr defaultColWidth="8.85546875" defaultRowHeight="15" x14ac:dyDescent="0.25"/>
  <cols>
    <col min="1" max="1" width="3.7109375" style="8" customWidth="1"/>
    <col min="2" max="2" width="10.85546875" style="8" bestFit="1" customWidth="1"/>
    <col min="3" max="3" width="7.7109375" style="8" bestFit="1" customWidth="1"/>
    <col min="4" max="4" width="33.7109375" style="8" bestFit="1" customWidth="1"/>
    <col min="5" max="5" width="26.5703125" style="8" bestFit="1" customWidth="1"/>
    <col min="6" max="6" width="132.85546875" style="8" bestFit="1" customWidth="1"/>
    <col min="7" max="16384" width="8.85546875" style="8"/>
  </cols>
  <sheetData>
    <row r="2" spans="1:11" customFormat="1" ht="20.25" thickBot="1" x14ac:dyDescent="0.35">
      <c r="A2" s="8"/>
      <c r="B2" s="278" t="s">
        <v>418</v>
      </c>
      <c r="C2" s="278"/>
      <c r="D2" s="278"/>
      <c r="E2" s="278"/>
      <c r="F2" s="278"/>
      <c r="G2" s="278"/>
      <c r="H2" s="278"/>
      <c r="I2" s="278"/>
      <c r="J2" s="278"/>
      <c r="K2" s="278"/>
    </row>
    <row r="3" spans="1:11" ht="15.75" thickTop="1" x14ac:dyDescent="0.25">
      <c r="B3" s="282" t="s">
        <v>978</v>
      </c>
      <c r="C3" s="282"/>
      <c r="D3" s="282"/>
      <c r="E3" s="282"/>
      <c r="F3" s="282"/>
      <c r="G3" s="282"/>
      <c r="H3" s="282"/>
      <c r="I3" s="282"/>
      <c r="J3" s="282"/>
      <c r="K3" s="282"/>
    </row>
    <row r="5" spans="1:11" ht="15.75" thickBot="1" x14ac:dyDescent="0.3"/>
    <row r="6" spans="1:11" ht="14.45" customHeight="1" thickBot="1" x14ac:dyDescent="0.3">
      <c r="B6" s="126" t="s">
        <v>390</v>
      </c>
      <c r="C6" s="283" t="s">
        <v>957</v>
      </c>
      <c r="D6" s="284"/>
      <c r="E6" s="285"/>
      <c r="F6" s="126" t="s">
        <v>713</v>
      </c>
    </row>
    <row r="7" spans="1:11" x14ac:dyDescent="0.25">
      <c r="B7" s="120" t="s">
        <v>116</v>
      </c>
      <c r="C7" s="122" t="s">
        <v>850</v>
      </c>
      <c r="D7" s="8" t="s">
        <v>714</v>
      </c>
      <c r="E7" s="123" t="s">
        <v>715</v>
      </c>
      <c r="F7" s="120"/>
    </row>
    <row r="8" spans="1:11" x14ac:dyDescent="0.25">
      <c r="B8" s="120"/>
      <c r="C8" s="122" t="s">
        <v>851</v>
      </c>
      <c r="D8" s="8" t="s">
        <v>716</v>
      </c>
      <c r="E8" s="123" t="s">
        <v>717</v>
      </c>
      <c r="F8" s="120"/>
    </row>
    <row r="9" spans="1:11" x14ac:dyDescent="0.25">
      <c r="B9" s="120"/>
      <c r="C9" s="122" t="s">
        <v>852</v>
      </c>
      <c r="D9" s="8" t="s">
        <v>718</v>
      </c>
      <c r="E9" s="123" t="s">
        <v>715</v>
      </c>
      <c r="F9" s="120"/>
    </row>
    <row r="10" spans="1:11" x14ac:dyDescent="0.25">
      <c r="B10" s="120"/>
      <c r="C10" s="122" t="s">
        <v>853</v>
      </c>
      <c r="D10" s="8" t="s">
        <v>719</v>
      </c>
      <c r="E10" s="123" t="s">
        <v>715</v>
      </c>
      <c r="F10" s="120"/>
    </row>
    <row r="11" spans="1:11" x14ac:dyDescent="0.25">
      <c r="B11" s="120"/>
      <c r="C11" s="122" t="s">
        <v>854</v>
      </c>
      <c r="D11" s="8" t="s">
        <v>720</v>
      </c>
      <c r="E11" s="123" t="s">
        <v>715</v>
      </c>
      <c r="F11" s="120" t="s">
        <v>721</v>
      </c>
    </row>
    <row r="12" spans="1:11" x14ac:dyDescent="0.25">
      <c r="B12" s="120"/>
      <c r="C12" s="122" t="s">
        <v>855</v>
      </c>
      <c r="D12" s="8" t="s">
        <v>722</v>
      </c>
      <c r="E12" s="123" t="s">
        <v>717</v>
      </c>
      <c r="F12" s="120" t="s">
        <v>723</v>
      </c>
    </row>
    <row r="13" spans="1:11" x14ac:dyDescent="0.25">
      <c r="B13" s="120"/>
      <c r="C13" s="122" t="s">
        <v>856</v>
      </c>
      <c r="D13" s="8" t="s">
        <v>724</v>
      </c>
      <c r="E13" s="123" t="s">
        <v>715</v>
      </c>
      <c r="F13" s="120"/>
    </row>
    <row r="14" spans="1:11" ht="15.75" thickBot="1" x14ac:dyDescent="0.3">
      <c r="B14" s="121"/>
      <c r="C14" s="124" t="s">
        <v>857</v>
      </c>
      <c r="D14" s="21" t="s">
        <v>725</v>
      </c>
      <c r="E14" s="125" t="s">
        <v>715</v>
      </c>
      <c r="F14" s="121"/>
    </row>
    <row r="16" spans="1:11" ht="15.75" thickBot="1" x14ac:dyDescent="0.3"/>
    <row r="17" spans="2:6" ht="14.45" customHeight="1" thickBot="1" x14ac:dyDescent="0.3">
      <c r="B17" s="126" t="s">
        <v>390</v>
      </c>
      <c r="C17" s="283" t="s">
        <v>958</v>
      </c>
      <c r="D17" s="284"/>
      <c r="E17" s="285"/>
      <c r="F17" s="126" t="s">
        <v>713</v>
      </c>
    </row>
    <row r="18" spans="2:6" x14ac:dyDescent="0.25">
      <c r="B18" s="120"/>
      <c r="C18" s="122" t="s">
        <v>858</v>
      </c>
      <c r="D18" s="8" t="s">
        <v>726</v>
      </c>
      <c r="E18" s="123" t="s">
        <v>715</v>
      </c>
      <c r="F18" s="120"/>
    </row>
    <row r="19" spans="2:6" x14ac:dyDescent="0.25">
      <c r="B19" s="120"/>
      <c r="C19" s="122" t="s">
        <v>859</v>
      </c>
      <c r="D19" s="8" t="s">
        <v>727</v>
      </c>
      <c r="E19" s="123" t="s">
        <v>715</v>
      </c>
      <c r="F19" s="120"/>
    </row>
    <row r="20" spans="2:6" x14ac:dyDescent="0.25">
      <c r="B20" s="120"/>
      <c r="C20" s="122" t="s">
        <v>860</v>
      </c>
      <c r="D20" s="8" t="s">
        <v>728</v>
      </c>
      <c r="E20" s="123" t="s">
        <v>715</v>
      </c>
      <c r="F20" s="120"/>
    </row>
    <row r="21" spans="2:6" x14ac:dyDescent="0.25">
      <c r="B21" s="120"/>
      <c r="C21" s="122" t="s">
        <v>861</v>
      </c>
      <c r="D21" s="8" t="s">
        <v>729</v>
      </c>
      <c r="E21" s="123" t="s">
        <v>717</v>
      </c>
      <c r="F21" s="120"/>
    </row>
    <row r="22" spans="2:6" x14ac:dyDescent="0.25">
      <c r="B22" s="120"/>
      <c r="C22" s="122" t="s">
        <v>862</v>
      </c>
      <c r="D22" s="8" t="s">
        <v>730</v>
      </c>
      <c r="E22" s="123" t="s">
        <v>715</v>
      </c>
      <c r="F22" s="120"/>
    </row>
    <row r="23" spans="2:6" x14ac:dyDescent="0.25">
      <c r="B23" s="120"/>
      <c r="C23" s="122" t="s">
        <v>863</v>
      </c>
      <c r="D23" s="8" t="s">
        <v>731</v>
      </c>
      <c r="E23" s="123" t="s">
        <v>717</v>
      </c>
      <c r="F23" s="120"/>
    </row>
    <row r="24" spans="2:6" x14ac:dyDescent="0.25">
      <c r="B24" s="120"/>
      <c r="C24" s="122" t="s">
        <v>864</v>
      </c>
      <c r="D24" s="8" t="s">
        <v>732</v>
      </c>
      <c r="E24" s="123" t="s">
        <v>715</v>
      </c>
      <c r="F24" s="120"/>
    </row>
    <row r="25" spans="2:6" x14ac:dyDescent="0.25">
      <c r="B25" s="120"/>
      <c r="C25" s="122" t="s">
        <v>865</v>
      </c>
      <c r="D25" s="8" t="s">
        <v>733</v>
      </c>
      <c r="E25" s="123" t="s">
        <v>715</v>
      </c>
      <c r="F25" s="120"/>
    </row>
    <row r="26" spans="2:6" x14ac:dyDescent="0.25">
      <c r="B26" s="120"/>
      <c r="C26" s="122" t="s">
        <v>866</v>
      </c>
      <c r="D26" s="8" t="s">
        <v>734</v>
      </c>
      <c r="E26" s="123" t="s">
        <v>715</v>
      </c>
      <c r="F26" s="120"/>
    </row>
    <row r="27" spans="2:6" x14ac:dyDescent="0.25">
      <c r="B27" s="120"/>
      <c r="C27" s="122" t="s">
        <v>867</v>
      </c>
      <c r="D27" s="8" t="s">
        <v>735</v>
      </c>
      <c r="E27" s="123" t="s">
        <v>715</v>
      </c>
      <c r="F27" s="120"/>
    </row>
    <row r="28" spans="2:6" x14ac:dyDescent="0.25">
      <c r="B28" s="120"/>
      <c r="C28" s="122" t="s">
        <v>868</v>
      </c>
      <c r="D28" s="8" t="s">
        <v>736</v>
      </c>
      <c r="E28" s="123" t="s">
        <v>717</v>
      </c>
      <c r="F28" s="120"/>
    </row>
    <row r="29" spans="2:6" x14ac:dyDescent="0.25">
      <c r="B29" s="120"/>
      <c r="C29" s="122" t="s">
        <v>869</v>
      </c>
      <c r="D29" s="8" t="s">
        <v>737</v>
      </c>
      <c r="E29" s="123" t="s">
        <v>717</v>
      </c>
      <c r="F29" s="120"/>
    </row>
    <row r="30" spans="2:6" x14ac:dyDescent="0.25">
      <c r="B30" s="120"/>
      <c r="C30" s="122" t="s">
        <v>870</v>
      </c>
      <c r="D30" s="8" t="s">
        <v>738</v>
      </c>
      <c r="E30" s="123" t="s">
        <v>715</v>
      </c>
      <c r="F30" s="120"/>
    </row>
    <row r="31" spans="2:6" x14ac:dyDescent="0.25">
      <c r="B31" s="120"/>
      <c r="C31" s="122" t="s">
        <v>871</v>
      </c>
      <c r="D31" s="8" t="s">
        <v>739</v>
      </c>
      <c r="E31" s="123" t="s">
        <v>715</v>
      </c>
      <c r="F31" s="120"/>
    </row>
    <row r="32" spans="2:6" x14ac:dyDescent="0.25">
      <c r="B32" s="120"/>
      <c r="C32" s="122" t="s">
        <v>872</v>
      </c>
      <c r="D32" s="8" t="s">
        <v>740</v>
      </c>
      <c r="E32" s="123" t="s">
        <v>715</v>
      </c>
      <c r="F32" s="120"/>
    </row>
    <row r="33" spans="2:6" x14ac:dyDescent="0.25">
      <c r="B33" s="120"/>
      <c r="C33" s="122" t="s">
        <v>873</v>
      </c>
      <c r="D33" s="8" t="s">
        <v>741</v>
      </c>
      <c r="E33" s="123" t="s">
        <v>715</v>
      </c>
      <c r="F33" s="120"/>
    </row>
    <row r="34" spans="2:6" x14ac:dyDescent="0.25">
      <c r="B34" s="120"/>
      <c r="C34" s="122" t="s">
        <v>874</v>
      </c>
      <c r="D34" s="8" t="s">
        <v>742</v>
      </c>
      <c r="E34" s="123" t="s">
        <v>743</v>
      </c>
      <c r="F34" s="120"/>
    </row>
    <row r="35" spans="2:6" x14ac:dyDescent="0.25">
      <c r="B35" s="120"/>
      <c r="C35" s="122" t="s">
        <v>875</v>
      </c>
      <c r="D35" s="8" t="s">
        <v>744</v>
      </c>
      <c r="E35" s="123" t="s">
        <v>715</v>
      </c>
      <c r="F35" s="120"/>
    </row>
    <row r="36" spans="2:6" ht="15.75" thickBot="1" x14ac:dyDescent="0.3">
      <c r="B36" s="121"/>
      <c r="C36" s="124" t="s">
        <v>876</v>
      </c>
      <c r="D36" s="21" t="s">
        <v>745</v>
      </c>
      <c r="E36" s="125" t="s">
        <v>715</v>
      </c>
      <c r="F36" s="121"/>
    </row>
    <row r="38" spans="2:6" ht="15.75" thickBot="1" x14ac:dyDescent="0.3"/>
    <row r="39" spans="2:6" ht="14.45" customHeight="1" thickBot="1" x14ac:dyDescent="0.3">
      <c r="B39" s="126" t="s">
        <v>390</v>
      </c>
      <c r="C39" s="283" t="s">
        <v>961</v>
      </c>
      <c r="D39" s="284"/>
      <c r="E39" s="285"/>
      <c r="F39" s="126" t="s">
        <v>962</v>
      </c>
    </row>
    <row r="40" spans="2:6" x14ac:dyDescent="0.25">
      <c r="B40" s="120"/>
      <c r="C40" s="122" t="s">
        <v>877</v>
      </c>
      <c r="D40" s="8" t="s">
        <v>746</v>
      </c>
      <c r="E40" s="123" t="s">
        <v>715</v>
      </c>
      <c r="F40" s="120"/>
    </row>
    <row r="41" spans="2:6" x14ac:dyDescent="0.25">
      <c r="B41" s="120"/>
      <c r="C41" s="122" t="s">
        <v>878</v>
      </c>
      <c r="D41" s="8" t="s">
        <v>747</v>
      </c>
      <c r="E41" s="123" t="s">
        <v>715</v>
      </c>
      <c r="F41" s="120" t="s">
        <v>748</v>
      </c>
    </row>
    <row r="42" spans="2:6" x14ac:dyDescent="0.25">
      <c r="B42" s="120"/>
      <c r="C42" s="122" t="s">
        <v>879</v>
      </c>
      <c r="D42" s="8" t="s">
        <v>749</v>
      </c>
      <c r="E42" s="123" t="s">
        <v>717</v>
      </c>
      <c r="F42" s="120"/>
    </row>
    <row r="43" spans="2:6" x14ac:dyDescent="0.25">
      <c r="B43" s="120"/>
      <c r="C43" s="122" t="s">
        <v>880</v>
      </c>
      <c r="D43" s="8" t="s">
        <v>750</v>
      </c>
      <c r="E43" s="123" t="s">
        <v>715</v>
      </c>
      <c r="F43" s="120"/>
    </row>
    <row r="44" spans="2:6" x14ac:dyDescent="0.25">
      <c r="B44" s="120"/>
      <c r="C44" s="122" t="s">
        <v>881</v>
      </c>
      <c r="D44" s="8" t="s">
        <v>751</v>
      </c>
      <c r="E44" s="123" t="s">
        <v>715</v>
      </c>
      <c r="F44" s="120"/>
    </row>
    <row r="45" spans="2:6" x14ac:dyDescent="0.25">
      <c r="B45" s="120"/>
      <c r="C45" s="122" t="s">
        <v>882</v>
      </c>
      <c r="D45" s="8" t="s">
        <v>752</v>
      </c>
      <c r="E45" s="123" t="s">
        <v>715</v>
      </c>
      <c r="F45" s="120"/>
    </row>
    <row r="46" spans="2:6" x14ac:dyDescent="0.25">
      <c r="B46" s="120"/>
      <c r="C46" s="122" t="s">
        <v>883</v>
      </c>
      <c r="D46" s="8" t="s">
        <v>753</v>
      </c>
      <c r="E46" s="123" t="s">
        <v>715</v>
      </c>
      <c r="F46" s="120"/>
    </row>
    <row r="47" spans="2:6" x14ac:dyDescent="0.25">
      <c r="B47" s="120"/>
      <c r="C47" s="122" t="s">
        <v>884</v>
      </c>
      <c r="D47" s="8" t="s">
        <v>754</v>
      </c>
      <c r="E47" s="123" t="s">
        <v>715</v>
      </c>
      <c r="F47" s="120"/>
    </row>
    <row r="48" spans="2:6" x14ac:dyDescent="0.25">
      <c r="B48" s="120"/>
      <c r="C48" s="122" t="s">
        <v>885</v>
      </c>
      <c r="D48" s="8" t="s">
        <v>755</v>
      </c>
      <c r="E48" s="123" t="s">
        <v>715</v>
      </c>
      <c r="F48" s="120"/>
    </row>
    <row r="49" spans="2:6" x14ac:dyDescent="0.25">
      <c r="B49" s="120"/>
      <c r="C49" s="122" t="s">
        <v>886</v>
      </c>
      <c r="D49" s="8" t="s">
        <v>756</v>
      </c>
      <c r="E49" s="123" t="s">
        <v>715</v>
      </c>
      <c r="F49" s="120"/>
    </row>
    <row r="50" spans="2:6" x14ac:dyDescent="0.25">
      <c r="B50" s="120"/>
      <c r="C50" s="122" t="s">
        <v>887</v>
      </c>
      <c r="D50" s="8" t="s">
        <v>757</v>
      </c>
      <c r="E50" s="123" t="s">
        <v>715</v>
      </c>
      <c r="F50" s="120"/>
    </row>
    <row r="51" spans="2:6" x14ac:dyDescent="0.25">
      <c r="B51" s="120"/>
      <c r="C51" s="122" t="s">
        <v>888</v>
      </c>
      <c r="D51" s="8" t="s">
        <v>758</v>
      </c>
      <c r="E51" s="123" t="s">
        <v>715</v>
      </c>
      <c r="F51" s="120"/>
    </row>
    <row r="52" spans="2:6" x14ac:dyDescent="0.25">
      <c r="B52" s="120"/>
      <c r="C52" s="122" t="s">
        <v>889</v>
      </c>
      <c r="D52" s="8" t="s">
        <v>759</v>
      </c>
      <c r="E52" s="123" t="s">
        <v>715</v>
      </c>
      <c r="F52" s="120" t="s">
        <v>964</v>
      </c>
    </row>
    <row r="53" spans="2:6" x14ac:dyDescent="0.25">
      <c r="B53" s="120"/>
      <c r="C53" s="122" t="s">
        <v>890</v>
      </c>
      <c r="D53" s="8" t="s">
        <v>760</v>
      </c>
      <c r="E53" s="123" t="s">
        <v>715</v>
      </c>
      <c r="F53" s="120" t="s">
        <v>761</v>
      </c>
    </row>
    <row r="54" spans="2:6" x14ac:dyDescent="0.25">
      <c r="B54" s="120"/>
      <c r="C54" s="122" t="s">
        <v>891</v>
      </c>
      <c r="D54" s="8" t="s">
        <v>762</v>
      </c>
      <c r="E54" s="123" t="s">
        <v>715</v>
      </c>
      <c r="F54" s="120"/>
    </row>
    <row r="55" spans="2:6" x14ac:dyDescent="0.25">
      <c r="B55" s="120"/>
      <c r="C55" s="122" t="s">
        <v>892</v>
      </c>
      <c r="D55" s="8" t="s">
        <v>763</v>
      </c>
      <c r="E55" s="123" t="s">
        <v>715</v>
      </c>
      <c r="F55" s="120"/>
    </row>
    <row r="56" spans="2:6" x14ac:dyDescent="0.25">
      <c r="B56" s="120"/>
      <c r="C56" s="122" t="s">
        <v>893</v>
      </c>
      <c r="D56" s="8" t="s">
        <v>764</v>
      </c>
      <c r="E56" s="123" t="s">
        <v>715</v>
      </c>
      <c r="F56" s="120"/>
    </row>
    <row r="57" spans="2:6" x14ac:dyDescent="0.25">
      <c r="B57" s="120"/>
      <c r="C57" s="122" t="s">
        <v>894</v>
      </c>
      <c r="D57" s="8" t="s">
        <v>765</v>
      </c>
      <c r="E57" s="123" t="s">
        <v>715</v>
      </c>
      <c r="F57" s="120"/>
    </row>
    <row r="58" spans="2:6" x14ac:dyDescent="0.25">
      <c r="B58" s="120"/>
      <c r="C58" s="122" t="s">
        <v>895</v>
      </c>
      <c r="D58" s="8" t="s">
        <v>766</v>
      </c>
      <c r="E58" s="123" t="s">
        <v>715</v>
      </c>
      <c r="F58" s="120"/>
    </row>
    <row r="59" spans="2:6" x14ac:dyDescent="0.25">
      <c r="B59" s="120"/>
      <c r="C59" s="122" t="s">
        <v>896</v>
      </c>
      <c r="D59" s="8" t="s">
        <v>767</v>
      </c>
      <c r="E59" s="123" t="s">
        <v>715</v>
      </c>
      <c r="F59" s="120"/>
    </row>
    <row r="60" spans="2:6" x14ac:dyDescent="0.25">
      <c r="B60" s="120"/>
      <c r="C60" s="122" t="s">
        <v>897</v>
      </c>
      <c r="D60" s="8" t="s">
        <v>768</v>
      </c>
      <c r="E60" s="123" t="s">
        <v>715</v>
      </c>
      <c r="F60" s="120"/>
    </row>
    <row r="61" spans="2:6" x14ac:dyDescent="0.25">
      <c r="B61" s="120"/>
      <c r="C61" s="122" t="s">
        <v>898</v>
      </c>
      <c r="D61" s="8" t="s">
        <v>769</v>
      </c>
      <c r="E61" s="123" t="s">
        <v>715</v>
      </c>
      <c r="F61" s="120"/>
    </row>
    <row r="62" spans="2:6" x14ac:dyDescent="0.25">
      <c r="B62" s="120"/>
      <c r="C62" s="122" t="s">
        <v>899</v>
      </c>
      <c r="D62" s="8" t="s">
        <v>770</v>
      </c>
      <c r="E62" s="123" t="s">
        <v>715</v>
      </c>
      <c r="F62" s="120"/>
    </row>
    <row r="63" spans="2:6" x14ac:dyDescent="0.25">
      <c r="B63" s="120"/>
      <c r="C63" s="122" t="s">
        <v>900</v>
      </c>
      <c r="D63" s="8" t="s">
        <v>771</v>
      </c>
      <c r="E63" s="123" t="s">
        <v>715</v>
      </c>
      <c r="F63" s="120"/>
    </row>
    <row r="64" spans="2:6" x14ac:dyDescent="0.25">
      <c r="B64" s="120"/>
      <c r="C64" s="122" t="s">
        <v>901</v>
      </c>
      <c r="D64" s="8" t="s">
        <v>772</v>
      </c>
      <c r="E64" s="123" t="s">
        <v>715</v>
      </c>
      <c r="F64" s="120"/>
    </row>
    <row r="65" spans="2:6" x14ac:dyDescent="0.25">
      <c r="B65" s="120"/>
      <c r="C65" s="122" t="s">
        <v>902</v>
      </c>
      <c r="D65" s="8" t="s">
        <v>773</v>
      </c>
      <c r="E65" s="123" t="s">
        <v>715</v>
      </c>
      <c r="F65" s="120"/>
    </row>
    <row r="66" spans="2:6" x14ac:dyDescent="0.25">
      <c r="B66" s="120"/>
      <c r="C66" s="122" t="s">
        <v>903</v>
      </c>
      <c r="D66" s="8" t="s">
        <v>774</v>
      </c>
      <c r="E66" s="123" t="s">
        <v>743</v>
      </c>
      <c r="F66" s="120" t="s">
        <v>775</v>
      </c>
    </row>
    <row r="67" spans="2:6" x14ac:dyDescent="0.25">
      <c r="B67" s="120"/>
      <c r="C67" s="122" t="s">
        <v>904</v>
      </c>
      <c r="D67" s="8" t="s">
        <v>776</v>
      </c>
      <c r="E67" s="123" t="s">
        <v>715</v>
      </c>
      <c r="F67" s="120"/>
    </row>
    <row r="68" spans="2:6" ht="15.75" thickBot="1" x14ac:dyDescent="0.3">
      <c r="B68" s="121"/>
      <c r="C68" s="124" t="s">
        <v>905</v>
      </c>
      <c r="D68" s="21" t="s">
        <v>777</v>
      </c>
      <c r="E68" s="125" t="s">
        <v>715</v>
      </c>
      <c r="F68" s="121"/>
    </row>
    <row r="70" spans="2:6" ht="15.75" thickBot="1" x14ac:dyDescent="0.3"/>
    <row r="71" spans="2:6" ht="14.45" customHeight="1" thickBot="1" x14ac:dyDescent="0.3">
      <c r="B71" s="126" t="s">
        <v>390</v>
      </c>
      <c r="C71" s="283" t="s">
        <v>959</v>
      </c>
      <c r="D71" s="284"/>
      <c r="E71" s="285"/>
      <c r="F71" s="126" t="s">
        <v>962</v>
      </c>
    </row>
    <row r="72" spans="2:6" x14ac:dyDescent="0.25">
      <c r="B72" s="120"/>
      <c r="C72" s="122" t="s">
        <v>906</v>
      </c>
      <c r="D72" s="8" t="s">
        <v>778</v>
      </c>
      <c r="E72" s="123" t="s">
        <v>715</v>
      </c>
      <c r="F72" s="120"/>
    </row>
    <row r="73" spans="2:6" x14ac:dyDescent="0.25">
      <c r="B73" s="120"/>
      <c r="C73" s="122" t="s">
        <v>907</v>
      </c>
      <c r="D73" s="8" t="s">
        <v>779</v>
      </c>
      <c r="E73" s="123" t="s">
        <v>715</v>
      </c>
      <c r="F73" s="120"/>
    </row>
    <row r="74" spans="2:6" x14ac:dyDescent="0.25">
      <c r="B74" s="120"/>
      <c r="C74" s="122" t="s">
        <v>908</v>
      </c>
      <c r="D74" s="8" t="s">
        <v>780</v>
      </c>
      <c r="E74" s="123" t="s">
        <v>717</v>
      </c>
      <c r="F74" s="120"/>
    </row>
    <row r="75" spans="2:6" x14ac:dyDescent="0.25">
      <c r="B75" s="120"/>
      <c r="C75" s="122" t="s">
        <v>909</v>
      </c>
      <c r="D75" s="8" t="s">
        <v>781</v>
      </c>
      <c r="E75" s="123" t="s">
        <v>715</v>
      </c>
      <c r="F75" s="120"/>
    </row>
    <row r="76" spans="2:6" x14ac:dyDescent="0.25">
      <c r="B76" s="120"/>
      <c r="C76" s="122" t="s">
        <v>910</v>
      </c>
      <c r="D76" s="8" t="s">
        <v>782</v>
      </c>
      <c r="E76" s="123" t="s">
        <v>715</v>
      </c>
      <c r="F76" s="120"/>
    </row>
    <row r="77" spans="2:6" x14ac:dyDescent="0.25">
      <c r="B77" s="120"/>
      <c r="C77" s="122" t="s">
        <v>911</v>
      </c>
      <c r="D77" s="8" t="s">
        <v>783</v>
      </c>
      <c r="E77" s="123" t="s">
        <v>715</v>
      </c>
      <c r="F77" s="120"/>
    </row>
    <row r="78" spans="2:6" x14ac:dyDescent="0.25">
      <c r="B78" s="120"/>
      <c r="C78" s="122" t="s">
        <v>912</v>
      </c>
      <c r="D78" s="8" t="s">
        <v>784</v>
      </c>
      <c r="E78" s="123" t="s">
        <v>715</v>
      </c>
      <c r="F78" s="120"/>
    </row>
    <row r="79" spans="2:6" x14ac:dyDescent="0.25">
      <c r="B79" s="120"/>
      <c r="C79" s="122" t="s">
        <v>913</v>
      </c>
      <c r="D79" s="8" t="s">
        <v>785</v>
      </c>
      <c r="E79" s="123" t="s">
        <v>715</v>
      </c>
      <c r="F79" s="120"/>
    </row>
    <row r="80" spans="2:6" x14ac:dyDescent="0.25">
      <c r="B80" s="120"/>
      <c r="C80" s="122" t="s">
        <v>914</v>
      </c>
      <c r="D80" s="8" t="s">
        <v>786</v>
      </c>
      <c r="E80" s="123" t="s">
        <v>715</v>
      </c>
      <c r="F80" s="120"/>
    </row>
    <row r="81" spans="2:6" x14ac:dyDescent="0.25">
      <c r="B81" s="120"/>
      <c r="C81" s="122" t="s">
        <v>915</v>
      </c>
      <c r="D81" s="8" t="s">
        <v>787</v>
      </c>
      <c r="E81" s="123" t="s">
        <v>715</v>
      </c>
      <c r="F81" s="120"/>
    </row>
    <row r="82" spans="2:6" x14ac:dyDescent="0.25">
      <c r="B82" s="120"/>
      <c r="C82" s="122" t="s">
        <v>916</v>
      </c>
      <c r="D82" s="8" t="s">
        <v>788</v>
      </c>
      <c r="E82" s="123" t="s">
        <v>715</v>
      </c>
      <c r="F82" s="120"/>
    </row>
    <row r="83" spans="2:6" x14ac:dyDescent="0.25">
      <c r="B83" s="120"/>
      <c r="C83" s="122" t="s">
        <v>917</v>
      </c>
      <c r="D83" s="8" t="s">
        <v>789</v>
      </c>
      <c r="E83" s="123" t="s">
        <v>743</v>
      </c>
      <c r="F83" s="120"/>
    </row>
    <row r="84" spans="2:6" x14ac:dyDescent="0.25">
      <c r="B84" s="120"/>
      <c r="C84" s="122" t="s">
        <v>918</v>
      </c>
      <c r="D84" s="8" t="s">
        <v>790</v>
      </c>
      <c r="E84" s="123" t="s">
        <v>715</v>
      </c>
      <c r="F84" s="120"/>
    </row>
    <row r="85" spans="2:6" x14ac:dyDescent="0.25">
      <c r="B85" s="120"/>
      <c r="C85" s="122" t="s">
        <v>919</v>
      </c>
      <c r="D85" s="8" t="s">
        <v>791</v>
      </c>
      <c r="E85" s="123" t="s">
        <v>717</v>
      </c>
      <c r="F85" s="120"/>
    </row>
    <row r="86" spans="2:6" x14ac:dyDescent="0.25">
      <c r="B86" s="120"/>
      <c r="C86" s="122" t="s">
        <v>920</v>
      </c>
      <c r="D86" s="8" t="s">
        <v>792</v>
      </c>
      <c r="E86" s="123" t="s">
        <v>715</v>
      </c>
      <c r="F86" s="120"/>
    </row>
    <row r="87" spans="2:6" x14ac:dyDescent="0.25">
      <c r="B87" s="120"/>
      <c r="C87" s="122" t="s">
        <v>921</v>
      </c>
      <c r="D87" s="8" t="s">
        <v>793</v>
      </c>
      <c r="E87" s="123" t="s">
        <v>715</v>
      </c>
      <c r="F87" s="120"/>
    </row>
    <row r="88" spans="2:6" x14ac:dyDescent="0.25">
      <c r="B88" s="120"/>
      <c r="C88" s="122" t="s">
        <v>922</v>
      </c>
      <c r="D88" s="8" t="s">
        <v>794</v>
      </c>
      <c r="E88" s="123" t="s">
        <v>715</v>
      </c>
      <c r="F88" s="120" t="s">
        <v>795</v>
      </c>
    </row>
    <row r="89" spans="2:6" x14ac:dyDescent="0.25">
      <c r="B89" s="120"/>
      <c r="C89" s="122" t="s">
        <v>923</v>
      </c>
      <c r="D89" s="8" t="s">
        <v>796</v>
      </c>
      <c r="E89" s="123" t="s">
        <v>715</v>
      </c>
      <c r="F89" s="120"/>
    </row>
    <row r="90" spans="2:6" x14ac:dyDescent="0.25">
      <c r="B90" s="120"/>
      <c r="C90" s="122" t="s">
        <v>924</v>
      </c>
      <c r="D90" s="8" t="s">
        <v>797</v>
      </c>
      <c r="E90" s="123" t="s">
        <v>715</v>
      </c>
      <c r="F90" s="120"/>
    </row>
    <row r="91" spans="2:6" x14ac:dyDescent="0.25">
      <c r="B91" s="120"/>
      <c r="C91" s="122" t="s">
        <v>925</v>
      </c>
      <c r="D91" s="8" t="s">
        <v>798</v>
      </c>
      <c r="E91" s="123" t="s">
        <v>715</v>
      </c>
      <c r="F91" s="120" t="s">
        <v>965</v>
      </c>
    </row>
    <row r="92" spans="2:6" x14ac:dyDescent="0.25">
      <c r="B92" s="120"/>
      <c r="C92" s="122" t="s">
        <v>926</v>
      </c>
      <c r="D92" s="8" t="s">
        <v>799</v>
      </c>
      <c r="E92" s="123" t="s">
        <v>715</v>
      </c>
      <c r="F92" s="120"/>
    </row>
    <row r="93" spans="2:6" x14ac:dyDescent="0.25">
      <c r="B93" s="120"/>
      <c r="C93" s="122" t="s">
        <v>927</v>
      </c>
      <c r="D93" s="8" t="s">
        <v>800</v>
      </c>
      <c r="E93" s="123" t="s">
        <v>715</v>
      </c>
      <c r="F93" s="120"/>
    </row>
    <row r="94" spans="2:6" x14ac:dyDescent="0.25">
      <c r="B94" s="120"/>
      <c r="C94" s="122" t="s">
        <v>928</v>
      </c>
      <c r="D94" s="8" t="s">
        <v>801</v>
      </c>
      <c r="E94" s="123" t="s">
        <v>715</v>
      </c>
      <c r="F94" s="120"/>
    </row>
    <row r="95" spans="2:6" x14ac:dyDescent="0.25">
      <c r="B95" s="120"/>
      <c r="C95" s="122" t="s">
        <v>929</v>
      </c>
      <c r="D95" s="8" t="s">
        <v>802</v>
      </c>
      <c r="E95" s="123" t="s">
        <v>715</v>
      </c>
      <c r="F95" s="120"/>
    </row>
    <row r="96" spans="2:6" x14ac:dyDescent="0.25">
      <c r="B96" s="120"/>
      <c r="C96" s="122" t="s">
        <v>930</v>
      </c>
      <c r="D96" s="8" t="s">
        <v>803</v>
      </c>
      <c r="E96" s="123" t="s">
        <v>717</v>
      </c>
      <c r="F96" s="120"/>
    </row>
    <row r="97" spans="2:6" x14ac:dyDescent="0.25">
      <c r="B97" s="120"/>
      <c r="C97" s="122" t="s">
        <v>931</v>
      </c>
      <c r="D97" s="8" t="s">
        <v>804</v>
      </c>
      <c r="E97" s="123" t="s">
        <v>715</v>
      </c>
      <c r="F97" s="120"/>
    </row>
    <row r="98" spans="2:6" x14ac:dyDescent="0.25">
      <c r="B98" s="120"/>
      <c r="C98" s="122" t="s">
        <v>932</v>
      </c>
      <c r="D98" s="8" t="s">
        <v>805</v>
      </c>
      <c r="E98" s="123" t="s">
        <v>715</v>
      </c>
      <c r="F98" s="120"/>
    </row>
    <row r="99" spans="2:6" x14ac:dyDescent="0.25">
      <c r="B99" s="120"/>
      <c r="C99" s="122" t="s">
        <v>933</v>
      </c>
      <c r="D99" s="8" t="s">
        <v>806</v>
      </c>
      <c r="E99" s="123" t="s">
        <v>715</v>
      </c>
      <c r="F99" s="120"/>
    </row>
    <row r="100" spans="2:6" x14ac:dyDescent="0.25">
      <c r="B100" s="120"/>
      <c r="C100" s="122" t="s">
        <v>934</v>
      </c>
      <c r="D100" s="8" t="s">
        <v>807</v>
      </c>
      <c r="E100" s="123" t="s">
        <v>715</v>
      </c>
      <c r="F100" s="120"/>
    </row>
    <row r="101" spans="2:6" x14ac:dyDescent="0.25">
      <c r="B101" s="120"/>
      <c r="C101" s="122" t="s">
        <v>935</v>
      </c>
      <c r="D101" s="8" t="s">
        <v>808</v>
      </c>
      <c r="E101" s="123" t="s">
        <v>715</v>
      </c>
      <c r="F101" s="120"/>
    </row>
    <row r="102" spans="2:6" x14ac:dyDescent="0.25">
      <c r="B102" s="120"/>
      <c r="C102" s="122" t="s">
        <v>936</v>
      </c>
      <c r="D102" s="8" t="s">
        <v>809</v>
      </c>
      <c r="E102" s="123" t="s">
        <v>715</v>
      </c>
      <c r="F102" s="120"/>
    </row>
    <row r="103" spans="2:6" x14ac:dyDescent="0.25">
      <c r="B103" s="120"/>
      <c r="C103" s="122" t="s">
        <v>937</v>
      </c>
      <c r="D103" s="8" t="s">
        <v>810</v>
      </c>
      <c r="E103" s="123" t="s">
        <v>811</v>
      </c>
      <c r="F103" s="120" t="s">
        <v>812</v>
      </c>
    </row>
    <row r="104" spans="2:6" x14ac:dyDescent="0.25">
      <c r="B104" s="120"/>
      <c r="C104" s="122" t="s">
        <v>938</v>
      </c>
      <c r="D104" s="8" t="s">
        <v>813</v>
      </c>
      <c r="E104" s="123" t="s">
        <v>715</v>
      </c>
      <c r="F104" s="120" t="s">
        <v>966</v>
      </c>
    </row>
    <row r="105" spans="2:6" ht="15.75" thickBot="1" x14ac:dyDescent="0.3">
      <c r="B105" s="121"/>
      <c r="C105" s="124" t="s">
        <v>939</v>
      </c>
      <c r="D105" s="21" t="s">
        <v>814</v>
      </c>
      <c r="E105" s="125" t="s">
        <v>715</v>
      </c>
      <c r="F105" s="121"/>
    </row>
    <row r="107" spans="2:6" ht="15.75" thickBot="1" x14ac:dyDescent="0.3"/>
    <row r="108" spans="2:6" ht="15.75" thickBot="1" x14ac:dyDescent="0.3">
      <c r="B108" s="126" t="s">
        <v>390</v>
      </c>
      <c r="C108" s="283" t="s">
        <v>960</v>
      </c>
      <c r="D108" s="284"/>
      <c r="E108" s="285"/>
      <c r="F108" s="126" t="s">
        <v>962</v>
      </c>
    </row>
    <row r="109" spans="2:6" x14ac:dyDescent="0.25">
      <c r="B109" s="120"/>
      <c r="C109" s="122" t="s">
        <v>940</v>
      </c>
      <c r="D109" s="8" t="s">
        <v>815</v>
      </c>
      <c r="E109" s="123" t="s">
        <v>715</v>
      </c>
      <c r="F109" s="120"/>
    </row>
    <row r="110" spans="2:6" x14ac:dyDescent="0.25">
      <c r="B110" s="120"/>
      <c r="C110" s="122" t="s">
        <v>941</v>
      </c>
      <c r="D110" s="8" t="s">
        <v>816</v>
      </c>
      <c r="E110" s="123" t="s">
        <v>715</v>
      </c>
      <c r="F110" s="120"/>
    </row>
    <row r="111" spans="2:6" x14ac:dyDescent="0.25">
      <c r="B111" s="120"/>
      <c r="C111" s="122" t="s">
        <v>942</v>
      </c>
      <c r="D111" s="8" t="s">
        <v>817</v>
      </c>
      <c r="E111" s="123" t="s">
        <v>715</v>
      </c>
      <c r="F111" s="120"/>
    </row>
    <row r="112" spans="2:6" x14ac:dyDescent="0.25">
      <c r="B112" s="120"/>
      <c r="C112" s="122" t="s">
        <v>943</v>
      </c>
      <c r="D112" s="8" t="s">
        <v>818</v>
      </c>
      <c r="E112" s="123" t="s">
        <v>715</v>
      </c>
      <c r="F112" s="120"/>
    </row>
    <row r="113" spans="2:6" x14ac:dyDescent="0.25">
      <c r="B113" s="120"/>
      <c r="C113" s="122" t="s">
        <v>944</v>
      </c>
      <c r="D113" s="8" t="s">
        <v>819</v>
      </c>
      <c r="E113" s="123" t="s">
        <v>743</v>
      </c>
      <c r="F113" s="120" t="s">
        <v>812</v>
      </c>
    </row>
    <row r="114" spans="2:6" x14ac:dyDescent="0.25">
      <c r="B114" s="120"/>
      <c r="C114" s="122" t="s">
        <v>945</v>
      </c>
      <c r="D114" s="8" t="s">
        <v>820</v>
      </c>
      <c r="E114" s="123" t="s">
        <v>715</v>
      </c>
      <c r="F114" s="120"/>
    </row>
    <row r="115" spans="2:6" x14ac:dyDescent="0.25">
      <c r="B115" s="120"/>
      <c r="C115" s="122" t="s">
        <v>946</v>
      </c>
      <c r="D115" s="8" t="s">
        <v>821</v>
      </c>
      <c r="E115" s="123" t="s">
        <v>715</v>
      </c>
      <c r="F115" s="120"/>
    </row>
    <row r="116" spans="2:6" x14ac:dyDescent="0.25">
      <c r="B116" s="120"/>
      <c r="C116" s="122" t="s">
        <v>947</v>
      </c>
      <c r="D116" s="8" t="s">
        <v>822</v>
      </c>
      <c r="E116" s="123" t="s">
        <v>715</v>
      </c>
      <c r="F116" s="120"/>
    </row>
    <row r="117" spans="2:6" x14ac:dyDescent="0.25">
      <c r="B117" s="120"/>
      <c r="C117" s="122" t="s">
        <v>948</v>
      </c>
      <c r="D117" s="8" t="s">
        <v>823</v>
      </c>
      <c r="E117" s="123" t="s">
        <v>715</v>
      </c>
      <c r="F117" s="120"/>
    </row>
    <row r="118" spans="2:6" x14ac:dyDescent="0.25">
      <c r="B118" s="120"/>
      <c r="C118" s="122" t="s">
        <v>949</v>
      </c>
      <c r="D118" s="8" t="s">
        <v>824</v>
      </c>
      <c r="E118" s="123" t="s">
        <v>743</v>
      </c>
      <c r="F118" s="120" t="s">
        <v>963</v>
      </c>
    </row>
    <row r="119" spans="2:6" x14ac:dyDescent="0.25">
      <c r="B119" s="120"/>
      <c r="C119" s="122" t="s">
        <v>950</v>
      </c>
      <c r="D119" s="8" t="s">
        <v>825</v>
      </c>
      <c r="E119" s="123" t="s">
        <v>715</v>
      </c>
      <c r="F119" s="120"/>
    </row>
    <row r="120" spans="2:6" x14ac:dyDescent="0.25">
      <c r="B120" s="120"/>
      <c r="C120" s="122" t="s">
        <v>951</v>
      </c>
      <c r="D120" s="8" t="s">
        <v>826</v>
      </c>
      <c r="E120" s="123" t="s">
        <v>743</v>
      </c>
      <c r="F120" s="120"/>
    </row>
    <row r="121" spans="2:6" x14ac:dyDescent="0.25">
      <c r="B121" s="120"/>
      <c r="C121" s="122" t="s">
        <v>952</v>
      </c>
      <c r="D121" s="8" t="s">
        <v>827</v>
      </c>
      <c r="E121" s="123" t="s">
        <v>743</v>
      </c>
      <c r="F121" s="120" t="s">
        <v>812</v>
      </c>
    </row>
    <row r="122" spans="2:6" x14ac:dyDescent="0.25">
      <c r="B122" s="120"/>
      <c r="C122" s="122" t="s">
        <v>953</v>
      </c>
      <c r="D122" s="8" t="s">
        <v>829</v>
      </c>
      <c r="E122" s="123" t="s">
        <v>715</v>
      </c>
      <c r="F122" s="120" t="s">
        <v>828</v>
      </c>
    </row>
    <row r="123" spans="2:6" ht="15.75" thickBot="1" x14ac:dyDescent="0.3">
      <c r="B123" s="121"/>
      <c r="C123" s="124" t="s">
        <v>954</v>
      </c>
      <c r="D123" s="21" t="s">
        <v>830</v>
      </c>
      <c r="E123" s="125" t="s">
        <v>831</v>
      </c>
      <c r="F123" s="121" t="s">
        <v>967</v>
      </c>
    </row>
    <row r="125" spans="2:6" ht="15.75" thickBot="1" x14ac:dyDescent="0.3"/>
    <row r="126" spans="2:6" ht="15.75" thickBot="1" x14ac:dyDescent="0.3">
      <c r="B126" s="126" t="s">
        <v>390</v>
      </c>
      <c r="C126" s="283" t="s">
        <v>844</v>
      </c>
      <c r="D126" s="284"/>
      <c r="E126" s="285"/>
      <c r="F126" s="126" t="s">
        <v>962</v>
      </c>
    </row>
    <row r="127" spans="2:6" x14ac:dyDescent="0.25">
      <c r="B127" s="120"/>
      <c r="C127" s="122" t="s">
        <v>845</v>
      </c>
      <c r="D127" s="8" t="s">
        <v>846</v>
      </c>
      <c r="E127" s="123" t="s">
        <v>847</v>
      </c>
      <c r="F127" s="120" t="s">
        <v>968</v>
      </c>
    </row>
    <row r="128" spans="2:6" ht="15.75" thickBot="1" x14ac:dyDescent="0.3">
      <c r="B128" s="121"/>
      <c r="C128" s="124" t="s">
        <v>848</v>
      </c>
      <c r="D128" s="21" t="s">
        <v>849</v>
      </c>
      <c r="E128" s="125" t="s">
        <v>847</v>
      </c>
      <c r="F128" s="121" t="s">
        <v>969</v>
      </c>
    </row>
    <row r="130" spans="4:4" ht="15.75" thickBot="1" x14ac:dyDescent="0.3"/>
    <row r="131" spans="4:4" ht="15.75" thickBot="1" x14ac:dyDescent="0.3">
      <c r="D131" s="118" t="s">
        <v>970</v>
      </c>
    </row>
    <row r="132" spans="4:4" x14ac:dyDescent="0.25">
      <c r="D132" s="119" t="s">
        <v>832</v>
      </c>
    </row>
    <row r="133" spans="4:4" x14ac:dyDescent="0.25">
      <c r="D133" s="120" t="s">
        <v>833</v>
      </c>
    </row>
    <row r="134" spans="4:4" x14ac:dyDescent="0.25">
      <c r="D134" s="120" t="s">
        <v>834</v>
      </c>
    </row>
    <row r="135" spans="4:4" x14ac:dyDescent="0.25">
      <c r="D135" s="120" t="s">
        <v>835</v>
      </c>
    </row>
    <row r="136" spans="4:4" x14ac:dyDescent="0.25">
      <c r="D136" s="120" t="s">
        <v>836</v>
      </c>
    </row>
    <row r="137" spans="4:4" x14ac:dyDescent="0.25">
      <c r="D137" s="120" t="s">
        <v>837</v>
      </c>
    </row>
    <row r="138" spans="4:4" x14ac:dyDescent="0.25">
      <c r="D138" s="120" t="s">
        <v>838</v>
      </c>
    </row>
    <row r="139" spans="4:4" x14ac:dyDescent="0.25">
      <c r="D139" s="120" t="s">
        <v>839</v>
      </c>
    </row>
    <row r="140" spans="4:4" x14ac:dyDescent="0.25">
      <c r="D140" s="120" t="s">
        <v>840</v>
      </c>
    </row>
    <row r="141" spans="4:4" x14ac:dyDescent="0.25">
      <c r="D141" s="120" t="s">
        <v>841</v>
      </c>
    </row>
    <row r="142" spans="4:4" x14ac:dyDescent="0.25">
      <c r="D142" s="120" t="s">
        <v>842</v>
      </c>
    </row>
    <row r="143" spans="4:4" ht="15.75" thickBot="1" x14ac:dyDescent="0.3">
      <c r="D143" s="121" t="s">
        <v>843</v>
      </c>
    </row>
  </sheetData>
  <mergeCells count="8">
    <mergeCell ref="B2:K2"/>
    <mergeCell ref="B3:K3"/>
    <mergeCell ref="C126:E126"/>
    <mergeCell ref="C17:E17"/>
    <mergeCell ref="C6:E6"/>
    <mergeCell ref="C39:E39"/>
    <mergeCell ref="C71:E71"/>
    <mergeCell ref="C108:E108"/>
  </mergeCells>
  <conditionalFormatting sqref="B1 B4:B1048576">
    <cfRule type="containsText" dxfId="27" priority="4" operator="containsText" text="Done">
      <formula>NOT(ISERROR(SEARCH("Done",B1)))</formula>
    </cfRule>
  </conditionalFormatting>
  <conditionalFormatting sqref="L2:XFD2">
    <cfRule type="containsText" dxfId="26" priority="1" operator="containsText" text="Unknown">
      <formula>NOT(ISERROR(SEARCH("Unknown",L2)))</formula>
    </cfRule>
    <cfRule type="containsText" dxfId="25" priority="2" operator="containsText" text="Active">
      <formula>NOT(ISERROR(SEARCH("Active",L2)))</formula>
    </cfRule>
    <cfRule type="containsText" dxfId="24" priority="3" operator="containsText" text="Done">
      <formula>NOT(ISERROR(SEARCH("Done",L2)))</formula>
    </cfRule>
  </conditionalFormatting>
  <pageMargins left="0.7" right="0.7" top="0.75" bottom="0.75" header="0.3" footer="0.3"/>
  <pageSetup paperSize="9" orientation="portrait" r:id="rId1"/>
  <ignoredErrors>
    <ignoredError sqref="C19:E123"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ED78-AD48-4076-81AB-F486A3BF4945}">
  <dimension ref="B2:Y131"/>
  <sheetViews>
    <sheetView topLeftCell="F50" workbookViewId="0">
      <selection activeCell="P68" sqref="P68:P70"/>
    </sheetView>
  </sheetViews>
  <sheetFormatPr defaultColWidth="8.85546875" defaultRowHeight="15" x14ac:dyDescent="0.25"/>
  <cols>
    <col min="1" max="1" width="3.7109375" style="8" customWidth="1"/>
    <col min="2" max="3" width="16.7109375" style="13" customWidth="1"/>
    <col min="4" max="4" width="40.7109375" style="13" customWidth="1"/>
    <col min="5" max="5" width="20.7109375" style="8" customWidth="1"/>
    <col min="6" max="6" width="16.7109375" style="10" customWidth="1"/>
    <col min="7" max="7" width="16.7109375" style="11" customWidth="1"/>
    <col min="8" max="8" width="8.85546875" style="8"/>
    <col min="9" max="9" width="3.7109375" style="8" customWidth="1"/>
    <col min="10" max="10" width="8.85546875" style="8"/>
    <col min="11" max="11" width="16.7109375" style="17" customWidth="1"/>
    <col min="12" max="12" width="16.7109375" style="13" customWidth="1"/>
    <col min="13" max="13" width="40.7109375" style="13" customWidth="1"/>
    <col min="14" max="14" width="20.7109375" style="8" customWidth="1"/>
    <col min="15" max="15" width="16.7109375" style="10" customWidth="1"/>
    <col min="16" max="16" width="16.7109375" style="154" customWidth="1"/>
    <col min="17" max="17" width="8.85546875" style="8"/>
    <col min="18" max="18" width="3.7109375" style="8" customWidth="1"/>
    <col min="19" max="19" width="8.85546875" style="8"/>
    <col min="20" max="20" width="18.7109375" style="17" bestFit="1" customWidth="1"/>
    <col min="21" max="21" width="16.7109375" style="13" customWidth="1"/>
    <col min="22" max="22" width="40.7109375" style="13" customWidth="1"/>
    <col min="23" max="23" width="20.7109375" style="8" customWidth="1"/>
    <col min="24" max="24" width="16.7109375" style="8" customWidth="1"/>
    <col min="25" max="25" width="16.7109375" style="154" customWidth="1"/>
    <col min="26" max="16384" width="8.85546875" style="8"/>
  </cols>
  <sheetData>
    <row r="2" spans="2:25" customFormat="1" ht="20.25" thickBot="1" x14ac:dyDescent="0.35">
      <c r="B2" s="278" t="s">
        <v>418</v>
      </c>
      <c r="C2" s="278"/>
      <c r="D2" s="278"/>
      <c r="E2" s="278"/>
      <c r="F2" s="278"/>
      <c r="G2" s="278"/>
      <c r="H2" s="278"/>
      <c r="I2" s="278"/>
      <c r="J2" s="278"/>
      <c r="K2" s="278"/>
      <c r="P2" s="4"/>
      <c r="Y2" s="4"/>
    </row>
    <row r="3" spans="2:25" s="166" customFormat="1" ht="15.75" thickTop="1" x14ac:dyDescent="0.25">
      <c r="B3" s="306" t="s">
        <v>980</v>
      </c>
      <c r="C3" s="306"/>
      <c r="D3" s="306"/>
      <c r="E3" s="306"/>
      <c r="F3" s="306"/>
      <c r="G3" s="306"/>
      <c r="H3" s="306"/>
      <c r="I3" s="306"/>
      <c r="J3" s="306"/>
      <c r="K3" s="306"/>
      <c r="L3" s="165"/>
      <c r="M3" s="165"/>
      <c r="O3" s="167"/>
      <c r="T3" s="168"/>
      <c r="U3" s="165"/>
      <c r="V3" s="165"/>
    </row>
    <row r="4" spans="2:25" s="166" customFormat="1" x14ac:dyDescent="0.25">
      <c r="B4" s="307" t="s">
        <v>979</v>
      </c>
      <c r="C4" s="307"/>
      <c r="D4" s="307"/>
      <c r="E4" s="307"/>
      <c r="F4" s="307"/>
      <c r="G4" s="307"/>
      <c r="H4" s="307"/>
      <c r="I4" s="307"/>
      <c r="J4" s="307"/>
      <c r="K4" s="307"/>
      <c r="L4" s="165"/>
      <c r="M4" s="165"/>
      <c r="O4" s="167"/>
      <c r="T4" s="168"/>
      <c r="U4" s="165"/>
      <c r="V4" s="165"/>
    </row>
    <row r="5" spans="2:25" x14ac:dyDescent="0.25">
      <c r="B5" s="14"/>
      <c r="C5" s="14"/>
      <c r="D5" s="14"/>
      <c r="E5" s="14"/>
      <c r="F5" s="14"/>
      <c r="G5" s="14"/>
      <c r="H5" s="14"/>
      <c r="I5" s="14"/>
      <c r="J5" s="14"/>
      <c r="K5" s="14"/>
    </row>
    <row r="7" spans="2:25" ht="23.25" x14ac:dyDescent="0.35">
      <c r="B7" s="303" t="s">
        <v>118</v>
      </c>
      <c r="C7" s="303"/>
      <c r="D7" s="303"/>
      <c r="E7" s="303"/>
      <c r="F7" s="303"/>
      <c r="G7" s="303"/>
      <c r="I7" s="9"/>
      <c r="K7" s="313" t="s">
        <v>318</v>
      </c>
      <c r="L7" s="313"/>
      <c r="M7" s="313"/>
      <c r="N7" s="313"/>
      <c r="O7" s="313"/>
      <c r="P7" s="313"/>
      <c r="R7" s="9"/>
      <c r="T7" s="302" t="s">
        <v>242</v>
      </c>
      <c r="U7" s="302"/>
      <c r="V7" s="302"/>
      <c r="W7" s="302"/>
      <c r="X7" s="302"/>
      <c r="Y7" s="302"/>
    </row>
    <row r="8" spans="2:25" ht="15.75" thickBot="1" x14ac:dyDescent="0.3">
      <c r="B8" s="301" t="s">
        <v>386</v>
      </c>
      <c r="C8" s="301"/>
      <c r="D8" s="301"/>
      <c r="E8" s="301"/>
      <c r="F8" s="301"/>
      <c r="G8" s="301"/>
      <c r="I8" s="9"/>
      <c r="K8" s="301" t="s">
        <v>319</v>
      </c>
      <c r="L8" s="301"/>
      <c r="M8" s="301"/>
      <c r="N8" s="301"/>
      <c r="O8" s="301"/>
      <c r="P8" s="301"/>
      <c r="R8" s="9"/>
      <c r="T8" s="301" t="s">
        <v>384</v>
      </c>
      <c r="U8" s="301"/>
      <c r="V8" s="301"/>
      <c r="W8" s="301"/>
      <c r="X8" s="301"/>
      <c r="Y8" s="301"/>
    </row>
    <row r="9" spans="2:25" ht="15.75" thickBot="1" x14ac:dyDescent="0.3">
      <c r="B9" s="16" t="s">
        <v>388</v>
      </c>
      <c r="C9" s="146" t="s">
        <v>153</v>
      </c>
      <c r="D9" s="16"/>
      <c r="E9" s="16"/>
      <c r="F9" s="170" t="s">
        <v>988</v>
      </c>
      <c r="G9" s="171" t="str">
        <f>CONCATENATE(COUNTA(G27:G59)," / ",COUNTA(C27:C59))</f>
        <v>1 / 11</v>
      </c>
      <c r="I9" s="9"/>
      <c r="K9" s="16" t="s">
        <v>388</v>
      </c>
      <c r="L9" s="146" t="s">
        <v>153</v>
      </c>
      <c r="M9" s="16"/>
      <c r="N9" s="16"/>
      <c r="O9" s="170" t="s">
        <v>988</v>
      </c>
      <c r="P9" s="171" t="str">
        <f>CONCATENATE(COUNTA(P12:P59)," / ",COUNTA(L12:L59))</f>
        <v>0 / 16</v>
      </c>
      <c r="R9" s="9"/>
      <c r="T9" s="16" t="s">
        <v>388</v>
      </c>
      <c r="U9" s="146" t="s">
        <v>153</v>
      </c>
      <c r="V9" s="16"/>
      <c r="W9" s="16"/>
      <c r="X9" s="170" t="s">
        <v>988</v>
      </c>
      <c r="Y9" s="171" t="str">
        <f>CONCATENATE(COUNTA(Y12:Y59)," / ",COUNTA(U12:U59))</f>
        <v>0 / 16</v>
      </c>
    </row>
    <row r="10" spans="2:25" ht="15.75" thickBot="1" x14ac:dyDescent="0.3">
      <c r="I10" s="9"/>
      <c r="R10" s="9"/>
    </row>
    <row r="11" spans="2:25" s="161" customFormat="1" ht="15.75" thickBot="1" x14ac:dyDescent="0.3">
      <c r="B11" s="156" t="s">
        <v>119</v>
      </c>
      <c r="C11" s="157" t="s">
        <v>120</v>
      </c>
      <c r="D11" s="157" t="s">
        <v>121</v>
      </c>
      <c r="E11" s="158" t="s">
        <v>122</v>
      </c>
      <c r="F11" s="159" t="s">
        <v>123</v>
      </c>
      <c r="G11" s="160" t="s">
        <v>387</v>
      </c>
      <c r="I11" s="162"/>
      <c r="K11" s="163" t="s">
        <v>119</v>
      </c>
      <c r="L11" s="157" t="s">
        <v>120</v>
      </c>
      <c r="M11" s="157" t="s">
        <v>121</v>
      </c>
      <c r="N11" s="158" t="s">
        <v>122</v>
      </c>
      <c r="O11" s="159" t="s">
        <v>123</v>
      </c>
      <c r="P11" s="164" t="s">
        <v>387</v>
      </c>
      <c r="R11" s="162"/>
      <c r="T11" s="163" t="s">
        <v>119</v>
      </c>
      <c r="U11" s="157" t="s">
        <v>120</v>
      </c>
      <c r="V11" s="157" t="s">
        <v>121</v>
      </c>
      <c r="W11" s="158" t="s">
        <v>122</v>
      </c>
      <c r="X11" s="158" t="s">
        <v>123</v>
      </c>
      <c r="Y11" s="164" t="s">
        <v>387</v>
      </c>
    </row>
    <row r="12" spans="2:25" ht="14.45" customHeight="1" x14ac:dyDescent="0.25">
      <c r="B12" s="310" t="s">
        <v>407</v>
      </c>
      <c r="C12" s="308" t="s">
        <v>124</v>
      </c>
      <c r="D12" s="308" t="s">
        <v>125</v>
      </c>
      <c r="E12" s="9" t="s">
        <v>165</v>
      </c>
      <c r="F12" s="309" t="s">
        <v>126</v>
      </c>
      <c r="G12" s="311" t="s">
        <v>971</v>
      </c>
      <c r="I12" s="9"/>
      <c r="K12" s="286" t="s">
        <v>400</v>
      </c>
      <c r="L12" s="296" t="s">
        <v>320</v>
      </c>
      <c r="M12" s="296" t="s">
        <v>321</v>
      </c>
      <c r="N12" s="8" t="s">
        <v>213</v>
      </c>
      <c r="O12" s="288" t="s">
        <v>153</v>
      </c>
      <c r="P12" s="294"/>
      <c r="R12" s="9"/>
      <c r="T12" s="286" t="s">
        <v>399</v>
      </c>
      <c r="U12" s="300" t="s">
        <v>243</v>
      </c>
      <c r="V12" s="300" t="s">
        <v>244</v>
      </c>
      <c r="W12" s="8" t="s">
        <v>182</v>
      </c>
      <c r="X12" s="299" t="s">
        <v>153</v>
      </c>
      <c r="Y12" s="298"/>
    </row>
    <row r="13" spans="2:25" x14ac:dyDescent="0.25">
      <c r="B13" s="310"/>
      <c r="C13" s="308"/>
      <c r="D13" s="308"/>
      <c r="E13" s="9" t="s">
        <v>166</v>
      </c>
      <c r="F13" s="309"/>
      <c r="G13" s="312"/>
      <c r="I13" s="9"/>
      <c r="K13" s="286"/>
      <c r="L13" s="296"/>
      <c r="M13" s="296"/>
      <c r="N13" s="8" t="s">
        <v>214</v>
      </c>
      <c r="O13" s="288"/>
      <c r="P13" s="294"/>
      <c r="R13" s="9"/>
      <c r="T13" s="286"/>
      <c r="U13" s="296"/>
      <c r="V13" s="296"/>
      <c r="W13" s="8" t="s">
        <v>183</v>
      </c>
      <c r="X13" s="288"/>
      <c r="Y13" s="294"/>
    </row>
    <row r="14" spans="2:25" x14ac:dyDescent="0.25">
      <c r="B14" s="310"/>
      <c r="C14" s="308"/>
      <c r="D14" s="308"/>
      <c r="E14" s="9" t="s">
        <v>167</v>
      </c>
      <c r="F14" s="309"/>
      <c r="G14" s="312"/>
      <c r="I14" s="9"/>
      <c r="K14" s="286"/>
      <c r="L14" s="296"/>
      <c r="M14" s="296"/>
      <c r="N14" s="8" t="s">
        <v>215</v>
      </c>
      <c r="O14" s="288"/>
      <c r="P14" s="294"/>
      <c r="R14" s="9"/>
      <c r="T14" s="286"/>
      <c r="U14" s="296"/>
      <c r="V14" s="296"/>
      <c r="W14" s="8" t="s">
        <v>184</v>
      </c>
      <c r="X14" s="288"/>
      <c r="Y14" s="294"/>
    </row>
    <row r="15" spans="2:25" ht="14.45" customHeight="1" x14ac:dyDescent="0.25">
      <c r="B15" s="310"/>
      <c r="C15" s="308" t="s">
        <v>127</v>
      </c>
      <c r="D15" s="308" t="s">
        <v>128</v>
      </c>
      <c r="E15" s="9" t="s">
        <v>165</v>
      </c>
      <c r="F15" s="309"/>
      <c r="G15" s="312"/>
      <c r="I15" s="9"/>
      <c r="K15" s="286"/>
      <c r="L15" s="296" t="s">
        <v>322</v>
      </c>
      <c r="M15" s="296" t="s">
        <v>323</v>
      </c>
      <c r="N15" s="8" t="s">
        <v>213</v>
      </c>
      <c r="O15" s="288"/>
      <c r="P15" s="294"/>
      <c r="R15" s="9"/>
      <c r="T15" s="286"/>
      <c r="U15" s="296" t="s">
        <v>245</v>
      </c>
      <c r="V15" s="296" t="s">
        <v>246</v>
      </c>
      <c r="W15" s="8" t="s">
        <v>174</v>
      </c>
      <c r="X15" s="288" t="s">
        <v>156</v>
      </c>
      <c r="Y15" s="294"/>
    </row>
    <row r="16" spans="2:25" x14ac:dyDescent="0.25">
      <c r="B16" s="310"/>
      <c r="C16" s="308"/>
      <c r="D16" s="308"/>
      <c r="E16" s="9" t="s">
        <v>166</v>
      </c>
      <c r="F16" s="309"/>
      <c r="G16" s="312"/>
      <c r="I16" s="9"/>
      <c r="K16" s="286"/>
      <c r="L16" s="296"/>
      <c r="M16" s="296"/>
      <c r="N16" s="8" t="s">
        <v>214</v>
      </c>
      <c r="O16" s="288"/>
      <c r="P16" s="294"/>
      <c r="R16" s="9"/>
      <c r="T16" s="286"/>
      <c r="U16" s="296"/>
      <c r="V16" s="296"/>
      <c r="W16" s="8" t="s">
        <v>175</v>
      </c>
      <c r="X16" s="288"/>
      <c r="Y16" s="294"/>
    </row>
    <row r="17" spans="2:25" x14ac:dyDescent="0.25">
      <c r="B17" s="310"/>
      <c r="C17" s="308"/>
      <c r="D17" s="308"/>
      <c r="E17" s="9" t="s">
        <v>167</v>
      </c>
      <c r="F17" s="309"/>
      <c r="G17" s="312"/>
      <c r="I17" s="9"/>
      <c r="K17" s="286"/>
      <c r="L17" s="296"/>
      <c r="M17" s="296"/>
      <c r="N17" s="8" t="s">
        <v>215</v>
      </c>
      <c r="O17" s="288"/>
      <c r="P17" s="294"/>
      <c r="R17" s="9"/>
      <c r="T17" s="286"/>
      <c r="U17" s="296"/>
      <c r="V17" s="296"/>
      <c r="W17" s="8" t="s">
        <v>176</v>
      </c>
      <c r="X17" s="288"/>
      <c r="Y17" s="294"/>
    </row>
    <row r="18" spans="2:25" ht="14.45" customHeight="1" x14ac:dyDescent="0.25">
      <c r="B18" s="310"/>
      <c r="C18" s="308" t="s">
        <v>129</v>
      </c>
      <c r="D18" s="308" t="s">
        <v>130</v>
      </c>
      <c r="E18" s="9" t="s">
        <v>168</v>
      </c>
      <c r="F18" s="309" t="s">
        <v>131</v>
      </c>
      <c r="G18" s="312"/>
      <c r="I18" s="9"/>
      <c r="K18" s="286"/>
      <c r="L18" s="296" t="s">
        <v>324</v>
      </c>
      <c r="M18" s="296" t="s">
        <v>325</v>
      </c>
      <c r="N18" s="8" t="s">
        <v>304</v>
      </c>
      <c r="O18" s="288" t="s">
        <v>156</v>
      </c>
      <c r="P18" s="294"/>
      <c r="R18" s="9"/>
      <c r="T18" s="286"/>
      <c r="U18" s="296" t="s">
        <v>247</v>
      </c>
      <c r="V18" s="296" t="s">
        <v>248</v>
      </c>
      <c r="W18" s="8" t="s">
        <v>174</v>
      </c>
      <c r="X18" s="288"/>
      <c r="Y18" s="294"/>
    </row>
    <row r="19" spans="2:25" x14ac:dyDescent="0.25">
      <c r="B19" s="310"/>
      <c r="C19" s="308"/>
      <c r="D19" s="308"/>
      <c r="E19" s="9" t="s">
        <v>169</v>
      </c>
      <c r="F19" s="309"/>
      <c r="G19" s="312"/>
      <c r="I19" s="9"/>
      <c r="K19" s="286"/>
      <c r="L19" s="296"/>
      <c r="M19" s="296"/>
      <c r="N19" s="8" t="s">
        <v>305</v>
      </c>
      <c r="O19" s="288"/>
      <c r="P19" s="294"/>
      <c r="R19" s="9"/>
      <c r="T19" s="286"/>
      <c r="U19" s="296"/>
      <c r="V19" s="296"/>
      <c r="W19" s="8" t="s">
        <v>175</v>
      </c>
      <c r="X19" s="288"/>
      <c r="Y19" s="294"/>
    </row>
    <row r="20" spans="2:25" x14ac:dyDescent="0.25">
      <c r="B20" s="310"/>
      <c r="C20" s="308"/>
      <c r="D20" s="308"/>
      <c r="E20" s="9" t="s">
        <v>170</v>
      </c>
      <c r="F20" s="309"/>
      <c r="G20" s="312"/>
      <c r="I20" s="9"/>
      <c r="K20" s="286"/>
      <c r="L20" s="296"/>
      <c r="M20" s="296"/>
      <c r="N20" s="8" t="s">
        <v>306</v>
      </c>
      <c r="O20" s="288"/>
      <c r="P20" s="294"/>
      <c r="R20" s="9"/>
      <c r="T20" s="286"/>
      <c r="U20" s="296"/>
      <c r="V20" s="296"/>
      <c r="W20" s="8" t="s">
        <v>176</v>
      </c>
      <c r="X20" s="288"/>
      <c r="Y20" s="294"/>
    </row>
    <row r="21" spans="2:25" ht="14.45" customHeight="1" x14ac:dyDescent="0.25">
      <c r="B21" s="310"/>
      <c r="C21" s="308" t="s">
        <v>132</v>
      </c>
      <c r="D21" s="308" t="s">
        <v>133</v>
      </c>
      <c r="E21" s="9" t="s">
        <v>168</v>
      </c>
      <c r="F21" s="309"/>
      <c r="G21" s="312"/>
      <c r="I21" s="9"/>
      <c r="K21" s="286"/>
      <c r="L21" s="296" t="s">
        <v>326</v>
      </c>
      <c r="M21" s="296" t="s">
        <v>327</v>
      </c>
      <c r="N21" s="8" t="s">
        <v>304</v>
      </c>
      <c r="O21" s="288"/>
      <c r="P21" s="294"/>
      <c r="R21" s="9"/>
      <c r="T21" s="286"/>
      <c r="U21" s="296" t="s">
        <v>249</v>
      </c>
      <c r="V21" s="296" t="s">
        <v>250</v>
      </c>
      <c r="W21" s="8" t="s">
        <v>185</v>
      </c>
      <c r="X21" s="288" t="s">
        <v>131</v>
      </c>
      <c r="Y21" s="294"/>
    </row>
    <row r="22" spans="2:25" x14ac:dyDescent="0.25">
      <c r="B22" s="310"/>
      <c r="C22" s="308"/>
      <c r="D22" s="308"/>
      <c r="E22" s="9" t="s">
        <v>169</v>
      </c>
      <c r="F22" s="309"/>
      <c r="G22" s="312"/>
      <c r="I22" s="9"/>
      <c r="K22" s="286"/>
      <c r="L22" s="296"/>
      <c r="M22" s="296"/>
      <c r="N22" s="8" t="s">
        <v>305</v>
      </c>
      <c r="O22" s="288"/>
      <c r="P22" s="294"/>
      <c r="R22" s="9"/>
      <c r="T22" s="286"/>
      <c r="U22" s="296"/>
      <c r="V22" s="296"/>
      <c r="W22" s="8" t="s">
        <v>186</v>
      </c>
      <c r="X22" s="288"/>
      <c r="Y22" s="294"/>
    </row>
    <row r="23" spans="2:25" x14ac:dyDescent="0.25">
      <c r="B23" s="310"/>
      <c r="C23" s="308"/>
      <c r="D23" s="308"/>
      <c r="E23" s="9" t="s">
        <v>170</v>
      </c>
      <c r="F23" s="309"/>
      <c r="G23" s="312"/>
      <c r="I23" s="9"/>
      <c r="K23" s="286"/>
      <c r="L23" s="296"/>
      <c r="M23" s="296"/>
      <c r="N23" s="8" t="s">
        <v>306</v>
      </c>
      <c r="O23" s="288"/>
      <c r="P23" s="294"/>
      <c r="R23" s="9"/>
      <c r="T23" s="286"/>
      <c r="U23" s="296"/>
      <c r="V23" s="296"/>
      <c r="W23" s="8" t="s">
        <v>187</v>
      </c>
      <c r="X23" s="288"/>
      <c r="Y23" s="294"/>
    </row>
    <row r="24" spans="2:25" ht="14.45" customHeight="1" x14ac:dyDescent="0.25">
      <c r="B24" s="310"/>
      <c r="C24" s="308" t="s">
        <v>134</v>
      </c>
      <c r="D24" s="308" t="s">
        <v>135</v>
      </c>
      <c r="E24" s="9" t="s">
        <v>171</v>
      </c>
      <c r="F24" s="309" t="s">
        <v>136</v>
      </c>
      <c r="G24" s="312"/>
      <c r="I24" s="9"/>
      <c r="K24" s="286"/>
      <c r="L24" s="296" t="s">
        <v>328</v>
      </c>
      <c r="M24" s="296" t="s">
        <v>329</v>
      </c>
      <c r="N24" s="8" t="s">
        <v>222</v>
      </c>
      <c r="O24" s="288" t="s">
        <v>139</v>
      </c>
      <c r="P24" s="294"/>
      <c r="R24" s="9"/>
      <c r="T24" s="286"/>
      <c r="U24" s="296" t="s">
        <v>251</v>
      </c>
      <c r="V24" s="296" t="s">
        <v>252</v>
      </c>
      <c r="W24" s="8" t="s">
        <v>201</v>
      </c>
      <c r="X24" s="288" t="s">
        <v>144</v>
      </c>
      <c r="Y24" s="294"/>
    </row>
    <row r="25" spans="2:25" x14ac:dyDescent="0.25">
      <c r="B25" s="310"/>
      <c r="C25" s="308"/>
      <c r="D25" s="308"/>
      <c r="E25" s="9" t="s">
        <v>172</v>
      </c>
      <c r="F25" s="309"/>
      <c r="G25" s="312"/>
      <c r="I25" s="9"/>
      <c r="K25" s="286"/>
      <c r="L25" s="296"/>
      <c r="M25" s="296"/>
      <c r="N25" s="8" t="s">
        <v>223</v>
      </c>
      <c r="O25" s="288"/>
      <c r="P25" s="294"/>
      <c r="R25" s="9"/>
      <c r="T25" s="286"/>
      <c r="U25" s="296"/>
      <c r="V25" s="296"/>
      <c r="W25" s="8" t="s">
        <v>202</v>
      </c>
      <c r="X25" s="288"/>
      <c r="Y25" s="294"/>
    </row>
    <row r="26" spans="2:25" x14ac:dyDescent="0.25">
      <c r="B26" s="310"/>
      <c r="C26" s="308"/>
      <c r="D26" s="308"/>
      <c r="E26" s="9" t="s">
        <v>173</v>
      </c>
      <c r="F26" s="309"/>
      <c r="G26" s="312"/>
      <c r="I26" s="9"/>
      <c r="K26" s="286"/>
      <c r="L26" s="296"/>
      <c r="M26" s="296"/>
      <c r="N26" s="8" t="s">
        <v>224</v>
      </c>
      <c r="O26" s="288"/>
      <c r="P26" s="294"/>
      <c r="R26" s="9"/>
      <c r="T26" s="286"/>
      <c r="U26" s="296"/>
      <c r="V26" s="296"/>
      <c r="W26" s="8" t="s">
        <v>203</v>
      </c>
      <c r="X26" s="288"/>
      <c r="Y26" s="294"/>
    </row>
    <row r="27" spans="2:25" ht="14.45" customHeight="1" x14ac:dyDescent="0.25">
      <c r="B27" s="286" t="s">
        <v>406</v>
      </c>
      <c r="C27" s="296" t="s">
        <v>137</v>
      </c>
      <c r="D27" s="296" t="s">
        <v>138</v>
      </c>
      <c r="E27" s="8" t="s">
        <v>174</v>
      </c>
      <c r="F27" s="288" t="s">
        <v>139</v>
      </c>
      <c r="G27" s="294" t="s">
        <v>116</v>
      </c>
      <c r="I27" s="9"/>
      <c r="K27" s="286"/>
      <c r="L27" s="296" t="s">
        <v>330</v>
      </c>
      <c r="M27" s="296" t="s">
        <v>331</v>
      </c>
      <c r="N27" s="8" t="s">
        <v>232</v>
      </c>
      <c r="O27" s="288" t="s">
        <v>144</v>
      </c>
      <c r="P27" s="294"/>
      <c r="R27" s="9"/>
      <c r="T27" s="286"/>
      <c r="U27" s="296" t="s">
        <v>253</v>
      </c>
      <c r="V27" s="296" t="s">
        <v>254</v>
      </c>
      <c r="W27" s="8" t="s">
        <v>255</v>
      </c>
      <c r="X27" s="288" t="s">
        <v>150</v>
      </c>
      <c r="Y27" s="294"/>
    </row>
    <row r="28" spans="2:25" x14ac:dyDescent="0.25">
      <c r="B28" s="286"/>
      <c r="C28" s="296"/>
      <c r="D28" s="296"/>
      <c r="E28" s="8" t="s">
        <v>175</v>
      </c>
      <c r="F28" s="288"/>
      <c r="G28" s="294"/>
      <c r="I28" s="9"/>
      <c r="K28" s="286"/>
      <c r="L28" s="296"/>
      <c r="M28" s="296"/>
      <c r="N28" s="8" t="s">
        <v>233</v>
      </c>
      <c r="O28" s="288"/>
      <c r="P28" s="294"/>
      <c r="R28" s="9"/>
      <c r="T28" s="286"/>
      <c r="U28" s="296"/>
      <c r="V28" s="296"/>
      <c r="W28" s="8" t="s">
        <v>256</v>
      </c>
      <c r="X28" s="288"/>
      <c r="Y28" s="294"/>
    </row>
    <row r="29" spans="2:25" x14ac:dyDescent="0.25">
      <c r="B29" s="286"/>
      <c r="C29" s="296"/>
      <c r="D29" s="296"/>
      <c r="E29" s="8" t="s">
        <v>176</v>
      </c>
      <c r="F29" s="288"/>
      <c r="G29" s="294"/>
      <c r="I29" s="9"/>
      <c r="K29" s="286"/>
      <c r="L29" s="296"/>
      <c r="M29" s="296"/>
      <c r="N29" s="8" t="s">
        <v>234</v>
      </c>
      <c r="O29" s="288"/>
      <c r="P29" s="294"/>
      <c r="R29" s="9"/>
      <c r="T29" s="286"/>
      <c r="U29" s="296"/>
      <c r="V29" s="296"/>
      <c r="W29" s="8" t="s">
        <v>257</v>
      </c>
      <c r="X29" s="288"/>
      <c r="Y29" s="294"/>
    </row>
    <row r="30" spans="2:25" ht="14.45" customHeight="1" x14ac:dyDescent="0.25">
      <c r="B30" s="286"/>
      <c r="C30" s="296" t="s">
        <v>140</v>
      </c>
      <c r="D30" s="296" t="s">
        <v>141</v>
      </c>
      <c r="E30" s="8" t="s">
        <v>174</v>
      </c>
      <c r="F30" s="288"/>
      <c r="G30" s="294"/>
      <c r="I30" s="9"/>
      <c r="K30" s="286"/>
      <c r="L30" s="296" t="s">
        <v>332</v>
      </c>
      <c r="M30" s="296" t="s">
        <v>333</v>
      </c>
      <c r="N30" s="8" t="s">
        <v>232</v>
      </c>
      <c r="O30" s="288"/>
      <c r="P30" s="294"/>
      <c r="R30" s="9"/>
      <c r="T30" s="286" t="s">
        <v>398</v>
      </c>
      <c r="U30" s="296" t="s">
        <v>258</v>
      </c>
      <c r="V30" s="296" t="s">
        <v>1006</v>
      </c>
      <c r="W30" s="8" t="s">
        <v>213</v>
      </c>
      <c r="X30" s="288" t="s">
        <v>153</v>
      </c>
      <c r="Y30" s="294"/>
    </row>
    <row r="31" spans="2:25" x14ac:dyDescent="0.25">
      <c r="B31" s="286"/>
      <c r="C31" s="296"/>
      <c r="D31" s="296"/>
      <c r="E31" s="8" t="s">
        <v>175</v>
      </c>
      <c r="F31" s="288"/>
      <c r="G31" s="294"/>
      <c r="I31" s="9"/>
      <c r="K31" s="286"/>
      <c r="L31" s="296"/>
      <c r="M31" s="296"/>
      <c r="N31" s="8" t="s">
        <v>233</v>
      </c>
      <c r="O31" s="288"/>
      <c r="P31" s="294"/>
      <c r="R31" s="9"/>
      <c r="T31" s="286"/>
      <c r="U31" s="296"/>
      <c r="V31" s="296"/>
      <c r="W31" s="8" t="s">
        <v>214</v>
      </c>
      <c r="X31" s="288"/>
      <c r="Y31" s="294"/>
    </row>
    <row r="32" spans="2:25" x14ac:dyDescent="0.25">
      <c r="B32" s="286"/>
      <c r="C32" s="296"/>
      <c r="D32" s="296"/>
      <c r="E32" s="8" t="s">
        <v>176</v>
      </c>
      <c r="F32" s="288"/>
      <c r="G32" s="294"/>
      <c r="I32" s="9"/>
      <c r="K32" s="286"/>
      <c r="L32" s="296"/>
      <c r="M32" s="296"/>
      <c r="N32" s="8" t="s">
        <v>234</v>
      </c>
      <c r="O32" s="288"/>
      <c r="P32" s="294"/>
      <c r="R32" s="9"/>
      <c r="T32" s="286"/>
      <c r="U32" s="296"/>
      <c r="V32" s="296"/>
      <c r="W32" s="8" t="s">
        <v>215</v>
      </c>
      <c r="X32" s="288"/>
      <c r="Y32" s="294"/>
    </row>
    <row r="33" spans="2:25" ht="14.45" customHeight="1" x14ac:dyDescent="0.25">
      <c r="B33" s="286"/>
      <c r="C33" s="296" t="s">
        <v>142</v>
      </c>
      <c r="D33" s="296" t="s">
        <v>143</v>
      </c>
      <c r="E33" s="8" t="s">
        <v>168</v>
      </c>
      <c r="F33" s="288" t="s">
        <v>144</v>
      </c>
      <c r="G33" s="294"/>
      <c r="I33" s="9"/>
      <c r="K33" s="286"/>
      <c r="L33" s="296" t="s">
        <v>334</v>
      </c>
      <c r="M33" s="296" t="s">
        <v>335</v>
      </c>
      <c r="N33" s="8" t="s">
        <v>208</v>
      </c>
      <c r="O33" s="288" t="s">
        <v>136</v>
      </c>
      <c r="P33" s="294"/>
      <c r="R33" s="9"/>
      <c r="T33" s="286"/>
      <c r="U33" s="296" t="s">
        <v>259</v>
      </c>
      <c r="V33" s="296" t="s">
        <v>1005</v>
      </c>
      <c r="W33" s="8" t="s">
        <v>168</v>
      </c>
      <c r="X33" s="288" t="s">
        <v>126</v>
      </c>
      <c r="Y33" s="294"/>
    </row>
    <row r="34" spans="2:25" x14ac:dyDescent="0.25">
      <c r="B34" s="286"/>
      <c r="C34" s="296"/>
      <c r="D34" s="296"/>
      <c r="E34" s="8" t="s">
        <v>169</v>
      </c>
      <c r="F34" s="288"/>
      <c r="G34" s="294"/>
      <c r="I34" s="9"/>
      <c r="K34" s="286"/>
      <c r="L34" s="296"/>
      <c r="M34" s="296"/>
      <c r="N34" s="8" t="s">
        <v>209</v>
      </c>
      <c r="O34" s="288"/>
      <c r="P34" s="294"/>
      <c r="R34" s="9"/>
      <c r="T34" s="286"/>
      <c r="U34" s="296"/>
      <c r="V34" s="296"/>
      <c r="W34" s="8" t="s">
        <v>169</v>
      </c>
      <c r="X34" s="288"/>
      <c r="Y34" s="294"/>
    </row>
    <row r="35" spans="2:25" x14ac:dyDescent="0.25">
      <c r="B35" s="286"/>
      <c r="C35" s="296"/>
      <c r="D35" s="296"/>
      <c r="E35" s="8" t="s">
        <v>170</v>
      </c>
      <c r="F35" s="288"/>
      <c r="G35" s="294"/>
      <c r="I35" s="9"/>
      <c r="K35" s="286"/>
      <c r="L35" s="296"/>
      <c r="M35" s="296"/>
      <c r="N35" s="8" t="s">
        <v>210</v>
      </c>
      <c r="O35" s="288"/>
      <c r="P35" s="294"/>
      <c r="R35" s="9"/>
      <c r="T35" s="286"/>
      <c r="U35" s="296"/>
      <c r="V35" s="296"/>
      <c r="W35" s="8" t="s">
        <v>170</v>
      </c>
      <c r="X35" s="288"/>
      <c r="Y35" s="294"/>
    </row>
    <row r="36" spans="2:25" ht="14.45" customHeight="1" x14ac:dyDescent="0.25">
      <c r="B36" s="286"/>
      <c r="C36" s="296" t="s">
        <v>145</v>
      </c>
      <c r="D36" s="296" t="s">
        <v>146</v>
      </c>
      <c r="E36" s="8" t="s">
        <v>168</v>
      </c>
      <c r="F36" s="288"/>
      <c r="G36" s="294"/>
      <c r="I36" s="9"/>
      <c r="K36" s="286"/>
      <c r="L36" s="296" t="s">
        <v>336</v>
      </c>
      <c r="M36" s="296" t="s">
        <v>337</v>
      </c>
      <c r="N36" s="8" t="s">
        <v>239</v>
      </c>
      <c r="O36" s="288" t="s">
        <v>150</v>
      </c>
      <c r="P36" s="294"/>
      <c r="R36" s="9"/>
      <c r="T36" s="286"/>
      <c r="U36" s="296" t="s">
        <v>260</v>
      </c>
      <c r="V36" s="296" t="s">
        <v>1007</v>
      </c>
      <c r="W36" s="8" t="s">
        <v>222</v>
      </c>
      <c r="X36" s="288" t="s">
        <v>139</v>
      </c>
      <c r="Y36" s="294"/>
    </row>
    <row r="37" spans="2:25" x14ac:dyDescent="0.25">
      <c r="B37" s="286"/>
      <c r="C37" s="296"/>
      <c r="D37" s="296"/>
      <c r="E37" s="8" t="s">
        <v>169</v>
      </c>
      <c r="F37" s="288"/>
      <c r="G37" s="294"/>
      <c r="I37" s="9"/>
      <c r="K37" s="286"/>
      <c r="L37" s="296"/>
      <c r="M37" s="296"/>
      <c r="N37" s="8" t="s">
        <v>240</v>
      </c>
      <c r="O37" s="288"/>
      <c r="P37" s="294"/>
      <c r="R37" s="9"/>
      <c r="T37" s="286"/>
      <c r="U37" s="296"/>
      <c r="V37" s="296"/>
      <c r="W37" s="8" t="s">
        <v>223</v>
      </c>
      <c r="X37" s="288"/>
      <c r="Y37" s="294"/>
    </row>
    <row r="38" spans="2:25" x14ac:dyDescent="0.25">
      <c r="B38" s="286"/>
      <c r="C38" s="296"/>
      <c r="D38" s="296"/>
      <c r="E38" s="8" t="s">
        <v>170</v>
      </c>
      <c r="F38" s="288"/>
      <c r="G38" s="294"/>
      <c r="I38" s="9"/>
      <c r="K38" s="286"/>
      <c r="L38" s="296"/>
      <c r="M38" s="296"/>
      <c r="N38" s="8" t="s">
        <v>241</v>
      </c>
      <c r="O38" s="288"/>
      <c r="P38" s="294"/>
      <c r="R38" s="9"/>
      <c r="T38" s="286"/>
      <c r="U38" s="296"/>
      <c r="V38" s="296"/>
      <c r="W38" s="8" t="s">
        <v>224</v>
      </c>
      <c r="X38" s="288"/>
      <c r="Y38" s="294"/>
    </row>
    <row r="39" spans="2:25" ht="14.45" customHeight="1" x14ac:dyDescent="0.25">
      <c r="B39" s="286"/>
      <c r="C39" s="296" t="s">
        <v>147</v>
      </c>
      <c r="D39" s="296" t="s">
        <v>148</v>
      </c>
      <c r="E39" s="8" t="s">
        <v>177</v>
      </c>
      <c r="F39" s="288" t="s">
        <v>150</v>
      </c>
      <c r="G39" s="294"/>
      <c r="I39" s="9"/>
      <c r="K39" s="286" t="s">
        <v>338</v>
      </c>
      <c r="L39" s="296" t="s">
        <v>339</v>
      </c>
      <c r="M39" s="296" t="s">
        <v>340</v>
      </c>
      <c r="N39" s="8" t="s">
        <v>168</v>
      </c>
      <c r="O39" s="288" t="s">
        <v>126</v>
      </c>
      <c r="P39" s="294"/>
      <c r="R39" s="9"/>
      <c r="T39" s="286"/>
      <c r="U39" s="296" t="s">
        <v>261</v>
      </c>
      <c r="V39" s="296" t="s">
        <v>1004</v>
      </c>
      <c r="W39" s="8" t="s">
        <v>222</v>
      </c>
      <c r="X39" s="288"/>
      <c r="Y39" s="294"/>
    </row>
    <row r="40" spans="2:25" x14ac:dyDescent="0.25">
      <c r="B40" s="286"/>
      <c r="C40" s="296"/>
      <c r="D40" s="296"/>
      <c r="E40" s="8" t="s">
        <v>178</v>
      </c>
      <c r="F40" s="288"/>
      <c r="G40" s="294"/>
      <c r="I40" s="9"/>
      <c r="K40" s="286"/>
      <c r="L40" s="296"/>
      <c r="M40" s="296"/>
      <c r="N40" s="8" t="s">
        <v>169</v>
      </c>
      <c r="O40" s="288"/>
      <c r="P40" s="294"/>
      <c r="R40" s="9"/>
      <c r="T40" s="286"/>
      <c r="U40" s="296"/>
      <c r="V40" s="296"/>
      <c r="W40" s="8" t="s">
        <v>223</v>
      </c>
      <c r="X40" s="288"/>
      <c r="Y40" s="294"/>
    </row>
    <row r="41" spans="2:25" x14ac:dyDescent="0.25">
      <c r="B41" s="286"/>
      <c r="C41" s="296"/>
      <c r="D41" s="296"/>
      <c r="E41" s="8" t="s">
        <v>149</v>
      </c>
      <c r="F41" s="288"/>
      <c r="G41" s="294"/>
      <c r="I41" s="9"/>
      <c r="K41" s="286"/>
      <c r="L41" s="296"/>
      <c r="M41" s="296"/>
      <c r="N41" s="8" t="s">
        <v>170</v>
      </c>
      <c r="O41" s="288"/>
      <c r="P41" s="294"/>
      <c r="R41" s="9"/>
      <c r="T41" s="286"/>
      <c r="U41" s="296"/>
      <c r="V41" s="296"/>
      <c r="W41" s="8" t="s">
        <v>224</v>
      </c>
      <c r="X41" s="288"/>
      <c r="Y41" s="294"/>
    </row>
    <row r="42" spans="2:25" ht="14.45" customHeight="1" x14ac:dyDescent="0.25">
      <c r="B42" s="286" t="s">
        <v>405</v>
      </c>
      <c r="C42" s="296" t="s">
        <v>151</v>
      </c>
      <c r="D42" s="296" t="s">
        <v>152</v>
      </c>
      <c r="E42" s="8" t="s">
        <v>179</v>
      </c>
      <c r="F42" s="288" t="s">
        <v>153</v>
      </c>
      <c r="G42" s="294"/>
      <c r="I42" s="9"/>
      <c r="K42" s="286"/>
      <c r="L42" s="296" t="s">
        <v>341</v>
      </c>
      <c r="M42" s="296" t="s">
        <v>342</v>
      </c>
      <c r="N42" s="8" t="s">
        <v>168</v>
      </c>
      <c r="O42" s="288"/>
      <c r="P42" s="294"/>
      <c r="R42" s="9"/>
      <c r="T42" s="286"/>
      <c r="U42" s="296" t="s">
        <v>262</v>
      </c>
      <c r="V42" s="296" t="s">
        <v>1001</v>
      </c>
      <c r="W42" s="8" t="s">
        <v>232</v>
      </c>
      <c r="X42" s="288" t="s">
        <v>144</v>
      </c>
      <c r="Y42" s="294"/>
    </row>
    <row r="43" spans="2:25" x14ac:dyDescent="0.25">
      <c r="B43" s="286"/>
      <c r="C43" s="296"/>
      <c r="D43" s="296"/>
      <c r="E43" s="8" t="s">
        <v>180</v>
      </c>
      <c r="F43" s="288"/>
      <c r="G43" s="294"/>
      <c r="I43" s="9"/>
      <c r="K43" s="286"/>
      <c r="L43" s="296"/>
      <c r="M43" s="296"/>
      <c r="N43" s="8" t="s">
        <v>169</v>
      </c>
      <c r="O43" s="288"/>
      <c r="P43" s="294"/>
      <c r="R43" s="9"/>
      <c r="T43" s="286"/>
      <c r="U43" s="296"/>
      <c r="V43" s="296"/>
      <c r="W43" s="8" t="s">
        <v>233</v>
      </c>
      <c r="X43" s="288"/>
      <c r="Y43" s="294"/>
    </row>
    <row r="44" spans="2:25" x14ac:dyDescent="0.25">
      <c r="B44" s="286"/>
      <c r="C44" s="296"/>
      <c r="D44" s="296"/>
      <c r="E44" s="8" t="s">
        <v>181</v>
      </c>
      <c r="F44" s="288"/>
      <c r="G44" s="294"/>
      <c r="I44" s="9"/>
      <c r="K44" s="286"/>
      <c r="L44" s="296"/>
      <c r="M44" s="296"/>
      <c r="N44" s="8" t="s">
        <v>170</v>
      </c>
      <c r="O44" s="288"/>
      <c r="P44" s="294"/>
      <c r="R44" s="9"/>
      <c r="T44" s="286"/>
      <c r="U44" s="296"/>
      <c r="V44" s="296"/>
      <c r="W44" s="8" t="s">
        <v>234</v>
      </c>
      <c r="X44" s="288"/>
      <c r="Y44" s="294"/>
    </row>
    <row r="45" spans="2:25" ht="14.45" customHeight="1" x14ac:dyDescent="0.25">
      <c r="B45" s="286"/>
      <c r="C45" s="296" t="s">
        <v>154</v>
      </c>
      <c r="D45" s="296" t="s">
        <v>155</v>
      </c>
      <c r="E45" s="8" t="s">
        <v>182</v>
      </c>
      <c r="F45" s="288" t="s">
        <v>156</v>
      </c>
      <c r="G45" s="294"/>
      <c r="I45" s="9"/>
      <c r="K45" s="286"/>
      <c r="L45" s="296" t="s">
        <v>343</v>
      </c>
      <c r="M45" s="296" t="s">
        <v>344</v>
      </c>
      <c r="N45" s="8" t="s">
        <v>168</v>
      </c>
      <c r="O45" s="288"/>
      <c r="P45" s="294"/>
      <c r="R45" s="9"/>
      <c r="T45" s="286"/>
      <c r="U45" s="296" t="s">
        <v>263</v>
      </c>
      <c r="V45" s="296" t="s">
        <v>1002</v>
      </c>
      <c r="W45" s="8" t="s">
        <v>208</v>
      </c>
      <c r="X45" s="288" t="s">
        <v>136</v>
      </c>
      <c r="Y45" s="294"/>
    </row>
    <row r="46" spans="2:25" x14ac:dyDescent="0.25">
      <c r="B46" s="286"/>
      <c r="C46" s="296"/>
      <c r="D46" s="296"/>
      <c r="E46" s="8" t="s">
        <v>183</v>
      </c>
      <c r="F46" s="288"/>
      <c r="G46" s="294"/>
      <c r="I46" s="9"/>
      <c r="K46" s="286"/>
      <c r="L46" s="296"/>
      <c r="M46" s="296"/>
      <c r="N46" s="8" t="s">
        <v>169</v>
      </c>
      <c r="O46" s="288"/>
      <c r="P46" s="294"/>
      <c r="R46" s="9"/>
      <c r="T46" s="286"/>
      <c r="U46" s="296"/>
      <c r="V46" s="296"/>
      <c r="W46" s="8" t="s">
        <v>209</v>
      </c>
      <c r="X46" s="288"/>
      <c r="Y46" s="294"/>
    </row>
    <row r="47" spans="2:25" x14ac:dyDescent="0.25">
      <c r="B47" s="286"/>
      <c r="C47" s="296"/>
      <c r="D47" s="296"/>
      <c r="E47" s="8" t="s">
        <v>184</v>
      </c>
      <c r="F47" s="288"/>
      <c r="G47" s="294"/>
      <c r="I47" s="9"/>
      <c r="K47" s="286"/>
      <c r="L47" s="296"/>
      <c r="M47" s="296"/>
      <c r="N47" s="8" t="s">
        <v>170</v>
      </c>
      <c r="O47" s="288"/>
      <c r="P47" s="294"/>
      <c r="R47" s="9"/>
      <c r="T47" s="286"/>
      <c r="U47" s="296"/>
      <c r="V47" s="296"/>
      <c r="W47" s="8" t="s">
        <v>210</v>
      </c>
      <c r="X47" s="288"/>
      <c r="Y47" s="294"/>
    </row>
    <row r="48" spans="2:25" ht="14.45" customHeight="1" x14ac:dyDescent="0.25">
      <c r="B48" s="286"/>
      <c r="C48" s="296" t="s">
        <v>157</v>
      </c>
      <c r="D48" s="296" t="s">
        <v>158</v>
      </c>
      <c r="E48" s="8" t="s">
        <v>182</v>
      </c>
      <c r="F48" s="288"/>
      <c r="G48" s="294"/>
      <c r="I48" s="9"/>
      <c r="K48" s="286"/>
      <c r="L48" s="296" t="s">
        <v>345</v>
      </c>
      <c r="M48" s="296" t="s">
        <v>346</v>
      </c>
      <c r="N48" s="8" t="s">
        <v>227</v>
      </c>
      <c r="O48" s="288" t="s">
        <v>131</v>
      </c>
      <c r="P48" s="294"/>
      <c r="R48" s="9"/>
      <c r="T48" s="286"/>
      <c r="U48" s="296" t="s">
        <v>264</v>
      </c>
      <c r="V48" s="296" t="s">
        <v>1003</v>
      </c>
      <c r="W48" s="8" t="s">
        <v>265</v>
      </c>
      <c r="X48" s="288" t="s">
        <v>150</v>
      </c>
      <c r="Y48" s="294"/>
    </row>
    <row r="49" spans="2:25" x14ac:dyDescent="0.25">
      <c r="B49" s="286"/>
      <c r="C49" s="296"/>
      <c r="D49" s="296"/>
      <c r="E49" s="8" t="s">
        <v>183</v>
      </c>
      <c r="F49" s="288"/>
      <c r="G49" s="294"/>
      <c r="I49" s="9"/>
      <c r="K49" s="286"/>
      <c r="L49" s="296"/>
      <c r="M49" s="296"/>
      <c r="N49" s="8" t="s">
        <v>228</v>
      </c>
      <c r="O49" s="288"/>
      <c r="P49" s="294"/>
      <c r="R49" s="9"/>
      <c r="T49" s="286"/>
      <c r="U49" s="296"/>
      <c r="V49" s="296"/>
      <c r="W49" s="8" t="s">
        <v>266</v>
      </c>
      <c r="X49" s="288"/>
      <c r="Y49" s="294"/>
    </row>
    <row r="50" spans="2:25" x14ac:dyDescent="0.25">
      <c r="B50" s="286"/>
      <c r="C50" s="296"/>
      <c r="D50" s="296"/>
      <c r="E50" s="8" t="s">
        <v>184</v>
      </c>
      <c r="F50" s="288"/>
      <c r="G50" s="294"/>
      <c r="I50" s="9"/>
      <c r="K50" s="286"/>
      <c r="L50" s="296"/>
      <c r="M50" s="296"/>
      <c r="N50" s="8" t="s">
        <v>229</v>
      </c>
      <c r="O50" s="288"/>
      <c r="P50" s="294"/>
      <c r="R50" s="9"/>
      <c r="T50" s="286"/>
      <c r="U50" s="296"/>
      <c r="V50" s="296"/>
      <c r="W50" s="8" t="s">
        <v>267</v>
      </c>
      <c r="X50" s="288"/>
      <c r="Y50" s="294"/>
    </row>
    <row r="51" spans="2:25" ht="14.45" customHeight="1" x14ac:dyDescent="0.25">
      <c r="B51" s="286"/>
      <c r="C51" s="296" t="s">
        <v>159</v>
      </c>
      <c r="D51" s="296" t="s">
        <v>160</v>
      </c>
      <c r="E51" s="8" t="s">
        <v>185</v>
      </c>
      <c r="F51" s="288" t="s">
        <v>144</v>
      </c>
      <c r="G51" s="294"/>
      <c r="I51" s="9"/>
      <c r="K51" s="286"/>
      <c r="L51" s="296" t="s">
        <v>347</v>
      </c>
      <c r="M51" s="296" t="s">
        <v>348</v>
      </c>
      <c r="N51" s="8" t="s">
        <v>227</v>
      </c>
      <c r="O51" s="288"/>
      <c r="P51" s="294"/>
      <c r="R51" s="9"/>
      <c r="T51" s="286" t="s">
        <v>397</v>
      </c>
      <c r="U51" s="296" t="s">
        <v>268</v>
      </c>
      <c r="V51" s="296" t="s">
        <v>269</v>
      </c>
      <c r="W51" s="8" t="s">
        <v>213</v>
      </c>
      <c r="X51" s="288" t="s">
        <v>126</v>
      </c>
      <c r="Y51" s="294"/>
    </row>
    <row r="52" spans="2:25" x14ac:dyDescent="0.25">
      <c r="B52" s="286"/>
      <c r="C52" s="296"/>
      <c r="D52" s="296"/>
      <c r="E52" s="8" t="s">
        <v>186</v>
      </c>
      <c r="F52" s="288"/>
      <c r="G52" s="294"/>
      <c r="I52" s="9"/>
      <c r="K52" s="286"/>
      <c r="L52" s="296"/>
      <c r="M52" s="296"/>
      <c r="N52" s="8" t="s">
        <v>228</v>
      </c>
      <c r="O52" s="288"/>
      <c r="P52" s="294"/>
      <c r="R52" s="9"/>
      <c r="T52" s="286"/>
      <c r="U52" s="296"/>
      <c r="V52" s="296"/>
      <c r="W52" s="8" t="s">
        <v>214</v>
      </c>
      <c r="X52" s="288"/>
      <c r="Y52" s="294"/>
    </row>
    <row r="53" spans="2:25" x14ac:dyDescent="0.25">
      <c r="B53" s="286"/>
      <c r="C53" s="296"/>
      <c r="D53" s="296"/>
      <c r="E53" s="8" t="s">
        <v>187</v>
      </c>
      <c r="F53" s="288"/>
      <c r="G53" s="294"/>
      <c r="I53" s="9"/>
      <c r="K53" s="286"/>
      <c r="L53" s="296"/>
      <c r="M53" s="296"/>
      <c r="N53" s="8" t="s">
        <v>229</v>
      </c>
      <c r="O53" s="288"/>
      <c r="P53" s="294"/>
      <c r="R53" s="9"/>
      <c r="T53" s="286"/>
      <c r="U53" s="296"/>
      <c r="V53" s="296"/>
      <c r="W53" s="8" t="s">
        <v>215</v>
      </c>
      <c r="X53" s="288"/>
      <c r="Y53" s="294"/>
    </row>
    <row r="54" spans="2:25" ht="14.45" customHeight="1" x14ac:dyDescent="0.25">
      <c r="B54" s="286"/>
      <c r="C54" s="296" t="s">
        <v>161</v>
      </c>
      <c r="D54" s="296" t="s">
        <v>162</v>
      </c>
      <c r="E54" s="8" t="s">
        <v>185</v>
      </c>
      <c r="F54" s="288"/>
      <c r="G54" s="294"/>
      <c r="I54" s="9"/>
      <c r="K54" s="286"/>
      <c r="L54" s="296" t="s">
        <v>349</v>
      </c>
      <c r="M54" s="296" t="s">
        <v>350</v>
      </c>
      <c r="N54" s="8" t="s">
        <v>208</v>
      </c>
      <c r="O54" s="288" t="s">
        <v>136</v>
      </c>
      <c r="P54" s="294"/>
      <c r="R54" s="9"/>
      <c r="T54" s="286"/>
      <c r="U54" s="296" t="s">
        <v>270</v>
      </c>
      <c r="V54" s="296" t="s">
        <v>271</v>
      </c>
      <c r="W54" s="8" t="s">
        <v>171</v>
      </c>
      <c r="X54" s="288" t="s">
        <v>131</v>
      </c>
      <c r="Y54" s="294"/>
    </row>
    <row r="55" spans="2:25" x14ac:dyDescent="0.25">
      <c r="B55" s="286"/>
      <c r="C55" s="296"/>
      <c r="D55" s="296"/>
      <c r="E55" s="8" t="s">
        <v>186</v>
      </c>
      <c r="F55" s="288"/>
      <c r="G55" s="294"/>
      <c r="I55" s="9"/>
      <c r="K55" s="286"/>
      <c r="L55" s="296"/>
      <c r="M55" s="296"/>
      <c r="N55" s="8" t="s">
        <v>209</v>
      </c>
      <c r="O55" s="288"/>
      <c r="P55" s="294"/>
      <c r="R55" s="9"/>
      <c r="T55" s="286"/>
      <c r="U55" s="296"/>
      <c r="V55" s="296"/>
      <c r="W55" s="8" t="s">
        <v>172</v>
      </c>
      <c r="X55" s="288"/>
      <c r="Y55" s="294"/>
    </row>
    <row r="56" spans="2:25" x14ac:dyDescent="0.25">
      <c r="B56" s="286"/>
      <c r="C56" s="296"/>
      <c r="D56" s="296"/>
      <c r="E56" s="8" t="s">
        <v>187</v>
      </c>
      <c r="F56" s="288"/>
      <c r="G56" s="294"/>
      <c r="I56" s="9"/>
      <c r="K56" s="286"/>
      <c r="L56" s="296"/>
      <c r="M56" s="296"/>
      <c r="N56" s="8" t="s">
        <v>210</v>
      </c>
      <c r="O56" s="288"/>
      <c r="P56" s="294"/>
      <c r="R56" s="9"/>
      <c r="T56" s="286"/>
      <c r="U56" s="296"/>
      <c r="V56" s="296"/>
      <c r="W56" s="8" t="s">
        <v>173</v>
      </c>
      <c r="X56" s="288"/>
      <c r="Y56" s="294"/>
    </row>
    <row r="57" spans="2:25" ht="14.45" customHeight="1" x14ac:dyDescent="0.25">
      <c r="B57" s="286"/>
      <c r="C57" s="296" t="s">
        <v>163</v>
      </c>
      <c r="D57" s="296" t="s">
        <v>164</v>
      </c>
      <c r="E57" s="8" t="s">
        <v>171</v>
      </c>
      <c r="F57" s="288" t="s">
        <v>136</v>
      </c>
      <c r="G57" s="294"/>
      <c r="I57" s="9"/>
      <c r="K57" s="286"/>
      <c r="L57" s="296" t="s">
        <v>351</v>
      </c>
      <c r="M57" s="296" t="s">
        <v>352</v>
      </c>
      <c r="N57" s="8" t="s">
        <v>265</v>
      </c>
      <c r="O57" s="288" t="s">
        <v>150</v>
      </c>
      <c r="P57" s="294"/>
      <c r="R57" s="9"/>
      <c r="T57" s="286"/>
      <c r="U57" s="296" t="s">
        <v>272</v>
      </c>
      <c r="V57" s="296" t="s">
        <v>273</v>
      </c>
      <c r="W57" s="8" t="s">
        <v>232</v>
      </c>
      <c r="X57" s="288" t="s">
        <v>136</v>
      </c>
      <c r="Y57" s="294"/>
    </row>
    <row r="58" spans="2:25" x14ac:dyDescent="0.25">
      <c r="B58" s="286"/>
      <c r="C58" s="296"/>
      <c r="D58" s="296"/>
      <c r="E58" s="8" t="s">
        <v>172</v>
      </c>
      <c r="F58" s="288"/>
      <c r="G58" s="294"/>
      <c r="I58" s="9"/>
      <c r="K58" s="286"/>
      <c r="L58" s="296"/>
      <c r="M58" s="296"/>
      <c r="N58" s="8" t="s">
        <v>266</v>
      </c>
      <c r="O58" s="288"/>
      <c r="P58" s="294"/>
      <c r="R58" s="9"/>
      <c r="T58" s="286"/>
      <c r="U58" s="296"/>
      <c r="V58" s="296"/>
      <c r="W58" s="8" t="s">
        <v>233</v>
      </c>
      <c r="X58" s="288"/>
      <c r="Y58" s="294"/>
    </row>
    <row r="59" spans="2:25" ht="15.75" thickBot="1" x14ac:dyDescent="0.3">
      <c r="B59" s="287"/>
      <c r="C59" s="297"/>
      <c r="D59" s="297"/>
      <c r="E59" s="21" t="s">
        <v>173</v>
      </c>
      <c r="F59" s="289"/>
      <c r="G59" s="295"/>
      <c r="I59" s="9"/>
      <c r="K59" s="287"/>
      <c r="L59" s="297"/>
      <c r="M59" s="297"/>
      <c r="N59" s="21" t="s">
        <v>267</v>
      </c>
      <c r="O59" s="289"/>
      <c r="P59" s="295"/>
      <c r="R59" s="9"/>
      <c r="T59" s="287"/>
      <c r="U59" s="297"/>
      <c r="V59" s="297"/>
      <c r="W59" s="21" t="s">
        <v>234</v>
      </c>
      <c r="X59" s="289"/>
      <c r="Y59" s="295"/>
    </row>
    <row r="60" spans="2:25" x14ac:dyDescent="0.25">
      <c r="B60" s="14"/>
      <c r="C60" s="14"/>
      <c r="D60" s="14"/>
      <c r="F60" s="11"/>
      <c r="I60" s="9"/>
      <c r="K60" s="18"/>
      <c r="R60" s="9"/>
      <c r="T60" s="18"/>
    </row>
    <row r="61" spans="2:25" x14ac:dyDescent="0.25">
      <c r="B61" s="15"/>
      <c r="C61" s="15"/>
      <c r="D61" s="15"/>
      <c r="E61" s="9"/>
      <c r="F61" s="12"/>
      <c r="G61" s="12"/>
      <c r="H61" s="9"/>
      <c r="I61" s="9"/>
      <c r="J61" s="9"/>
      <c r="K61" s="19"/>
      <c r="L61" s="20"/>
      <c r="M61" s="20"/>
      <c r="N61" s="9"/>
      <c r="O61" s="22"/>
      <c r="P61" s="155"/>
      <c r="Q61" s="9"/>
      <c r="R61" s="9"/>
      <c r="S61" s="9"/>
      <c r="T61" s="19"/>
      <c r="U61" s="20"/>
      <c r="V61" s="20"/>
      <c r="W61" s="9"/>
      <c r="X61" s="9"/>
      <c r="Y61" s="155"/>
    </row>
    <row r="62" spans="2:25" x14ac:dyDescent="0.25">
      <c r="I62" s="9"/>
      <c r="R62" s="9"/>
    </row>
    <row r="63" spans="2:25" ht="23.25" x14ac:dyDescent="0.35">
      <c r="B63" s="302" t="s">
        <v>188</v>
      </c>
      <c r="C63" s="302"/>
      <c r="D63" s="302"/>
      <c r="E63" s="302"/>
      <c r="F63" s="302"/>
      <c r="G63" s="302"/>
      <c r="I63" s="9"/>
      <c r="K63" s="302" t="s">
        <v>353</v>
      </c>
      <c r="L63" s="302"/>
      <c r="M63" s="302"/>
      <c r="N63" s="302"/>
      <c r="O63" s="302"/>
      <c r="P63" s="302"/>
      <c r="R63" s="9"/>
      <c r="T63" s="302" t="s">
        <v>274</v>
      </c>
      <c r="U63" s="302"/>
      <c r="V63" s="302"/>
      <c r="W63" s="302"/>
      <c r="X63" s="302"/>
      <c r="Y63" s="302"/>
    </row>
    <row r="64" spans="2:25" ht="15.75" thickBot="1" x14ac:dyDescent="0.3">
      <c r="B64" s="304" t="s">
        <v>385</v>
      </c>
      <c r="C64" s="304"/>
      <c r="D64" s="304"/>
      <c r="E64" s="304"/>
      <c r="F64" s="304"/>
      <c r="G64" s="304"/>
      <c r="I64" s="9"/>
      <c r="K64" s="301" t="s">
        <v>354</v>
      </c>
      <c r="L64" s="301"/>
      <c r="M64" s="301"/>
      <c r="N64" s="301"/>
      <c r="O64" s="301"/>
      <c r="P64" s="301"/>
      <c r="R64" s="9"/>
      <c r="T64" s="301" t="s">
        <v>275</v>
      </c>
      <c r="U64" s="301"/>
      <c r="V64" s="301"/>
      <c r="W64" s="301"/>
      <c r="X64" s="301"/>
      <c r="Y64" s="301"/>
    </row>
    <row r="65" spans="2:25" ht="15.75" thickBot="1" x14ac:dyDescent="0.3">
      <c r="B65" s="23" t="s">
        <v>388</v>
      </c>
      <c r="C65" s="147" t="s">
        <v>153</v>
      </c>
      <c r="D65" s="23"/>
      <c r="E65" s="23"/>
      <c r="F65" s="170" t="s">
        <v>988</v>
      </c>
      <c r="G65" s="171" t="str">
        <f>CONCATENATE(COUNTA(G68:G115)," / ",COUNTA(C68:C115))</f>
        <v>0 / 16</v>
      </c>
      <c r="I65" s="9"/>
      <c r="K65" s="16" t="s">
        <v>388</v>
      </c>
      <c r="L65" s="146" t="s">
        <v>153</v>
      </c>
      <c r="M65" s="16"/>
      <c r="N65" s="16"/>
      <c r="O65" s="170" t="s">
        <v>988</v>
      </c>
      <c r="P65" s="171" t="str">
        <f>CONCATENATE(COUNTA(P68:P115), " / ", COUNTA(L68:L115))</f>
        <v>0 / 16</v>
      </c>
      <c r="R65" s="9"/>
      <c r="T65" s="16" t="s">
        <v>388</v>
      </c>
      <c r="U65" s="146" t="s">
        <v>153</v>
      </c>
      <c r="V65" s="16"/>
      <c r="W65" s="16"/>
      <c r="X65" s="170" t="s">
        <v>988</v>
      </c>
      <c r="Y65" s="171" t="str">
        <f>CONCATENATE(COUNTA(Y68:Y112)," / ",COUNTA(U68:U112))</f>
        <v>0 / 15</v>
      </c>
    </row>
    <row r="66" spans="2:25" ht="15.75" thickBot="1" x14ac:dyDescent="0.3">
      <c r="I66" s="9"/>
      <c r="R66" s="9"/>
    </row>
    <row r="67" spans="2:25" s="161" customFormat="1" ht="15.75" thickBot="1" x14ac:dyDescent="0.3">
      <c r="B67" s="156" t="s">
        <v>119</v>
      </c>
      <c r="C67" s="157" t="s">
        <v>120</v>
      </c>
      <c r="D67" s="157" t="s">
        <v>121</v>
      </c>
      <c r="E67" s="158" t="s">
        <v>122</v>
      </c>
      <c r="F67" s="159" t="s">
        <v>123</v>
      </c>
      <c r="G67" s="160" t="s">
        <v>387</v>
      </c>
      <c r="I67" s="162"/>
      <c r="K67" s="163" t="s">
        <v>119</v>
      </c>
      <c r="L67" s="157" t="s">
        <v>120</v>
      </c>
      <c r="M67" s="157" t="s">
        <v>121</v>
      </c>
      <c r="N67" s="158" t="s">
        <v>122</v>
      </c>
      <c r="O67" s="159" t="s">
        <v>123</v>
      </c>
      <c r="P67" s="164" t="s">
        <v>387</v>
      </c>
      <c r="R67" s="162"/>
      <c r="T67" s="163" t="s">
        <v>119</v>
      </c>
      <c r="U67" s="157" t="s">
        <v>120</v>
      </c>
      <c r="V67" s="157" t="s">
        <v>121</v>
      </c>
      <c r="W67" s="158" t="s">
        <v>122</v>
      </c>
      <c r="X67" s="158" t="s">
        <v>123</v>
      </c>
      <c r="Y67" s="164" t="s">
        <v>387</v>
      </c>
    </row>
    <row r="68" spans="2:25" ht="15" customHeight="1" x14ac:dyDescent="0.25">
      <c r="B68" s="286" t="s">
        <v>404</v>
      </c>
      <c r="C68" s="296" t="s">
        <v>189</v>
      </c>
      <c r="D68" s="296" t="s">
        <v>190</v>
      </c>
      <c r="E68" s="8" t="s">
        <v>182</v>
      </c>
      <c r="F68" s="288" t="s">
        <v>153</v>
      </c>
      <c r="G68" s="294"/>
      <c r="I68" s="9"/>
      <c r="K68" s="305" t="s">
        <v>401</v>
      </c>
      <c r="L68" s="300" t="s">
        <v>355</v>
      </c>
      <c r="M68" s="300" t="s">
        <v>408</v>
      </c>
      <c r="N68" s="169" t="s">
        <v>179</v>
      </c>
      <c r="O68" s="299" t="s">
        <v>153</v>
      </c>
      <c r="P68" s="298"/>
      <c r="R68" s="9"/>
      <c r="T68" s="286" t="s">
        <v>396</v>
      </c>
      <c r="U68" s="300" t="s">
        <v>276</v>
      </c>
      <c r="V68" s="300" t="s">
        <v>277</v>
      </c>
      <c r="W68" s="8" t="s">
        <v>179</v>
      </c>
      <c r="X68" s="299" t="s">
        <v>153</v>
      </c>
      <c r="Y68" s="298"/>
    </row>
    <row r="69" spans="2:25" x14ac:dyDescent="0.25">
      <c r="B69" s="286"/>
      <c r="C69" s="296"/>
      <c r="D69" s="296"/>
      <c r="E69" s="8" t="s">
        <v>183</v>
      </c>
      <c r="F69" s="288"/>
      <c r="G69" s="294"/>
      <c r="I69" s="9"/>
      <c r="K69" s="286"/>
      <c r="L69" s="296"/>
      <c r="M69" s="296"/>
      <c r="N69" s="8" t="s">
        <v>180</v>
      </c>
      <c r="O69" s="288"/>
      <c r="P69" s="294"/>
      <c r="R69" s="9"/>
      <c r="T69" s="286"/>
      <c r="U69" s="296"/>
      <c r="V69" s="296"/>
      <c r="W69" s="8" t="s">
        <v>180</v>
      </c>
      <c r="X69" s="288"/>
      <c r="Y69" s="294"/>
    </row>
    <row r="70" spans="2:25" x14ac:dyDescent="0.25">
      <c r="B70" s="286"/>
      <c r="C70" s="296"/>
      <c r="D70" s="296"/>
      <c r="E70" s="8" t="s">
        <v>184</v>
      </c>
      <c r="F70" s="288"/>
      <c r="G70" s="294"/>
      <c r="I70" s="9"/>
      <c r="K70" s="286"/>
      <c r="L70" s="296"/>
      <c r="M70" s="296"/>
      <c r="N70" s="8" t="s">
        <v>181</v>
      </c>
      <c r="O70" s="288"/>
      <c r="P70" s="294"/>
      <c r="R70" s="9"/>
      <c r="T70" s="286"/>
      <c r="U70" s="296"/>
      <c r="V70" s="296"/>
      <c r="W70" s="8" t="s">
        <v>181</v>
      </c>
      <c r="X70" s="288"/>
      <c r="Y70" s="294"/>
    </row>
    <row r="71" spans="2:25" ht="15" customHeight="1" x14ac:dyDescent="0.25">
      <c r="B71" s="286"/>
      <c r="C71" s="296" t="s">
        <v>191</v>
      </c>
      <c r="D71" s="296" t="s">
        <v>192</v>
      </c>
      <c r="E71" s="8" t="s">
        <v>174</v>
      </c>
      <c r="F71" s="288" t="s">
        <v>156</v>
      </c>
      <c r="G71" s="294"/>
      <c r="I71" s="9"/>
      <c r="K71" s="286"/>
      <c r="L71" s="296" t="s">
        <v>356</v>
      </c>
      <c r="M71" s="296" t="s">
        <v>357</v>
      </c>
      <c r="N71" s="8" t="s">
        <v>165</v>
      </c>
      <c r="O71" s="288" t="s">
        <v>126</v>
      </c>
      <c r="P71" s="294"/>
      <c r="R71" s="9"/>
      <c r="T71" s="286"/>
      <c r="U71" s="296" t="s">
        <v>278</v>
      </c>
      <c r="V71" s="296" t="s">
        <v>279</v>
      </c>
      <c r="W71" s="8" t="s">
        <v>179</v>
      </c>
      <c r="X71" s="288"/>
      <c r="Y71" s="294"/>
    </row>
    <row r="72" spans="2:25" x14ac:dyDescent="0.25">
      <c r="B72" s="286"/>
      <c r="C72" s="296"/>
      <c r="D72" s="296"/>
      <c r="E72" s="8" t="s">
        <v>175</v>
      </c>
      <c r="F72" s="288"/>
      <c r="G72" s="294"/>
      <c r="I72" s="9"/>
      <c r="K72" s="286"/>
      <c r="L72" s="296"/>
      <c r="M72" s="296"/>
      <c r="N72" s="8" t="s">
        <v>166</v>
      </c>
      <c r="O72" s="288"/>
      <c r="P72" s="294"/>
      <c r="R72" s="9"/>
      <c r="T72" s="286"/>
      <c r="U72" s="296"/>
      <c r="V72" s="296"/>
      <c r="W72" s="8" t="s">
        <v>180</v>
      </c>
      <c r="X72" s="288"/>
      <c r="Y72" s="294"/>
    </row>
    <row r="73" spans="2:25" x14ac:dyDescent="0.25">
      <c r="B73" s="286"/>
      <c r="C73" s="296"/>
      <c r="D73" s="296"/>
      <c r="E73" s="8" t="s">
        <v>176</v>
      </c>
      <c r="F73" s="288"/>
      <c r="G73" s="294"/>
      <c r="I73" s="9"/>
      <c r="K73" s="286"/>
      <c r="L73" s="296"/>
      <c r="M73" s="296"/>
      <c r="N73" s="8" t="s">
        <v>167</v>
      </c>
      <c r="O73" s="288"/>
      <c r="P73" s="294"/>
      <c r="R73" s="9"/>
      <c r="T73" s="286"/>
      <c r="U73" s="296"/>
      <c r="V73" s="296"/>
      <c r="W73" s="8" t="s">
        <v>181</v>
      </c>
      <c r="X73" s="288"/>
      <c r="Y73" s="294"/>
    </row>
    <row r="74" spans="2:25" ht="15" customHeight="1" x14ac:dyDescent="0.25">
      <c r="B74" s="286"/>
      <c r="C74" s="296" t="s">
        <v>193</v>
      </c>
      <c r="D74" s="296" t="s">
        <v>194</v>
      </c>
      <c r="E74" s="8" t="s">
        <v>174</v>
      </c>
      <c r="F74" s="288"/>
      <c r="G74" s="294"/>
      <c r="I74" s="9"/>
      <c r="K74" s="286"/>
      <c r="L74" s="296" t="s">
        <v>358</v>
      </c>
      <c r="M74" s="296" t="s">
        <v>359</v>
      </c>
      <c r="N74" s="8" t="s">
        <v>182</v>
      </c>
      <c r="O74" s="288" t="s">
        <v>156</v>
      </c>
      <c r="P74" s="294"/>
      <c r="R74" s="9"/>
      <c r="T74" s="286"/>
      <c r="U74" s="296" t="s">
        <v>280</v>
      </c>
      <c r="V74" s="296" t="s">
        <v>281</v>
      </c>
      <c r="W74" s="8" t="s">
        <v>179</v>
      </c>
      <c r="X74" s="288"/>
      <c r="Y74" s="294"/>
    </row>
    <row r="75" spans="2:25" x14ac:dyDescent="0.25">
      <c r="B75" s="286"/>
      <c r="C75" s="296"/>
      <c r="D75" s="296"/>
      <c r="E75" s="8" t="s">
        <v>175</v>
      </c>
      <c r="F75" s="288"/>
      <c r="G75" s="294"/>
      <c r="I75" s="9"/>
      <c r="K75" s="286"/>
      <c r="L75" s="296"/>
      <c r="M75" s="296"/>
      <c r="N75" s="8" t="s">
        <v>183</v>
      </c>
      <c r="O75" s="288"/>
      <c r="P75" s="294"/>
      <c r="R75" s="9"/>
      <c r="T75" s="286"/>
      <c r="U75" s="296"/>
      <c r="V75" s="296"/>
      <c r="W75" s="8" t="s">
        <v>180</v>
      </c>
      <c r="X75" s="288"/>
      <c r="Y75" s="294"/>
    </row>
    <row r="76" spans="2:25" x14ac:dyDescent="0.25">
      <c r="B76" s="286"/>
      <c r="C76" s="296"/>
      <c r="D76" s="296"/>
      <c r="E76" s="8" t="s">
        <v>176</v>
      </c>
      <c r="F76" s="288"/>
      <c r="G76" s="294"/>
      <c r="I76" s="9"/>
      <c r="K76" s="286"/>
      <c r="L76" s="296"/>
      <c r="M76" s="296"/>
      <c r="N76" s="8" t="s">
        <v>184</v>
      </c>
      <c r="O76" s="288"/>
      <c r="P76" s="294"/>
      <c r="R76" s="9"/>
      <c r="T76" s="286"/>
      <c r="U76" s="296"/>
      <c r="V76" s="296"/>
      <c r="W76" s="8" t="s">
        <v>181</v>
      </c>
      <c r="X76" s="288"/>
      <c r="Y76" s="294"/>
    </row>
    <row r="77" spans="2:25" ht="15" customHeight="1" x14ac:dyDescent="0.25">
      <c r="B77" s="286"/>
      <c r="C77" s="296" t="s">
        <v>195</v>
      </c>
      <c r="D77" s="296" t="s">
        <v>196</v>
      </c>
      <c r="E77" s="8" t="s">
        <v>168</v>
      </c>
      <c r="F77" s="288" t="s">
        <v>139</v>
      </c>
      <c r="G77" s="294"/>
      <c r="I77" s="9"/>
      <c r="K77" s="286"/>
      <c r="L77" s="296" t="s">
        <v>360</v>
      </c>
      <c r="M77" s="296" t="s">
        <v>361</v>
      </c>
      <c r="N77" s="8" t="s">
        <v>182</v>
      </c>
      <c r="O77" s="288"/>
      <c r="P77" s="294"/>
      <c r="R77" s="9"/>
      <c r="T77" s="286"/>
      <c r="U77" s="296" t="s">
        <v>282</v>
      </c>
      <c r="V77" s="296" t="s">
        <v>283</v>
      </c>
      <c r="W77" s="8" t="s">
        <v>165</v>
      </c>
      <c r="X77" s="288" t="s">
        <v>126</v>
      </c>
      <c r="Y77" s="294"/>
    </row>
    <row r="78" spans="2:25" x14ac:dyDescent="0.25">
      <c r="B78" s="286"/>
      <c r="C78" s="296"/>
      <c r="D78" s="296"/>
      <c r="E78" s="8" t="s">
        <v>169</v>
      </c>
      <c r="F78" s="288"/>
      <c r="G78" s="294"/>
      <c r="I78" s="9"/>
      <c r="K78" s="286"/>
      <c r="L78" s="296"/>
      <c r="M78" s="296"/>
      <c r="N78" s="8" t="s">
        <v>183</v>
      </c>
      <c r="O78" s="288"/>
      <c r="P78" s="294"/>
      <c r="R78" s="9"/>
      <c r="T78" s="286"/>
      <c r="U78" s="296"/>
      <c r="V78" s="296"/>
      <c r="W78" s="8" t="s">
        <v>166</v>
      </c>
      <c r="X78" s="288"/>
      <c r="Y78" s="294"/>
    </row>
    <row r="79" spans="2:25" x14ac:dyDescent="0.25">
      <c r="B79" s="286"/>
      <c r="C79" s="296"/>
      <c r="D79" s="296"/>
      <c r="E79" s="8" t="s">
        <v>170</v>
      </c>
      <c r="F79" s="288"/>
      <c r="G79" s="294"/>
      <c r="I79" s="9"/>
      <c r="K79" s="286"/>
      <c r="L79" s="296"/>
      <c r="M79" s="296"/>
      <c r="N79" s="8" t="s">
        <v>184</v>
      </c>
      <c r="O79" s="288"/>
      <c r="P79" s="294"/>
      <c r="R79" s="9"/>
      <c r="T79" s="286"/>
      <c r="U79" s="296"/>
      <c r="V79" s="296"/>
      <c r="W79" s="8" t="s">
        <v>167</v>
      </c>
      <c r="X79" s="288"/>
      <c r="Y79" s="294"/>
    </row>
    <row r="80" spans="2:25" ht="15" customHeight="1" x14ac:dyDescent="0.25">
      <c r="B80" s="286"/>
      <c r="C80" s="296" t="s">
        <v>197</v>
      </c>
      <c r="D80" s="296" t="s">
        <v>198</v>
      </c>
      <c r="E80" s="8" t="s">
        <v>185</v>
      </c>
      <c r="F80" s="288" t="s">
        <v>131</v>
      </c>
      <c r="G80" s="294"/>
      <c r="I80" s="9"/>
      <c r="K80" s="286"/>
      <c r="L80" s="296" t="s">
        <v>362</v>
      </c>
      <c r="M80" s="296" t="s">
        <v>363</v>
      </c>
      <c r="N80" s="8" t="s">
        <v>174</v>
      </c>
      <c r="O80" s="288" t="s">
        <v>139</v>
      </c>
      <c r="P80" s="294"/>
      <c r="R80" s="9"/>
      <c r="T80" s="286"/>
      <c r="U80" s="296" t="s">
        <v>284</v>
      </c>
      <c r="V80" s="296" t="s">
        <v>285</v>
      </c>
      <c r="W80" s="8" t="s">
        <v>165</v>
      </c>
      <c r="X80" s="288"/>
      <c r="Y80" s="294"/>
    </row>
    <row r="81" spans="2:25" x14ac:dyDescent="0.25">
      <c r="B81" s="286"/>
      <c r="C81" s="296"/>
      <c r="D81" s="296"/>
      <c r="E81" s="8" t="s">
        <v>186</v>
      </c>
      <c r="F81" s="288"/>
      <c r="G81" s="294"/>
      <c r="I81" s="9"/>
      <c r="K81" s="286"/>
      <c r="L81" s="296"/>
      <c r="M81" s="296"/>
      <c r="N81" s="8" t="s">
        <v>175</v>
      </c>
      <c r="O81" s="288"/>
      <c r="P81" s="294"/>
      <c r="R81" s="9"/>
      <c r="T81" s="286"/>
      <c r="U81" s="296"/>
      <c r="V81" s="296"/>
      <c r="W81" s="8" t="s">
        <v>166</v>
      </c>
      <c r="X81" s="288"/>
      <c r="Y81" s="294"/>
    </row>
    <row r="82" spans="2:25" x14ac:dyDescent="0.25">
      <c r="B82" s="286"/>
      <c r="C82" s="296"/>
      <c r="D82" s="296"/>
      <c r="E82" s="8" t="s">
        <v>187</v>
      </c>
      <c r="F82" s="288"/>
      <c r="G82" s="294"/>
      <c r="I82" s="9"/>
      <c r="K82" s="286"/>
      <c r="L82" s="296"/>
      <c r="M82" s="296"/>
      <c r="N82" s="8" t="s">
        <v>176</v>
      </c>
      <c r="O82" s="288"/>
      <c r="P82" s="294"/>
      <c r="R82" s="9"/>
      <c r="T82" s="286"/>
      <c r="U82" s="296"/>
      <c r="V82" s="296"/>
      <c r="W82" s="8" t="s">
        <v>167</v>
      </c>
      <c r="X82" s="288"/>
      <c r="Y82" s="294"/>
    </row>
    <row r="83" spans="2:25" ht="15" customHeight="1" x14ac:dyDescent="0.25">
      <c r="B83" s="286"/>
      <c r="C83" s="296" t="s">
        <v>199</v>
      </c>
      <c r="D83" s="296" t="s">
        <v>200</v>
      </c>
      <c r="E83" s="8" t="s">
        <v>201</v>
      </c>
      <c r="F83" s="288" t="s">
        <v>144</v>
      </c>
      <c r="G83" s="294"/>
      <c r="I83" s="9"/>
      <c r="K83" s="286"/>
      <c r="L83" s="296" t="s">
        <v>364</v>
      </c>
      <c r="M83" s="296" t="s">
        <v>365</v>
      </c>
      <c r="N83" s="8" t="s">
        <v>168</v>
      </c>
      <c r="O83" s="288" t="s">
        <v>131</v>
      </c>
      <c r="P83" s="294"/>
      <c r="R83" s="9"/>
      <c r="T83" s="286"/>
      <c r="U83" s="296" t="s">
        <v>286</v>
      </c>
      <c r="V83" s="296" t="s">
        <v>287</v>
      </c>
      <c r="W83" s="8" t="s">
        <v>213</v>
      </c>
      <c r="X83" s="288" t="s">
        <v>156</v>
      </c>
      <c r="Y83" s="294"/>
    </row>
    <row r="84" spans="2:25" x14ac:dyDescent="0.25">
      <c r="B84" s="286"/>
      <c r="C84" s="296"/>
      <c r="D84" s="296"/>
      <c r="E84" s="8" t="s">
        <v>202</v>
      </c>
      <c r="F84" s="288"/>
      <c r="G84" s="294"/>
      <c r="I84" s="9"/>
      <c r="K84" s="286"/>
      <c r="L84" s="296"/>
      <c r="M84" s="296"/>
      <c r="N84" s="8" t="s">
        <v>169</v>
      </c>
      <c r="O84" s="288"/>
      <c r="P84" s="294"/>
      <c r="R84" s="9"/>
      <c r="T84" s="286"/>
      <c r="U84" s="296"/>
      <c r="V84" s="296"/>
      <c r="W84" s="8" t="s">
        <v>214</v>
      </c>
      <c r="X84" s="288"/>
      <c r="Y84" s="294"/>
    </row>
    <row r="85" spans="2:25" x14ac:dyDescent="0.25">
      <c r="B85" s="286"/>
      <c r="C85" s="296"/>
      <c r="D85" s="296"/>
      <c r="E85" s="8" t="s">
        <v>203</v>
      </c>
      <c r="F85" s="288"/>
      <c r="G85" s="294"/>
      <c r="I85" s="9"/>
      <c r="K85" s="286"/>
      <c r="L85" s="296"/>
      <c r="M85" s="296"/>
      <c r="N85" s="8" t="s">
        <v>170</v>
      </c>
      <c r="O85" s="288"/>
      <c r="P85" s="294"/>
      <c r="R85" s="9"/>
      <c r="T85" s="286"/>
      <c r="U85" s="296"/>
      <c r="V85" s="296"/>
      <c r="W85" s="8" t="s">
        <v>215</v>
      </c>
      <c r="X85" s="288"/>
      <c r="Y85" s="294"/>
    </row>
    <row r="86" spans="2:25" ht="15" customHeight="1" x14ac:dyDescent="0.25">
      <c r="B86" s="286"/>
      <c r="C86" s="296" t="s">
        <v>204</v>
      </c>
      <c r="D86" s="296" t="s">
        <v>205</v>
      </c>
      <c r="E86" s="8" t="s">
        <v>177</v>
      </c>
      <c r="F86" s="288" t="s">
        <v>136</v>
      </c>
      <c r="G86" s="294"/>
      <c r="I86" s="9"/>
      <c r="K86" s="286"/>
      <c r="L86" s="296" t="s">
        <v>366</v>
      </c>
      <c r="M86" s="296" t="s">
        <v>367</v>
      </c>
      <c r="N86" s="8" t="s">
        <v>185</v>
      </c>
      <c r="O86" s="288" t="s">
        <v>144</v>
      </c>
      <c r="P86" s="294"/>
      <c r="R86" s="9"/>
      <c r="T86" s="286"/>
      <c r="U86" s="296" t="s">
        <v>288</v>
      </c>
      <c r="V86" s="296" t="s">
        <v>289</v>
      </c>
      <c r="W86" s="8" t="s">
        <v>213</v>
      </c>
      <c r="X86" s="288"/>
      <c r="Y86" s="294"/>
    </row>
    <row r="87" spans="2:25" x14ac:dyDescent="0.25">
      <c r="B87" s="286"/>
      <c r="C87" s="296"/>
      <c r="D87" s="296"/>
      <c r="E87" s="8" t="s">
        <v>178</v>
      </c>
      <c r="F87" s="288"/>
      <c r="G87" s="294"/>
      <c r="I87" s="9"/>
      <c r="K87" s="286"/>
      <c r="L87" s="296"/>
      <c r="M87" s="296"/>
      <c r="N87" s="8" t="s">
        <v>186</v>
      </c>
      <c r="O87" s="288"/>
      <c r="P87" s="294"/>
      <c r="R87" s="9"/>
      <c r="T87" s="286"/>
      <c r="U87" s="296"/>
      <c r="V87" s="296"/>
      <c r="W87" s="8" t="s">
        <v>214</v>
      </c>
      <c r="X87" s="288"/>
      <c r="Y87" s="294"/>
    </row>
    <row r="88" spans="2:25" x14ac:dyDescent="0.25">
      <c r="B88" s="286"/>
      <c r="C88" s="296"/>
      <c r="D88" s="296"/>
      <c r="E88" s="8" t="s">
        <v>149</v>
      </c>
      <c r="F88" s="288"/>
      <c r="G88" s="294"/>
      <c r="I88" s="9"/>
      <c r="K88" s="286"/>
      <c r="L88" s="296"/>
      <c r="M88" s="296"/>
      <c r="N88" s="8" t="s">
        <v>187</v>
      </c>
      <c r="O88" s="288"/>
      <c r="P88" s="294"/>
      <c r="R88" s="9"/>
      <c r="T88" s="286"/>
      <c r="U88" s="296"/>
      <c r="V88" s="296"/>
      <c r="W88" s="8" t="s">
        <v>215</v>
      </c>
      <c r="X88" s="288"/>
      <c r="Y88" s="294"/>
    </row>
    <row r="89" spans="2:25" ht="15" customHeight="1" x14ac:dyDescent="0.25">
      <c r="B89" s="286"/>
      <c r="C89" s="296" t="s">
        <v>206</v>
      </c>
      <c r="D89" s="296" t="s">
        <v>207</v>
      </c>
      <c r="E89" s="8" t="s">
        <v>208</v>
      </c>
      <c r="F89" s="288" t="s">
        <v>150</v>
      </c>
      <c r="G89" s="294"/>
      <c r="I89" s="9"/>
      <c r="K89" s="286"/>
      <c r="L89" s="296" t="s">
        <v>368</v>
      </c>
      <c r="M89" s="296" t="s">
        <v>369</v>
      </c>
      <c r="N89" s="8" t="s">
        <v>185</v>
      </c>
      <c r="O89" s="288"/>
      <c r="P89" s="294"/>
      <c r="R89" s="9"/>
      <c r="T89" s="286"/>
      <c r="U89" s="296" t="s">
        <v>290</v>
      </c>
      <c r="V89" s="296" t="s">
        <v>291</v>
      </c>
      <c r="W89" s="8" t="s">
        <v>292</v>
      </c>
      <c r="X89" s="288" t="s">
        <v>139</v>
      </c>
      <c r="Y89" s="294"/>
    </row>
    <row r="90" spans="2:25" x14ac:dyDescent="0.25">
      <c r="B90" s="286"/>
      <c r="C90" s="296"/>
      <c r="D90" s="296"/>
      <c r="E90" s="8" t="s">
        <v>209</v>
      </c>
      <c r="F90" s="288"/>
      <c r="G90" s="294"/>
      <c r="I90" s="9"/>
      <c r="K90" s="286"/>
      <c r="L90" s="296"/>
      <c r="M90" s="296"/>
      <c r="N90" s="8" t="s">
        <v>186</v>
      </c>
      <c r="O90" s="288"/>
      <c r="P90" s="294"/>
      <c r="R90" s="9"/>
      <c r="T90" s="286"/>
      <c r="U90" s="296"/>
      <c r="V90" s="296"/>
      <c r="W90" s="8" t="s">
        <v>293</v>
      </c>
      <c r="X90" s="288"/>
      <c r="Y90" s="294"/>
    </row>
    <row r="91" spans="2:25" x14ac:dyDescent="0.25">
      <c r="B91" s="286"/>
      <c r="C91" s="296"/>
      <c r="D91" s="296"/>
      <c r="E91" s="8" t="s">
        <v>210</v>
      </c>
      <c r="F91" s="288"/>
      <c r="G91" s="294"/>
      <c r="I91" s="9"/>
      <c r="K91" s="286"/>
      <c r="L91" s="296"/>
      <c r="M91" s="296"/>
      <c r="N91" s="8" t="s">
        <v>187</v>
      </c>
      <c r="O91" s="288"/>
      <c r="P91" s="294"/>
      <c r="R91" s="9"/>
      <c r="T91" s="286"/>
      <c r="U91" s="296"/>
      <c r="V91" s="296"/>
      <c r="W91" s="8" t="s">
        <v>294</v>
      </c>
      <c r="X91" s="288"/>
      <c r="Y91" s="294"/>
    </row>
    <row r="92" spans="2:25" ht="15" customHeight="1" x14ac:dyDescent="0.25">
      <c r="B92" s="286" t="s">
        <v>403</v>
      </c>
      <c r="C92" s="296" t="s">
        <v>211</v>
      </c>
      <c r="D92" s="296" t="s">
        <v>212</v>
      </c>
      <c r="E92" s="8" t="s">
        <v>213</v>
      </c>
      <c r="F92" s="288" t="s">
        <v>153</v>
      </c>
      <c r="G92" s="294"/>
      <c r="I92" s="9"/>
      <c r="K92" s="286"/>
      <c r="L92" s="296" t="s">
        <v>370</v>
      </c>
      <c r="M92" s="296" t="s">
        <v>371</v>
      </c>
      <c r="N92" s="8" t="s">
        <v>171</v>
      </c>
      <c r="O92" s="288" t="s">
        <v>136</v>
      </c>
      <c r="P92" s="294"/>
      <c r="R92" s="9"/>
      <c r="T92" s="286"/>
      <c r="U92" s="296" t="s">
        <v>295</v>
      </c>
      <c r="V92" s="296" t="s">
        <v>296</v>
      </c>
      <c r="W92" s="8" t="s">
        <v>297</v>
      </c>
      <c r="X92" s="288" t="s">
        <v>131</v>
      </c>
      <c r="Y92" s="294"/>
    </row>
    <row r="93" spans="2:25" x14ac:dyDescent="0.25">
      <c r="B93" s="286"/>
      <c r="C93" s="296"/>
      <c r="D93" s="296"/>
      <c r="E93" s="8" t="s">
        <v>214</v>
      </c>
      <c r="F93" s="288"/>
      <c r="G93" s="294"/>
      <c r="I93" s="9"/>
      <c r="K93" s="286"/>
      <c r="L93" s="296"/>
      <c r="M93" s="296"/>
      <c r="N93" s="8" t="s">
        <v>172</v>
      </c>
      <c r="O93" s="288"/>
      <c r="P93" s="294"/>
      <c r="R93" s="9"/>
      <c r="T93" s="286"/>
      <c r="U93" s="296"/>
      <c r="V93" s="296"/>
      <c r="W93" s="8" t="s">
        <v>298</v>
      </c>
      <c r="X93" s="288"/>
      <c r="Y93" s="294"/>
    </row>
    <row r="94" spans="2:25" x14ac:dyDescent="0.25">
      <c r="B94" s="286"/>
      <c r="C94" s="296"/>
      <c r="D94" s="296"/>
      <c r="E94" s="8" t="s">
        <v>215</v>
      </c>
      <c r="F94" s="288"/>
      <c r="G94" s="294"/>
      <c r="I94" s="9"/>
      <c r="K94" s="286"/>
      <c r="L94" s="296"/>
      <c r="M94" s="296"/>
      <c r="N94" s="8" t="s">
        <v>173</v>
      </c>
      <c r="O94" s="288"/>
      <c r="P94" s="294"/>
      <c r="R94" s="9"/>
      <c r="T94" s="286"/>
      <c r="U94" s="296"/>
      <c r="V94" s="296"/>
      <c r="W94" s="8" t="s">
        <v>299</v>
      </c>
      <c r="X94" s="288"/>
      <c r="Y94" s="294"/>
    </row>
    <row r="95" spans="2:25" ht="15" customHeight="1" x14ac:dyDescent="0.25">
      <c r="B95" s="286"/>
      <c r="C95" s="296" t="s">
        <v>216</v>
      </c>
      <c r="D95" s="296" t="s">
        <v>217</v>
      </c>
      <c r="E95" s="8" t="s">
        <v>168</v>
      </c>
      <c r="F95" s="288" t="s">
        <v>126</v>
      </c>
      <c r="G95" s="294"/>
      <c r="I95" s="9"/>
      <c r="K95" s="286" t="s">
        <v>402</v>
      </c>
      <c r="L95" s="296" t="s">
        <v>372</v>
      </c>
      <c r="M95" s="296" t="s">
        <v>373</v>
      </c>
      <c r="N95" s="8" t="s">
        <v>292</v>
      </c>
      <c r="O95" s="288" t="s">
        <v>139</v>
      </c>
      <c r="P95" s="294"/>
      <c r="R95" s="9"/>
      <c r="T95" s="286"/>
      <c r="U95" s="296" t="s">
        <v>300</v>
      </c>
      <c r="V95" s="296" t="s">
        <v>301</v>
      </c>
      <c r="W95" s="8" t="s">
        <v>297</v>
      </c>
      <c r="X95" s="288"/>
      <c r="Y95" s="294"/>
    </row>
    <row r="96" spans="2:25" x14ac:dyDescent="0.25">
      <c r="B96" s="286"/>
      <c r="C96" s="296"/>
      <c r="D96" s="296"/>
      <c r="E96" s="8" t="s">
        <v>169</v>
      </c>
      <c r="F96" s="288"/>
      <c r="G96" s="294"/>
      <c r="I96" s="9"/>
      <c r="K96" s="286"/>
      <c r="L96" s="296"/>
      <c r="M96" s="296"/>
      <c r="N96" s="8" t="s">
        <v>293</v>
      </c>
      <c r="O96" s="288"/>
      <c r="P96" s="294"/>
      <c r="R96" s="9"/>
      <c r="T96" s="286"/>
      <c r="U96" s="296"/>
      <c r="V96" s="296"/>
      <c r="W96" s="8" t="s">
        <v>298</v>
      </c>
      <c r="X96" s="288"/>
      <c r="Y96" s="294"/>
    </row>
    <row r="97" spans="2:25" x14ac:dyDescent="0.25">
      <c r="B97" s="286"/>
      <c r="C97" s="296"/>
      <c r="D97" s="296"/>
      <c r="E97" s="8" t="s">
        <v>170</v>
      </c>
      <c r="F97" s="288"/>
      <c r="G97" s="294"/>
      <c r="I97" s="9"/>
      <c r="K97" s="286"/>
      <c r="L97" s="296"/>
      <c r="M97" s="296"/>
      <c r="N97" s="8" t="s">
        <v>294</v>
      </c>
      <c r="O97" s="288"/>
      <c r="P97" s="294"/>
      <c r="R97" s="9"/>
      <c r="T97" s="286"/>
      <c r="U97" s="296"/>
      <c r="V97" s="296"/>
      <c r="W97" s="8" t="s">
        <v>299</v>
      </c>
      <c r="X97" s="288"/>
      <c r="Y97" s="294"/>
    </row>
    <row r="98" spans="2:25" ht="15" customHeight="1" x14ac:dyDescent="0.25">
      <c r="B98" s="286"/>
      <c r="C98" s="296" t="s">
        <v>218</v>
      </c>
      <c r="D98" s="296" t="s">
        <v>219</v>
      </c>
      <c r="E98" s="8" t="s">
        <v>168</v>
      </c>
      <c r="F98" s="288"/>
      <c r="G98" s="294"/>
      <c r="I98" s="9"/>
      <c r="K98" s="286"/>
      <c r="L98" s="296" t="s">
        <v>374</v>
      </c>
      <c r="M98" s="296" t="s">
        <v>375</v>
      </c>
      <c r="N98" s="8" t="s">
        <v>292</v>
      </c>
      <c r="O98" s="288"/>
      <c r="P98" s="294"/>
      <c r="R98" s="9"/>
      <c r="T98" s="286"/>
      <c r="U98" s="296" t="s">
        <v>302</v>
      </c>
      <c r="V98" s="296" t="s">
        <v>303</v>
      </c>
      <c r="W98" s="8" t="s">
        <v>304</v>
      </c>
      <c r="X98" s="288" t="s">
        <v>144</v>
      </c>
      <c r="Y98" s="294"/>
    </row>
    <row r="99" spans="2:25" x14ac:dyDescent="0.25">
      <c r="B99" s="286"/>
      <c r="C99" s="296"/>
      <c r="D99" s="296"/>
      <c r="E99" s="8" t="s">
        <v>169</v>
      </c>
      <c r="F99" s="288"/>
      <c r="G99" s="294"/>
      <c r="I99" s="9"/>
      <c r="K99" s="286"/>
      <c r="L99" s="296"/>
      <c r="M99" s="296"/>
      <c r="N99" s="8" t="s">
        <v>293</v>
      </c>
      <c r="O99" s="288"/>
      <c r="P99" s="294"/>
      <c r="R99" s="9"/>
      <c r="T99" s="286"/>
      <c r="U99" s="296"/>
      <c r="V99" s="296"/>
      <c r="W99" s="8" t="s">
        <v>305</v>
      </c>
      <c r="X99" s="288"/>
      <c r="Y99" s="294"/>
    </row>
    <row r="100" spans="2:25" x14ac:dyDescent="0.25">
      <c r="B100" s="286"/>
      <c r="C100" s="296"/>
      <c r="D100" s="296"/>
      <c r="E100" s="8" t="s">
        <v>170</v>
      </c>
      <c r="F100" s="288"/>
      <c r="G100" s="294"/>
      <c r="I100" s="9"/>
      <c r="K100" s="286"/>
      <c r="L100" s="296"/>
      <c r="M100" s="296"/>
      <c r="N100" s="8" t="s">
        <v>294</v>
      </c>
      <c r="O100" s="288"/>
      <c r="P100" s="294"/>
      <c r="R100" s="9"/>
      <c r="T100" s="286"/>
      <c r="U100" s="296"/>
      <c r="V100" s="296"/>
      <c r="W100" s="8" t="s">
        <v>306</v>
      </c>
      <c r="X100" s="288"/>
      <c r="Y100" s="294"/>
    </row>
    <row r="101" spans="2:25" ht="15" customHeight="1" x14ac:dyDescent="0.25">
      <c r="B101" s="286"/>
      <c r="C101" s="296" t="s">
        <v>220</v>
      </c>
      <c r="D101" s="296" t="s">
        <v>221</v>
      </c>
      <c r="E101" s="8" t="s">
        <v>222</v>
      </c>
      <c r="F101" s="288" t="s">
        <v>139</v>
      </c>
      <c r="G101" s="294"/>
      <c r="I101" s="9"/>
      <c r="K101" s="286"/>
      <c r="L101" s="296" t="s">
        <v>376</v>
      </c>
      <c r="M101" s="296" t="s">
        <v>377</v>
      </c>
      <c r="N101" s="8" t="s">
        <v>297</v>
      </c>
      <c r="O101" s="288" t="s">
        <v>131</v>
      </c>
      <c r="P101" s="294"/>
      <c r="R101" s="9"/>
      <c r="T101" s="286"/>
      <c r="U101" s="296" t="s">
        <v>307</v>
      </c>
      <c r="V101" s="296" t="s">
        <v>308</v>
      </c>
      <c r="W101" s="8" t="s">
        <v>222</v>
      </c>
      <c r="X101" s="288" t="s">
        <v>136</v>
      </c>
      <c r="Y101" s="294"/>
    </row>
    <row r="102" spans="2:25" x14ac:dyDescent="0.25">
      <c r="B102" s="286"/>
      <c r="C102" s="296"/>
      <c r="D102" s="296"/>
      <c r="E102" s="8" t="s">
        <v>223</v>
      </c>
      <c r="F102" s="288"/>
      <c r="G102" s="294"/>
      <c r="I102" s="9"/>
      <c r="K102" s="286"/>
      <c r="L102" s="296"/>
      <c r="M102" s="296"/>
      <c r="N102" s="8" t="s">
        <v>298</v>
      </c>
      <c r="O102" s="288"/>
      <c r="P102" s="294"/>
      <c r="R102" s="9"/>
      <c r="T102" s="286"/>
      <c r="U102" s="296"/>
      <c r="V102" s="296"/>
      <c r="W102" s="8" t="s">
        <v>223</v>
      </c>
      <c r="X102" s="288"/>
      <c r="Y102" s="294"/>
    </row>
    <row r="103" spans="2:25" x14ac:dyDescent="0.25">
      <c r="B103" s="286"/>
      <c r="C103" s="296"/>
      <c r="D103" s="296"/>
      <c r="E103" s="8" t="s">
        <v>224</v>
      </c>
      <c r="F103" s="288"/>
      <c r="G103" s="294"/>
      <c r="I103" s="9"/>
      <c r="K103" s="286"/>
      <c r="L103" s="296"/>
      <c r="M103" s="296"/>
      <c r="N103" s="8" t="s">
        <v>299</v>
      </c>
      <c r="O103" s="288"/>
      <c r="P103" s="294"/>
      <c r="R103" s="9"/>
      <c r="T103" s="286"/>
      <c r="U103" s="296"/>
      <c r="V103" s="296"/>
      <c r="W103" s="8" t="s">
        <v>224</v>
      </c>
      <c r="X103" s="288"/>
      <c r="Y103" s="294"/>
    </row>
    <row r="104" spans="2:25" ht="15" customHeight="1" x14ac:dyDescent="0.25">
      <c r="B104" s="286"/>
      <c r="C104" s="296" t="s">
        <v>225</v>
      </c>
      <c r="D104" s="296" t="s">
        <v>226</v>
      </c>
      <c r="E104" s="8" t="s">
        <v>227</v>
      </c>
      <c r="F104" s="288" t="s">
        <v>131</v>
      </c>
      <c r="G104" s="294"/>
      <c r="I104" s="9"/>
      <c r="K104" s="286"/>
      <c r="L104" s="296" t="s">
        <v>378</v>
      </c>
      <c r="M104" s="296" t="s">
        <v>379</v>
      </c>
      <c r="N104" s="8" t="s">
        <v>222</v>
      </c>
      <c r="O104" s="288" t="s">
        <v>136</v>
      </c>
      <c r="P104" s="294"/>
      <c r="R104" s="9"/>
      <c r="T104" s="286"/>
      <c r="U104" s="296" t="s">
        <v>309</v>
      </c>
      <c r="V104" s="296" t="s">
        <v>310</v>
      </c>
      <c r="W104" s="8" t="s">
        <v>222</v>
      </c>
      <c r="X104" s="288"/>
      <c r="Y104" s="294"/>
    </row>
    <row r="105" spans="2:25" x14ac:dyDescent="0.25">
      <c r="B105" s="286"/>
      <c r="C105" s="296"/>
      <c r="D105" s="296"/>
      <c r="E105" s="8" t="s">
        <v>228</v>
      </c>
      <c r="F105" s="288"/>
      <c r="G105" s="294"/>
      <c r="I105" s="9"/>
      <c r="K105" s="286"/>
      <c r="L105" s="296"/>
      <c r="M105" s="296"/>
      <c r="N105" s="8" t="s">
        <v>223</v>
      </c>
      <c r="O105" s="288"/>
      <c r="P105" s="294"/>
      <c r="R105" s="9"/>
      <c r="T105" s="286"/>
      <c r="U105" s="296"/>
      <c r="V105" s="296"/>
      <c r="W105" s="8" t="s">
        <v>223</v>
      </c>
      <c r="X105" s="288"/>
      <c r="Y105" s="294"/>
    </row>
    <row r="106" spans="2:25" x14ac:dyDescent="0.25">
      <c r="B106" s="286"/>
      <c r="C106" s="296"/>
      <c r="D106" s="296"/>
      <c r="E106" s="8" t="s">
        <v>229</v>
      </c>
      <c r="F106" s="288"/>
      <c r="G106" s="294"/>
      <c r="I106" s="9"/>
      <c r="K106" s="286"/>
      <c r="L106" s="296"/>
      <c r="M106" s="296"/>
      <c r="N106" s="8" t="s">
        <v>224</v>
      </c>
      <c r="O106" s="288"/>
      <c r="P106" s="294"/>
      <c r="R106" s="9"/>
      <c r="T106" s="286"/>
      <c r="U106" s="296"/>
      <c r="V106" s="296"/>
      <c r="W106" s="8" t="s">
        <v>224</v>
      </c>
      <c r="X106" s="288"/>
      <c r="Y106" s="294"/>
    </row>
    <row r="107" spans="2:25" ht="15" customHeight="1" x14ac:dyDescent="0.25">
      <c r="B107" s="286"/>
      <c r="C107" s="296" t="s">
        <v>230</v>
      </c>
      <c r="D107" s="296" t="s">
        <v>231</v>
      </c>
      <c r="E107" s="8" t="s">
        <v>232</v>
      </c>
      <c r="F107" s="288" t="s">
        <v>144</v>
      </c>
      <c r="G107" s="294"/>
      <c r="I107" s="9"/>
      <c r="K107" s="286"/>
      <c r="L107" s="296" t="s">
        <v>380</v>
      </c>
      <c r="M107" s="296" t="s">
        <v>381</v>
      </c>
      <c r="N107" s="8" t="s">
        <v>222</v>
      </c>
      <c r="O107" s="288"/>
      <c r="P107" s="294"/>
      <c r="R107" s="9"/>
      <c r="T107" s="286"/>
      <c r="U107" s="296" t="s">
        <v>311</v>
      </c>
      <c r="V107" s="296" t="s">
        <v>312</v>
      </c>
      <c r="W107" s="8" t="s">
        <v>313</v>
      </c>
      <c r="X107" s="288" t="s">
        <v>150</v>
      </c>
      <c r="Y107" s="294"/>
    </row>
    <row r="108" spans="2:25" x14ac:dyDescent="0.25">
      <c r="B108" s="286"/>
      <c r="C108" s="296"/>
      <c r="D108" s="296"/>
      <c r="E108" s="8" t="s">
        <v>233</v>
      </c>
      <c r="F108" s="288"/>
      <c r="G108" s="294"/>
      <c r="I108" s="9"/>
      <c r="K108" s="286"/>
      <c r="L108" s="296"/>
      <c r="M108" s="296"/>
      <c r="N108" s="8" t="s">
        <v>223</v>
      </c>
      <c r="O108" s="288"/>
      <c r="P108" s="294"/>
      <c r="R108" s="9"/>
      <c r="T108" s="286"/>
      <c r="U108" s="296"/>
      <c r="V108" s="296"/>
      <c r="W108" s="8" t="s">
        <v>314</v>
      </c>
      <c r="X108" s="288"/>
      <c r="Y108" s="294"/>
    </row>
    <row r="109" spans="2:25" x14ac:dyDescent="0.25">
      <c r="B109" s="286"/>
      <c r="C109" s="296"/>
      <c r="D109" s="296"/>
      <c r="E109" s="8" t="s">
        <v>234</v>
      </c>
      <c r="F109" s="288"/>
      <c r="G109" s="294"/>
      <c r="I109" s="9"/>
      <c r="K109" s="286"/>
      <c r="L109" s="296"/>
      <c r="M109" s="296"/>
      <c r="N109" s="8" t="s">
        <v>224</v>
      </c>
      <c r="O109" s="288"/>
      <c r="P109" s="294"/>
      <c r="R109" s="9"/>
      <c r="T109" s="286"/>
      <c r="U109" s="296"/>
      <c r="V109" s="296"/>
      <c r="W109" s="8" t="s">
        <v>315</v>
      </c>
      <c r="X109" s="288"/>
      <c r="Y109" s="294"/>
    </row>
    <row r="110" spans="2:25" ht="15" customHeight="1" x14ac:dyDescent="0.25">
      <c r="B110" s="286"/>
      <c r="C110" s="296" t="s">
        <v>235</v>
      </c>
      <c r="D110" s="296" t="s">
        <v>236</v>
      </c>
      <c r="E110" s="8" t="s">
        <v>208</v>
      </c>
      <c r="F110" s="288" t="s">
        <v>136</v>
      </c>
      <c r="G110" s="294"/>
      <c r="I110" s="9"/>
      <c r="K110" s="286"/>
      <c r="L110" s="296" t="s">
        <v>382</v>
      </c>
      <c r="M110" s="296" t="s">
        <v>383</v>
      </c>
      <c r="N110" s="8" t="s">
        <v>313</v>
      </c>
      <c r="O110" s="288" t="s">
        <v>150</v>
      </c>
      <c r="P110" s="294"/>
      <c r="R110" s="9"/>
      <c r="T110" s="286"/>
      <c r="U110" s="296" t="s">
        <v>316</v>
      </c>
      <c r="V110" s="296" t="s">
        <v>317</v>
      </c>
      <c r="W110" s="8" t="s">
        <v>313</v>
      </c>
      <c r="X110" s="288"/>
      <c r="Y110" s="294"/>
    </row>
    <row r="111" spans="2:25" x14ac:dyDescent="0.25">
      <c r="B111" s="286"/>
      <c r="C111" s="296"/>
      <c r="D111" s="296"/>
      <c r="E111" s="8" t="s">
        <v>209</v>
      </c>
      <c r="F111" s="288"/>
      <c r="G111" s="294"/>
      <c r="I111" s="9"/>
      <c r="K111" s="286"/>
      <c r="L111" s="296"/>
      <c r="M111" s="296"/>
      <c r="N111" s="8" t="s">
        <v>314</v>
      </c>
      <c r="O111" s="288"/>
      <c r="P111" s="294"/>
      <c r="R111" s="9"/>
      <c r="T111" s="286"/>
      <c r="U111" s="296"/>
      <c r="V111" s="296"/>
      <c r="W111" s="8" t="s">
        <v>314</v>
      </c>
      <c r="X111" s="288"/>
      <c r="Y111" s="294"/>
    </row>
    <row r="112" spans="2:25" ht="15.75" thickBot="1" x14ac:dyDescent="0.3">
      <c r="B112" s="286"/>
      <c r="C112" s="296"/>
      <c r="D112" s="296"/>
      <c r="E112" s="8" t="s">
        <v>210</v>
      </c>
      <c r="F112" s="288"/>
      <c r="G112" s="294"/>
      <c r="I112" s="9"/>
      <c r="K112" s="286"/>
      <c r="L112" s="296"/>
      <c r="M112" s="296"/>
      <c r="N112" s="8" t="s">
        <v>315</v>
      </c>
      <c r="O112" s="288"/>
      <c r="P112" s="294"/>
      <c r="R112" s="9"/>
      <c r="T112" s="287"/>
      <c r="U112" s="297"/>
      <c r="V112" s="297"/>
      <c r="W112" s="21" t="s">
        <v>315</v>
      </c>
      <c r="X112" s="289"/>
      <c r="Y112" s="295"/>
    </row>
    <row r="113" spans="2:18" x14ac:dyDescent="0.25">
      <c r="B113" s="286"/>
      <c r="C113" s="296" t="s">
        <v>237</v>
      </c>
      <c r="D113" s="296" t="s">
        <v>238</v>
      </c>
      <c r="E113" s="8" t="s">
        <v>239</v>
      </c>
      <c r="F113" s="288" t="s">
        <v>150</v>
      </c>
      <c r="G113" s="294"/>
      <c r="I113" s="9"/>
      <c r="K113" s="286"/>
      <c r="L113" s="290" t="s">
        <v>983</v>
      </c>
      <c r="M113" s="290" t="s">
        <v>984</v>
      </c>
      <c r="N113" s="8" t="s">
        <v>985</v>
      </c>
      <c r="O113" s="288"/>
      <c r="P113" s="292"/>
      <c r="R113" s="9"/>
    </row>
    <row r="114" spans="2:18" x14ac:dyDescent="0.25">
      <c r="B114" s="286"/>
      <c r="C114" s="296"/>
      <c r="D114" s="296"/>
      <c r="E114" s="8" t="s">
        <v>240</v>
      </c>
      <c r="F114" s="288"/>
      <c r="G114" s="294"/>
      <c r="I114" s="9"/>
      <c r="K114" s="286"/>
      <c r="L114" s="290"/>
      <c r="M114" s="290"/>
      <c r="N114" s="8" t="s">
        <v>986</v>
      </c>
      <c r="O114" s="288"/>
      <c r="P114" s="292"/>
      <c r="R114" s="9"/>
    </row>
    <row r="115" spans="2:18" ht="15.75" thickBot="1" x14ac:dyDescent="0.3">
      <c r="B115" s="287"/>
      <c r="C115" s="297"/>
      <c r="D115" s="297"/>
      <c r="E115" s="21" t="s">
        <v>241</v>
      </c>
      <c r="F115" s="289"/>
      <c r="G115" s="295"/>
      <c r="I115" s="9"/>
      <c r="K115" s="287"/>
      <c r="L115" s="291"/>
      <c r="M115" s="291"/>
      <c r="N115" s="21" t="s">
        <v>987</v>
      </c>
      <c r="O115" s="289"/>
      <c r="P115" s="293"/>
      <c r="R115" s="9"/>
    </row>
    <row r="117" spans="2:18" ht="15.75" thickBot="1" x14ac:dyDescent="0.3">
      <c r="B117" s="13" t="s">
        <v>411</v>
      </c>
      <c r="K117" s="8"/>
      <c r="L117" s="133"/>
      <c r="M117" s="31"/>
    </row>
    <row r="118" spans="2:18" ht="15.75" thickBot="1" x14ac:dyDescent="0.3">
      <c r="B118" s="34" t="s">
        <v>412</v>
      </c>
      <c r="C118" s="131" t="s">
        <v>413</v>
      </c>
      <c r="D118" s="136" t="s">
        <v>972</v>
      </c>
      <c r="E118" s="137" t="s">
        <v>974</v>
      </c>
      <c r="F118" s="138" t="s">
        <v>973</v>
      </c>
      <c r="G118" s="144" t="s">
        <v>975</v>
      </c>
      <c r="K118" s="8"/>
      <c r="L118" s="133"/>
      <c r="M118" s="31"/>
    </row>
    <row r="119" spans="2:18" x14ac:dyDescent="0.25">
      <c r="B119" s="32">
        <v>0</v>
      </c>
      <c r="C119" s="130" t="s">
        <v>153</v>
      </c>
      <c r="D119" s="139">
        <v>20</v>
      </c>
      <c r="E119" s="140">
        <f>SUM(D$119:D119)-19</f>
        <v>1</v>
      </c>
      <c r="F119" s="134">
        <f>SUM(D$119:D119)</f>
        <v>20</v>
      </c>
      <c r="G119" s="143" t="str">
        <f>_xlfn.CONCAT(F$126-F119-19, " - ",F$126-E119-19)</f>
        <v>121 - 140</v>
      </c>
      <c r="K119" s="8"/>
      <c r="L119" s="133"/>
    </row>
    <row r="120" spans="2:18" x14ac:dyDescent="0.25">
      <c r="B120" s="32">
        <v>1</v>
      </c>
      <c r="C120" s="130" t="s">
        <v>126</v>
      </c>
      <c r="D120" s="139">
        <v>20</v>
      </c>
      <c r="E120" s="140">
        <f>SUM(D$119:D120)-19</f>
        <v>21</v>
      </c>
      <c r="F120" s="134">
        <f>SUM(D$119:D120)</f>
        <v>40</v>
      </c>
      <c r="G120" s="143" t="str">
        <f t="shared" ref="G120:G125" si="0">_xlfn.CONCAT(F$126-F120-19, " - ",F$126-E120-19)</f>
        <v>101 - 120</v>
      </c>
    </row>
    <row r="121" spans="2:18" x14ac:dyDescent="0.25">
      <c r="B121" s="32">
        <v>2</v>
      </c>
      <c r="C121" s="130" t="s">
        <v>156</v>
      </c>
      <c r="D121" s="139">
        <v>20</v>
      </c>
      <c r="E121" s="140">
        <f>SUM(D$119:D121)-19</f>
        <v>41</v>
      </c>
      <c r="F121" s="134">
        <f>SUM(D$119:D121)</f>
        <v>60</v>
      </c>
      <c r="G121" s="143" t="str">
        <f t="shared" si="0"/>
        <v>81 - 100</v>
      </c>
    </row>
    <row r="122" spans="2:18" x14ac:dyDescent="0.25">
      <c r="B122" s="32">
        <v>3</v>
      </c>
      <c r="C122" s="130" t="s">
        <v>139</v>
      </c>
      <c r="D122" s="139">
        <v>20</v>
      </c>
      <c r="E122" s="140">
        <f>SUM(D$119:D122)-19</f>
        <v>61</v>
      </c>
      <c r="F122" s="134">
        <f>SUM(D$119:D122)</f>
        <v>80</v>
      </c>
      <c r="G122" s="143" t="str">
        <f t="shared" si="0"/>
        <v>61 - 80</v>
      </c>
    </row>
    <row r="123" spans="2:18" x14ac:dyDescent="0.25">
      <c r="B123" s="32">
        <v>4</v>
      </c>
      <c r="C123" s="130" t="s">
        <v>131</v>
      </c>
      <c r="D123" s="139">
        <v>20</v>
      </c>
      <c r="E123" s="140">
        <f>SUM(D$119:D123)-19</f>
        <v>81</v>
      </c>
      <c r="F123" s="134">
        <f>SUM(D$119:D123)</f>
        <v>100</v>
      </c>
      <c r="G123" s="143" t="str">
        <f t="shared" si="0"/>
        <v>41 - 60</v>
      </c>
    </row>
    <row r="124" spans="2:18" x14ac:dyDescent="0.25">
      <c r="B124" s="32">
        <v>5</v>
      </c>
      <c r="C124" s="130" t="s">
        <v>144</v>
      </c>
      <c r="D124" s="139">
        <v>20</v>
      </c>
      <c r="E124" s="140">
        <f>SUM(D$119:D124)-19</f>
        <v>101</v>
      </c>
      <c r="F124" s="134">
        <f>SUM(D$119:D124)</f>
        <v>120</v>
      </c>
      <c r="G124" s="143" t="str">
        <f t="shared" si="0"/>
        <v>21 - 40</v>
      </c>
    </row>
    <row r="125" spans="2:18" x14ac:dyDescent="0.25">
      <c r="B125" s="32">
        <v>6</v>
      </c>
      <c r="C125" s="130" t="s">
        <v>136</v>
      </c>
      <c r="D125" s="139">
        <v>20</v>
      </c>
      <c r="E125" s="140">
        <f>SUM(D$119:D125)-19</f>
        <v>121</v>
      </c>
      <c r="F125" s="134">
        <f>SUM(D$119:D125)</f>
        <v>140</v>
      </c>
      <c r="G125" s="143" t="str">
        <f t="shared" si="0"/>
        <v>1 - 20</v>
      </c>
    </row>
    <row r="126" spans="2:18" ht="15.75" thickBot="1" x14ac:dyDescent="0.3">
      <c r="B126" s="33">
        <v>7</v>
      </c>
      <c r="C126" s="132" t="s">
        <v>150</v>
      </c>
      <c r="D126" s="141">
        <v>20</v>
      </c>
      <c r="E126" s="142">
        <f>SUM(D$119:D126)-19</f>
        <v>141</v>
      </c>
      <c r="F126" s="135">
        <f>SUM(D$119:D126)</f>
        <v>160</v>
      </c>
      <c r="G126" s="145" t="s">
        <v>116</v>
      </c>
    </row>
    <row r="127" spans="2:18" x14ac:dyDescent="0.25">
      <c r="B127" s="31"/>
      <c r="F127" s="8"/>
    </row>
    <row r="128" spans="2:18" x14ac:dyDescent="0.25">
      <c r="B128" s="10" t="s">
        <v>414</v>
      </c>
      <c r="F128" s="8"/>
    </row>
    <row r="129" spans="2:6" x14ac:dyDescent="0.25">
      <c r="B129" s="31"/>
      <c r="F129" s="8"/>
    </row>
    <row r="130" spans="2:6" x14ac:dyDescent="0.25">
      <c r="B130" s="31"/>
    </row>
    <row r="131" spans="2:6" x14ac:dyDescent="0.25">
      <c r="B131" s="31"/>
    </row>
  </sheetData>
  <mergeCells count="376">
    <mergeCell ref="B2:K2"/>
    <mergeCell ref="B3:K3"/>
    <mergeCell ref="B4:K4"/>
    <mergeCell ref="D21:D23"/>
    <mergeCell ref="D24:D26"/>
    <mergeCell ref="F18:F23"/>
    <mergeCell ref="F24:F26"/>
    <mergeCell ref="F27:F32"/>
    <mergeCell ref="F33:F38"/>
    <mergeCell ref="F12:F17"/>
    <mergeCell ref="B12:B26"/>
    <mergeCell ref="C12:C14"/>
    <mergeCell ref="C15:C17"/>
    <mergeCell ref="C18:C20"/>
    <mergeCell ref="C21:C23"/>
    <mergeCell ref="C24:C26"/>
    <mergeCell ref="D12:D14"/>
    <mergeCell ref="D15:D17"/>
    <mergeCell ref="D18:D20"/>
    <mergeCell ref="C36:C38"/>
    <mergeCell ref="G12:G26"/>
    <mergeCell ref="K7:P7"/>
    <mergeCell ref="M21:M23"/>
    <mergeCell ref="K12:K38"/>
    <mergeCell ref="M24:M26"/>
    <mergeCell ref="L24:L26"/>
    <mergeCell ref="L33:L35"/>
    <mergeCell ref="M33:M35"/>
    <mergeCell ref="M36:M38"/>
    <mergeCell ref="L36:L38"/>
    <mergeCell ref="L39:L41"/>
    <mergeCell ref="M39:M41"/>
    <mergeCell ref="L27:L29"/>
    <mergeCell ref="M27:M29"/>
    <mergeCell ref="M30:M32"/>
    <mergeCell ref="L30:L32"/>
    <mergeCell ref="C110:C112"/>
    <mergeCell ref="O86:O91"/>
    <mergeCell ref="D27:D29"/>
    <mergeCell ref="D30:D32"/>
    <mergeCell ref="C30:C32"/>
    <mergeCell ref="C33:C35"/>
    <mergeCell ref="D33:D35"/>
    <mergeCell ref="D36:D38"/>
    <mergeCell ref="F45:F50"/>
    <mergeCell ref="F51:F56"/>
    <mergeCell ref="F57:F59"/>
    <mergeCell ref="D57:D59"/>
    <mergeCell ref="C57:C59"/>
    <mergeCell ref="C54:C56"/>
    <mergeCell ref="D54:D56"/>
    <mergeCell ref="D51:D53"/>
    <mergeCell ref="C51:C53"/>
    <mergeCell ref="C48:C50"/>
    <mergeCell ref="F39:F41"/>
    <mergeCell ref="F42:F44"/>
    <mergeCell ref="G51:G53"/>
    <mergeCell ref="G54:G56"/>
    <mergeCell ref="L104:L106"/>
    <mergeCell ref="M104:M106"/>
    <mergeCell ref="D95:D97"/>
    <mergeCell ref="C95:C97"/>
    <mergeCell ref="C80:C82"/>
    <mergeCell ref="D80:D82"/>
    <mergeCell ref="D83:D85"/>
    <mergeCell ref="C83:C85"/>
    <mergeCell ref="C86:C88"/>
    <mergeCell ref="D86:D88"/>
    <mergeCell ref="D107:D109"/>
    <mergeCell ref="C107:C109"/>
    <mergeCell ref="G57:G59"/>
    <mergeCell ref="G68:G70"/>
    <mergeCell ref="B64:G64"/>
    <mergeCell ref="K68:K94"/>
    <mergeCell ref="L110:L112"/>
    <mergeCell ref="L107:L109"/>
    <mergeCell ref="B68:B91"/>
    <mergeCell ref="P110:P112"/>
    <mergeCell ref="C101:C103"/>
    <mergeCell ref="C104:C106"/>
    <mergeCell ref="D104:D106"/>
    <mergeCell ref="B92:B115"/>
    <mergeCell ref="C68:C70"/>
    <mergeCell ref="D68:D70"/>
    <mergeCell ref="D71:D73"/>
    <mergeCell ref="C71:C73"/>
    <mergeCell ref="C74:C76"/>
    <mergeCell ref="D74:D76"/>
    <mergeCell ref="D77:D79"/>
    <mergeCell ref="C77:C79"/>
    <mergeCell ref="D89:D91"/>
    <mergeCell ref="C89:C91"/>
    <mergeCell ref="C92:C94"/>
    <mergeCell ref="D92:D94"/>
    <mergeCell ref="F89:F91"/>
    <mergeCell ref="F92:F94"/>
    <mergeCell ref="F95:F100"/>
    <mergeCell ref="F101:F103"/>
    <mergeCell ref="F104:F106"/>
    <mergeCell ref="F107:F109"/>
    <mergeCell ref="F68:F70"/>
    <mergeCell ref="F71:F76"/>
    <mergeCell ref="F77:F79"/>
    <mergeCell ref="F80:F82"/>
    <mergeCell ref="F83:F85"/>
    <mergeCell ref="F86:F88"/>
    <mergeCell ref="C39:C41"/>
    <mergeCell ref="D39:D41"/>
    <mergeCell ref="D42:D44"/>
    <mergeCell ref="C42:C44"/>
    <mergeCell ref="B27:B41"/>
    <mergeCell ref="B42:B59"/>
    <mergeCell ref="D48:D50"/>
    <mergeCell ref="D45:D47"/>
    <mergeCell ref="C45:C47"/>
    <mergeCell ref="C27:C29"/>
    <mergeCell ref="T8:Y8"/>
    <mergeCell ref="T7:Y7"/>
    <mergeCell ref="T64:Y64"/>
    <mergeCell ref="T63:Y63"/>
    <mergeCell ref="B8:G8"/>
    <mergeCell ref="B7:G7"/>
    <mergeCell ref="K8:P8"/>
    <mergeCell ref="G89:G91"/>
    <mergeCell ref="G92:G94"/>
    <mergeCell ref="G71:G73"/>
    <mergeCell ref="G74:G76"/>
    <mergeCell ref="G77:G79"/>
    <mergeCell ref="G80:G82"/>
    <mergeCell ref="G83:G85"/>
    <mergeCell ref="G86:G88"/>
    <mergeCell ref="G45:G47"/>
    <mergeCell ref="G48:G50"/>
    <mergeCell ref="B63:G63"/>
    <mergeCell ref="G27:G29"/>
    <mergeCell ref="G30:G32"/>
    <mergeCell ref="G33:G35"/>
    <mergeCell ref="G36:G38"/>
    <mergeCell ref="G39:G41"/>
    <mergeCell ref="G42:G44"/>
    <mergeCell ref="T68:T112"/>
    <mergeCell ref="T30:T50"/>
    <mergeCell ref="T12:T29"/>
    <mergeCell ref="L12:L14"/>
    <mergeCell ref="L15:L17"/>
    <mergeCell ref="M12:M14"/>
    <mergeCell ref="M15:M17"/>
    <mergeCell ref="M18:M20"/>
    <mergeCell ref="L18:L20"/>
    <mergeCell ref="L21:L23"/>
    <mergeCell ref="M77:M79"/>
    <mergeCell ref="M74:M76"/>
    <mergeCell ref="M71:M73"/>
    <mergeCell ref="M68:M70"/>
    <mergeCell ref="M95:M97"/>
    <mergeCell ref="M98:M100"/>
    <mergeCell ref="M101:M103"/>
    <mergeCell ref="M92:M94"/>
    <mergeCell ref="L42:L44"/>
    <mergeCell ref="M42:M44"/>
    <mergeCell ref="T51:T59"/>
    <mergeCell ref="M83:M85"/>
    <mergeCell ref="M80:M82"/>
    <mergeCell ref="M107:M109"/>
    <mergeCell ref="L92:L94"/>
    <mergeCell ref="L101:L103"/>
    <mergeCell ref="L98:L100"/>
    <mergeCell ref="L95:L97"/>
    <mergeCell ref="O83:O85"/>
    <mergeCell ref="O80:O82"/>
    <mergeCell ref="O74:O79"/>
    <mergeCell ref="P74:P76"/>
    <mergeCell ref="M45:M47"/>
    <mergeCell ref="L45:L47"/>
    <mergeCell ref="L48:L50"/>
    <mergeCell ref="M48:M50"/>
    <mergeCell ref="L77:L79"/>
    <mergeCell ref="L80:L82"/>
    <mergeCell ref="O101:O103"/>
    <mergeCell ref="O95:O100"/>
    <mergeCell ref="O92:O94"/>
    <mergeCell ref="M51:M53"/>
    <mergeCell ref="L51:L53"/>
    <mergeCell ref="L54:L56"/>
    <mergeCell ref="M54:M56"/>
    <mergeCell ref="M57:M59"/>
    <mergeCell ref="L57:L59"/>
    <mergeCell ref="M89:M91"/>
    <mergeCell ref="M86:M88"/>
    <mergeCell ref="L83:L85"/>
    <mergeCell ref="L86:L88"/>
    <mergeCell ref="L89:L91"/>
    <mergeCell ref="P71:P73"/>
    <mergeCell ref="P68:P70"/>
    <mergeCell ref="P57:P59"/>
    <mergeCell ref="P54:P56"/>
    <mergeCell ref="P51:P53"/>
    <mergeCell ref="K64:P64"/>
    <mergeCell ref="K63:P63"/>
    <mergeCell ref="O71:O73"/>
    <mergeCell ref="O68:O70"/>
    <mergeCell ref="L68:L70"/>
    <mergeCell ref="L71:L73"/>
    <mergeCell ref="L74:L76"/>
    <mergeCell ref="K39:K59"/>
    <mergeCell ref="P92:P94"/>
    <mergeCell ref="P89:P91"/>
    <mergeCell ref="P86:P88"/>
    <mergeCell ref="P83:P85"/>
    <mergeCell ref="P80:P82"/>
    <mergeCell ref="P77:P79"/>
    <mergeCell ref="O48:O53"/>
    <mergeCell ref="O54:O56"/>
    <mergeCell ref="O57:O59"/>
    <mergeCell ref="U36:U38"/>
    <mergeCell ref="U54:U56"/>
    <mergeCell ref="P12:P14"/>
    <mergeCell ref="O12:O17"/>
    <mergeCell ref="O18:O23"/>
    <mergeCell ref="O24:O26"/>
    <mergeCell ref="O27:O32"/>
    <mergeCell ref="O33:O35"/>
    <mergeCell ref="P30:P32"/>
    <mergeCell ref="P27:P29"/>
    <mergeCell ref="P24:P26"/>
    <mergeCell ref="P21:P23"/>
    <mergeCell ref="P18:P20"/>
    <mergeCell ref="P15:P17"/>
    <mergeCell ref="P48:P50"/>
    <mergeCell ref="P45:P47"/>
    <mergeCell ref="P42:P44"/>
    <mergeCell ref="P39:P41"/>
    <mergeCell ref="P36:P38"/>
    <mergeCell ref="V12:V14"/>
    <mergeCell ref="V15:V17"/>
    <mergeCell ref="U15:U17"/>
    <mergeCell ref="U18:U20"/>
    <mergeCell ref="V18:V20"/>
    <mergeCell ref="V21:V23"/>
    <mergeCell ref="U21:U23"/>
    <mergeCell ref="O36:O38"/>
    <mergeCell ref="O39:O47"/>
    <mergeCell ref="P33:P35"/>
    <mergeCell ref="V36:V38"/>
    <mergeCell ref="V39:V41"/>
    <mergeCell ref="U39:U41"/>
    <mergeCell ref="U42:U44"/>
    <mergeCell ref="V42:V44"/>
    <mergeCell ref="V24:V26"/>
    <mergeCell ref="V27:V29"/>
    <mergeCell ref="U27:U29"/>
    <mergeCell ref="U30:U32"/>
    <mergeCell ref="V30:V32"/>
    <mergeCell ref="V33:V35"/>
    <mergeCell ref="U33:U35"/>
    <mergeCell ref="U12:U14"/>
    <mergeCell ref="U24:U26"/>
    <mergeCell ref="U57:U59"/>
    <mergeCell ref="X57:X59"/>
    <mergeCell ref="X54:X56"/>
    <mergeCell ref="X51:X53"/>
    <mergeCell ref="V45:V47"/>
    <mergeCell ref="U45:U47"/>
    <mergeCell ref="U48:U50"/>
    <mergeCell ref="V48:V50"/>
    <mergeCell ref="V51:V53"/>
    <mergeCell ref="U51:U53"/>
    <mergeCell ref="Y57:Y59"/>
    <mergeCell ref="Y54:Y56"/>
    <mergeCell ref="Y51:Y53"/>
    <mergeCell ref="Y48:Y50"/>
    <mergeCell ref="X48:X50"/>
    <mergeCell ref="X45:X47"/>
    <mergeCell ref="Y45:Y47"/>
    <mergeCell ref="V54:V56"/>
    <mergeCell ref="V57:V59"/>
    <mergeCell ref="Y21:Y23"/>
    <mergeCell ref="Y18:Y20"/>
    <mergeCell ref="Y42:Y44"/>
    <mergeCell ref="X42:X44"/>
    <mergeCell ref="X36:X41"/>
    <mergeCell ref="Y36:Y38"/>
    <mergeCell ref="Y39:Y41"/>
    <mergeCell ref="Y33:Y35"/>
    <mergeCell ref="X33:X35"/>
    <mergeCell ref="U74:U76"/>
    <mergeCell ref="V74:V76"/>
    <mergeCell ref="V77:V79"/>
    <mergeCell ref="U77:U79"/>
    <mergeCell ref="U80:U82"/>
    <mergeCell ref="V80:V82"/>
    <mergeCell ref="Y15:Y17"/>
    <mergeCell ref="Y12:Y14"/>
    <mergeCell ref="X12:X14"/>
    <mergeCell ref="U68:U70"/>
    <mergeCell ref="V68:V70"/>
    <mergeCell ref="V71:V73"/>
    <mergeCell ref="U71:U73"/>
    <mergeCell ref="X68:X76"/>
    <mergeCell ref="Y68:Y70"/>
    <mergeCell ref="Y71:Y73"/>
    <mergeCell ref="X30:X32"/>
    <mergeCell ref="Y30:Y32"/>
    <mergeCell ref="Y27:Y29"/>
    <mergeCell ref="X27:X29"/>
    <mergeCell ref="X15:X20"/>
    <mergeCell ref="X21:X23"/>
    <mergeCell ref="X24:X26"/>
    <mergeCell ref="Y24:Y26"/>
    <mergeCell ref="V92:V94"/>
    <mergeCell ref="U92:U94"/>
    <mergeCell ref="U95:U97"/>
    <mergeCell ref="V95:V97"/>
    <mergeCell ref="V98:V100"/>
    <mergeCell ref="U98:U100"/>
    <mergeCell ref="U83:U85"/>
    <mergeCell ref="V83:V85"/>
    <mergeCell ref="U86:U88"/>
    <mergeCell ref="V86:V88"/>
    <mergeCell ref="U89:U91"/>
    <mergeCell ref="V89:V91"/>
    <mergeCell ref="X107:X112"/>
    <mergeCell ref="Y107:Y109"/>
    <mergeCell ref="Y110:Y112"/>
    <mergeCell ref="X101:X106"/>
    <mergeCell ref="Y101:Y103"/>
    <mergeCell ref="Y104:Y106"/>
    <mergeCell ref="U101:U103"/>
    <mergeCell ref="V101:V103"/>
    <mergeCell ref="V104:V106"/>
    <mergeCell ref="U104:U106"/>
    <mergeCell ref="U107:U109"/>
    <mergeCell ref="V107:V109"/>
    <mergeCell ref="F110:F112"/>
    <mergeCell ref="F113:F115"/>
    <mergeCell ref="D110:D112"/>
    <mergeCell ref="D113:D115"/>
    <mergeCell ref="C113:C115"/>
    <mergeCell ref="C98:C100"/>
    <mergeCell ref="D98:D100"/>
    <mergeCell ref="D101:D103"/>
    <mergeCell ref="Y74:Y76"/>
    <mergeCell ref="Y77:Y79"/>
    <mergeCell ref="Y80:Y82"/>
    <mergeCell ref="Y83:Y85"/>
    <mergeCell ref="Y86:Y88"/>
    <mergeCell ref="Y89:Y91"/>
    <mergeCell ref="X98:X100"/>
    <mergeCell ref="Y98:Y100"/>
    <mergeCell ref="X92:X97"/>
    <mergeCell ref="X89:X91"/>
    <mergeCell ref="X83:X88"/>
    <mergeCell ref="X77:X82"/>
    <mergeCell ref="Y92:Y94"/>
    <mergeCell ref="Y95:Y97"/>
    <mergeCell ref="V110:V112"/>
    <mergeCell ref="U110:U112"/>
    <mergeCell ref="K95:K115"/>
    <mergeCell ref="O110:O115"/>
    <mergeCell ref="L113:L115"/>
    <mergeCell ref="M113:M115"/>
    <mergeCell ref="P113:P115"/>
    <mergeCell ref="G107:G109"/>
    <mergeCell ref="G110:G112"/>
    <mergeCell ref="G113:G115"/>
    <mergeCell ref="G95:G97"/>
    <mergeCell ref="G98:G100"/>
    <mergeCell ref="G101:G103"/>
    <mergeCell ref="G104:G106"/>
    <mergeCell ref="P107:P109"/>
    <mergeCell ref="P104:P106"/>
    <mergeCell ref="P101:P103"/>
    <mergeCell ref="P98:P100"/>
    <mergeCell ref="P95:P97"/>
    <mergeCell ref="M110:M112"/>
    <mergeCell ref="O104:O109"/>
  </mergeCells>
  <conditionalFormatting sqref="C9 L9 U9 C65 L65 U65">
    <cfRule type="containsText" dxfId="23" priority="1" operator="containsText" text="Legend">
      <formula>NOT(ISERROR(SEARCH("Legend",C9)))</formula>
    </cfRule>
  </conditionalFormatting>
  <conditionalFormatting sqref="F9:G9">
    <cfRule type="cellIs" dxfId="22" priority="14" operator="equal">
      <formula>"Legend"</formula>
    </cfRule>
  </conditionalFormatting>
  <conditionalFormatting sqref="F65:G65">
    <cfRule type="cellIs" dxfId="21" priority="2" operator="equal">
      <formula>"Legend"</formula>
    </cfRule>
  </conditionalFormatting>
  <conditionalFormatting sqref="G7:G12">
    <cfRule type="containsText" dxfId="20" priority="15" operator="containsText" text="Done">
      <formula>NOT(ISERROR(SEARCH("Done",G7)))</formula>
    </cfRule>
  </conditionalFormatting>
  <conditionalFormatting sqref="G27:G117">
    <cfRule type="containsText" dxfId="19" priority="3" operator="containsText" text="Done">
      <formula>NOT(ISERROR(SEARCH("Done",G27)))</formula>
    </cfRule>
  </conditionalFormatting>
  <conditionalFormatting sqref="L2:XFD2">
    <cfRule type="containsText" dxfId="18" priority="19" operator="containsText" text="Unknown">
      <formula>NOT(ISERROR(SEARCH("Unknown",L2)))</formula>
    </cfRule>
    <cfRule type="containsText" dxfId="17" priority="20" operator="containsText" text="Active">
      <formula>NOT(ISERROR(SEARCH("Active",L2)))</formula>
    </cfRule>
    <cfRule type="containsText" dxfId="16" priority="21" operator="containsText" text="Done">
      <formula>NOT(ISERROR(SEARCH("Done",L2)))</formula>
    </cfRule>
  </conditionalFormatting>
  <conditionalFormatting sqref="O9:P9">
    <cfRule type="cellIs" dxfId="15" priority="8" operator="equal">
      <formula>"Legend"</formula>
    </cfRule>
  </conditionalFormatting>
  <conditionalFormatting sqref="O65:P65">
    <cfRule type="cellIs" dxfId="14" priority="16" operator="equal">
      <formula>"Legend"</formula>
    </cfRule>
  </conditionalFormatting>
  <conditionalFormatting sqref="P7:P113">
    <cfRule type="containsText" dxfId="13" priority="9" operator="containsText" text="Done">
      <formula>NOT(ISERROR(SEARCH("Done",P7)))</formula>
    </cfRule>
  </conditionalFormatting>
  <conditionalFormatting sqref="X9:Y9">
    <cfRule type="cellIs" dxfId="12" priority="6" operator="equal">
      <formula>"Legend"</formula>
    </cfRule>
  </conditionalFormatting>
  <conditionalFormatting sqref="X65:Y65">
    <cfRule type="cellIs" dxfId="11" priority="4" operator="equal">
      <formula>"Legend"</formula>
    </cfRule>
  </conditionalFormatting>
  <conditionalFormatting sqref="Y7:Y12">
    <cfRule type="containsText" dxfId="10" priority="7" operator="containsText" text="Done">
      <formula>NOT(ISERROR(SEARCH("Done",Y7)))</formula>
    </cfRule>
  </conditionalFormatting>
  <conditionalFormatting sqref="Y15 Y18 Y21 Y24 Y27 Y30 Y33 Y36 Y39 Y42 Y45 Y48 Y51 Y54 Y57 Y71 Y74 Y77 Y80 Y83 Y86 Y89 Y92 Y95 Y98 Y101 Y104 Y107 Y110 Y113:Y1048576 P116:P1048576 L117:L119 E118 G127:G1048576">
    <cfRule type="containsText" dxfId="9" priority="22" operator="containsText" text="Done">
      <formula>NOT(ISERROR(SEARCH("Done",E15)))</formula>
    </cfRule>
  </conditionalFormatting>
  <conditionalFormatting sqref="Y60:Y68">
    <cfRule type="containsText" dxfId="8" priority="5" operator="containsText" text="Done">
      <formula>NOT(ISERROR(SEARCH("Done",Y60)))</formula>
    </cfRule>
  </conditionalFormatting>
  <pageMargins left="0.7" right="0.7" top="0.75" bottom="0.75" header="0.3" footer="0.3"/>
  <pageSetup paperSize="9" orientation="portrait" horizontalDpi="0" verticalDpi="0" r:id="rId1"/>
  <ignoredErrors>
    <ignoredError sqref="E120:F125"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1A295-81C2-48CB-B86E-1E65D9B11049}">
  <dimension ref="B2:X57"/>
  <sheetViews>
    <sheetView workbookViewId="0">
      <selection activeCell="B9" sqref="B9"/>
    </sheetView>
  </sheetViews>
  <sheetFormatPr defaultRowHeight="15" x14ac:dyDescent="0.25"/>
  <cols>
    <col min="1" max="1" width="3.7109375" customWidth="1"/>
    <col min="2" max="2" width="11.140625" style="4" bestFit="1" customWidth="1"/>
    <col min="3" max="3" width="5.28515625" bestFit="1" customWidth="1"/>
    <col min="4" max="4" width="30.7109375" bestFit="1" customWidth="1"/>
    <col min="5" max="5" width="16.28515625" bestFit="1" customWidth="1"/>
    <col min="6" max="6" width="19.85546875" bestFit="1" customWidth="1"/>
    <col min="7" max="7" width="28.28515625" customWidth="1"/>
  </cols>
  <sheetData>
    <row r="2" spans="2:24" ht="20.25" thickBot="1" x14ac:dyDescent="0.35">
      <c r="B2" s="278" t="s">
        <v>418</v>
      </c>
      <c r="C2" s="278"/>
      <c r="D2" s="278"/>
      <c r="E2" s="278"/>
      <c r="F2" s="278"/>
      <c r="G2" s="278"/>
      <c r="H2" s="278"/>
      <c r="I2" s="278"/>
      <c r="J2" s="278"/>
      <c r="K2" s="278"/>
      <c r="O2" s="4"/>
      <c r="X2" s="4"/>
    </row>
    <row r="3" spans="2:24" ht="15.75" thickTop="1" x14ac:dyDescent="0.25">
      <c r="B3" s="314" t="s">
        <v>981</v>
      </c>
      <c r="C3" s="314"/>
      <c r="D3" s="314"/>
      <c r="E3" s="314"/>
      <c r="F3" s="314"/>
      <c r="G3" s="314"/>
      <c r="H3" s="314"/>
      <c r="I3" s="314"/>
      <c r="J3" s="314"/>
      <c r="K3" s="314"/>
    </row>
    <row r="4" spans="2:24" ht="15.75" thickBot="1" x14ac:dyDescent="0.3"/>
    <row r="5" spans="2:24" ht="18" thickBot="1" x14ac:dyDescent="0.35">
      <c r="B5" s="317" t="s">
        <v>422</v>
      </c>
      <c r="C5" s="318"/>
      <c r="D5" s="318"/>
      <c r="E5" s="318"/>
      <c r="F5" s="318"/>
      <c r="G5" s="319"/>
    </row>
    <row r="6" spans="2:24" s="50" customFormat="1" ht="15.75" thickTop="1" x14ac:dyDescent="0.25">
      <c r="B6" s="47" t="s">
        <v>441</v>
      </c>
      <c r="C6" s="48" t="s">
        <v>412</v>
      </c>
      <c r="D6" s="48" t="s">
        <v>423</v>
      </c>
      <c r="E6" s="48" t="s">
        <v>424</v>
      </c>
      <c r="F6" s="48" t="s">
        <v>443</v>
      </c>
      <c r="G6" s="49" t="s">
        <v>432</v>
      </c>
    </row>
    <row r="7" spans="2:24" x14ac:dyDescent="0.25">
      <c r="B7" s="111">
        <f>(COUNTA(B8:B13)/COUNTA(D8:D13))</f>
        <v>0.16666666666666666</v>
      </c>
      <c r="C7">
        <v>1</v>
      </c>
      <c r="D7" s="41" t="s">
        <v>425</v>
      </c>
      <c r="E7" s="43" t="s">
        <v>444</v>
      </c>
      <c r="F7" s="41" t="s">
        <v>425</v>
      </c>
      <c r="G7" s="40"/>
    </row>
    <row r="8" spans="2:24" x14ac:dyDescent="0.25">
      <c r="B8" s="45" t="s">
        <v>1022</v>
      </c>
      <c r="C8">
        <v>2</v>
      </c>
      <c r="D8" t="s">
        <v>426</v>
      </c>
      <c r="E8" s="43" t="s">
        <v>435</v>
      </c>
      <c r="G8" s="40"/>
    </row>
    <row r="9" spans="2:24" x14ac:dyDescent="0.25">
      <c r="B9" s="45"/>
      <c r="C9">
        <v>3</v>
      </c>
      <c r="D9" t="s">
        <v>427</v>
      </c>
      <c r="E9" s="43" t="s">
        <v>436</v>
      </c>
      <c r="G9" s="40" t="s">
        <v>433</v>
      </c>
    </row>
    <row r="10" spans="2:24" x14ac:dyDescent="0.25">
      <c r="B10" s="45"/>
      <c r="C10">
        <v>4</v>
      </c>
      <c r="D10" t="s">
        <v>428</v>
      </c>
      <c r="E10" s="43" t="s">
        <v>437</v>
      </c>
      <c r="G10" s="40"/>
    </row>
    <row r="11" spans="2:24" x14ac:dyDescent="0.25">
      <c r="B11" s="45"/>
      <c r="C11">
        <v>5</v>
      </c>
      <c r="D11" t="s">
        <v>429</v>
      </c>
      <c r="E11" s="43" t="s">
        <v>438</v>
      </c>
      <c r="G11" s="40" t="s">
        <v>434</v>
      </c>
    </row>
    <row r="12" spans="2:24" x14ac:dyDescent="0.25">
      <c r="B12" s="45"/>
      <c r="C12">
        <v>6</v>
      </c>
      <c r="D12" t="s">
        <v>430</v>
      </c>
      <c r="E12" s="43" t="s">
        <v>439</v>
      </c>
      <c r="G12" s="40"/>
    </row>
    <row r="13" spans="2:24" ht="15.75" thickBot="1" x14ac:dyDescent="0.3">
      <c r="B13" s="46"/>
      <c r="C13" s="3">
        <v>7</v>
      </c>
      <c r="D13" s="3" t="s">
        <v>431</v>
      </c>
      <c r="E13" s="44" t="s">
        <v>440</v>
      </c>
      <c r="F13" s="3"/>
      <c r="G13" s="42"/>
    </row>
    <row r="15" spans="2:24" ht="15.75" thickBot="1" x14ac:dyDescent="0.3"/>
    <row r="16" spans="2:24" ht="18" thickBot="1" x14ac:dyDescent="0.35">
      <c r="B16" s="317" t="s">
        <v>442</v>
      </c>
      <c r="C16" s="318"/>
      <c r="D16" s="318"/>
      <c r="E16" s="318"/>
      <c r="F16" s="318"/>
      <c r="G16" s="319"/>
    </row>
    <row r="17" spans="2:7" s="50" customFormat="1" ht="15.75" thickTop="1" x14ac:dyDescent="0.25">
      <c r="B17" s="47" t="s">
        <v>441</v>
      </c>
      <c r="C17" s="48" t="s">
        <v>412</v>
      </c>
      <c r="D17" s="48" t="s">
        <v>423</v>
      </c>
      <c r="E17" s="48" t="s">
        <v>424</v>
      </c>
      <c r="F17" s="48" t="s">
        <v>443</v>
      </c>
      <c r="G17" s="49" t="s">
        <v>432</v>
      </c>
    </row>
    <row r="18" spans="2:7" x14ac:dyDescent="0.25">
      <c r="B18" s="111">
        <f>(COUNTA(B19:B24)/COUNTA(D19:D24))</f>
        <v>0</v>
      </c>
      <c r="C18">
        <v>1</v>
      </c>
      <c r="D18" s="41" t="s">
        <v>425</v>
      </c>
      <c r="E18" s="43" t="s">
        <v>444</v>
      </c>
      <c r="F18" s="41" t="s">
        <v>425</v>
      </c>
      <c r="G18" s="40"/>
    </row>
    <row r="19" spans="2:7" x14ac:dyDescent="0.25">
      <c r="B19" s="45"/>
      <c r="C19">
        <v>2</v>
      </c>
      <c r="D19" t="s">
        <v>457</v>
      </c>
      <c r="E19" t="s">
        <v>481</v>
      </c>
      <c r="F19">
        <v>1000</v>
      </c>
      <c r="G19" s="40"/>
    </row>
    <row r="20" spans="2:7" x14ac:dyDescent="0.25">
      <c r="B20" s="45"/>
      <c r="C20">
        <v>3</v>
      </c>
      <c r="D20" t="s">
        <v>458</v>
      </c>
      <c r="E20" t="s">
        <v>482</v>
      </c>
      <c r="F20">
        <v>3000</v>
      </c>
      <c r="G20" s="40" t="s">
        <v>445</v>
      </c>
    </row>
    <row r="21" spans="2:7" x14ac:dyDescent="0.25">
      <c r="B21" s="45"/>
      <c r="C21">
        <v>4</v>
      </c>
      <c r="D21" t="s">
        <v>459</v>
      </c>
      <c r="E21" t="s">
        <v>483</v>
      </c>
      <c r="F21">
        <v>5000</v>
      </c>
      <c r="G21" s="40"/>
    </row>
    <row r="22" spans="2:7" x14ac:dyDescent="0.25">
      <c r="B22" s="45"/>
      <c r="C22">
        <v>5</v>
      </c>
      <c r="D22" t="s">
        <v>460</v>
      </c>
      <c r="E22" t="s">
        <v>484</v>
      </c>
      <c r="F22">
        <v>7000</v>
      </c>
      <c r="G22" s="40" t="s">
        <v>446</v>
      </c>
    </row>
    <row r="23" spans="2:7" x14ac:dyDescent="0.25">
      <c r="B23" s="45"/>
      <c r="C23">
        <v>6</v>
      </c>
      <c r="D23" t="s">
        <v>461</v>
      </c>
      <c r="E23" t="s">
        <v>485</v>
      </c>
      <c r="F23">
        <v>9000</v>
      </c>
      <c r="G23" s="40"/>
    </row>
    <row r="24" spans="2:7" ht="15.75" thickBot="1" x14ac:dyDescent="0.3">
      <c r="B24" s="46"/>
      <c r="C24" s="3">
        <v>7</v>
      </c>
      <c r="D24" s="3" t="s">
        <v>462</v>
      </c>
      <c r="E24" s="3" t="s">
        <v>486</v>
      </c>
      <c r="F24" s="3">
        <v>11000</v>
      </c>
      <c r="G24" s="42" t="s">
        <v>447</v>
      </c>
    </row>
    <row r="26" spans="2:7" ht="15.75" thickBot="1" x14ac:dyDescent="0.3"/>
    <row r="27" spans="2:7" ht="18" thickBot="1" x14ac:dyDescent="0.35">
      <c r="B27" s="317" t="s">
        <v>448</v>
      </c>
      <c r="C27" s="318"/>
      <c r="D27" s="318"/>
      <c r="E27" s="318"/>
      <c r="F27" s="318"/>
      <c r="G27" s="319"/>
    </row>
    <row r="28" spans="2:7" s="50" customFormat="1" ht="15.75" thickTop="1" x14ac:dyDescent="0.25">
      <c r="B28" s="47" t="s">
        <v>441</v>
      </c>
      <c r="C28" s="48" t="s">
        <v>412</v>
      </c>
      <c r="D28" s="48" t="s">
        <v>423</v>
      </c>
      <c r="E28" s="48" t="s">
        <v>424</v>
      </c>
      <c r="F28" s="48" t="s">
        <v>443</v>
      </c>
      <c r="G28" s="49" t="s">
        <v>432</v>
      </c>
    </row>
    <row r="29" spans="2:7" x14ac:dyDescent="0.25">
      <c r="B29" s="111">
        <f>(COUNTA(B30:B35)/COUNTA(D30:D35))</f>
        <v>0</v>
      </c>
      <c r="C29">
        <v>1</v>
      </c>
      <c r="D29" s="41" t="s">
        <v>425</v>
      </c>
      <c r="E29" s="43" t="s">
        <v>444</v>
      </c>
      <c r="F29" s="41" t="s">
        <v>425</v>
      </c>
      <c r="G29" s="40"/>
    </row>
    <row r="30" spans="2:7" x14ac:dyDescent="0.25">
      <c r="B30" s="45"/>
      <c r="C30">
        <v>2</v>
      </c>
      <c r="D30" t="s">
        <v>463</v>
      </c>
      <c r="E30" t="s">
        <v>481</v>
      </c>
      <c r="F30">
        <v>1000</v>
      </c>
      <c r="G30" s="40"/>
    </row>
    <row r="31" spans="2:7" x14ac:dyDescent="0.25">
      <c r="B31" s="45"/>
      <c r="C31">
        <v>3</v>
      </c>
      <c r="D31" t="s">
        <v>464</v>
      </c>
      <c r="E31" t="s">
        <v>482</v>
      </c>
      <c r="F31">
        <v>3000</v>
      </c>
      <c r="G31" s="40" t="s">
        <v>449</v>
      </c>
    </row>
    <row r="32" spans="2:7" x14ac:dyDescent="0.25">
      <c r="B32" s="45"/>
      <c r="C32">
        <v>4</v>
      </c>
      <c r="D32" t="s">
        <v>465</v>
      </c>
      <c r="E32" t="s">
        <v>483</v>
      </c>
      <c r="F32">
        <v>5000</v>
      </c>
      <c r="G32" s="40"/>
    </row>
    <row r="33" spans="2:7" x14ac:dyDescent="0.25">
      <c r="B33" s="45"/>
      <c r="C33">
        <v>5</v>
      </c>
      <c r="D33" t="s">
        <v>466</v>
      </c>
      <c r="E33" t="s">
        <v>484</v>
      </c>
      <c r="F33">
        <v>7000</v>
      </c>
      <c r="G33" s="40" t="s">
        <v>450</v>
      </c>
    </row>
    <row r="34" spans="2:7" x14ac:dyDescent="0.25">
      <c r="B34" s="45"/>
      <c r="C34">
        <v>6</v>
      </c>
      <c r="D34" t="s">
        <v>467</v>
      </c>
      <c r="E34" t="s">
        <v>485</v>
      </c>
      <c r="F34">
        <v>9000</v>
      </c>
      <c r="G34" s="40"/>
    </row>
    <row r="35" spans="2:7" ht="15.75" thickBot="1" x14ac:dyDescent="0.3">
      <c r="B35" s="46"/>
      <c r="C35" s="3">
        <v>7</v>
      </c>
      <c r="D35" s="3" t="s">
        <v>468</v>
      </c>
      <c r="E35" s="3" t="s">
        <v>486</v>
      </c>
      <c r="F35" s="3">
        <v>11000</v>
      </c>
      <c r="G35" s="42" t="s">
        <v>451</v>
      </c>
    </row>
    <row r="37" spans="2:7" ht="15.75" thickBot="1" x14ac:dyDescent="0.3"/>
    <row r="38" spans="2:7" ht="18" thickBot="1" x14ac:dyDescent="0.35">
      <c r="B38" s="317" t="s">
        <v>452</v>
      </c>
      <c r="C38" s="318"/>
      <c r="D38" s="318"/>
      <c r="E38" s="318"/>
      <c r="F38" s="318"/>
      <c r="G38" s="319"/>
    </row>
    <row r="39" spans="2:7" s="50" customFormat="1" ht="15.75" thickTop="1" x14ac:dyDescent="0.25">
      <c r="B39" s="47" t="s">
        <v>441</v>
      </c>
      <c r="C39" s="48" t="s">
        <v>412</v>
      </c>
      <c r="D39" s="48" t="s">
        <v>423</v>
      </c>
      <c r="E39" s="48" t="s">
        <v>424</v>
      </c>
      <c r="F39" s="48" t="s">
        <v>443</v>
      </c>
      <c r="G39" s="49" t="s">
        <v>432</v>
      </c>
    </row>
    <row r="40" spans="2:7" x14ac:dyDescent="0.25">
      <c r="B40" s="111">
        <f>(COUNTA(B41:B46)/COUNTA(D41:D46))</f>
        <v>0</v>
      </c>
      <c r="C40">
        <v>1</v>
      </c>
      <c r="D40" s="41" t="s">
        <v>425</v>
      </c>
      <c r="E40" s="43" t="s">
        <v>444</v>
      </c>
      <c r="F40" s="41" t="s">
        <v>425</v>
      </c>
      <c r="G40" s="40"/>
    </row>
    <row r="41" spans="2:7" x14ac:dyDescent="0.25">
      <c r="B41" s="45"/>
      <c r="C41">
        <v>2</v>
      </c>
      <c r="D41" t="s">
        <v>469</v>
      </c>
      <c r="E41" s="43" t="s">
        <v>487</v>
      </c>
      <c r="F41">
        <v>1000</v>
      </c>
      <c r="G41" s="315" t="s">
        <v>454</v>
      </c>
    </row>
    <row r="42" spans="2:7" x14ac:dyDescent="0.25">
      <c r="B42" s="45"/>
      <c r="C42">
        <v>3</v>
      </c>
      <c r="D42" t="s">
        <v>471</v>
      </c>
      <c r="E42" s="43" t="s">
        <v>488</v>
      </c>
      <c r="F42">
        <v>3000</v>
      </c>
      <c r="G42" s="315"/>
    </row>
    <row r="43" spans="2:7" x14ac:dyDescent="0.25">
      <c r="B43" s="45"/>
      <c r="C43">
        <v>4</v>
      </c>
      <c r="D43" t="s">
        <v>470</v>
      </c>
      <c r="E43" s="43" t="s">
        <v>489</v>
      </c>
      <c r="F43">
        <v>5000</v>
      </c>
      <c r="G43" s="315"/>
    </row>
    <row r="44" spans="2:7" x14ac:dyDescent="0.25">
      <c r="B44" s="45"/>
      <c r="C44">
        <v>5</v>
      </c>
      <c r="D44" t="s">
        <v>472</v>
      </c>
      <c r="E44" s="43" t="s">
        <v>453</v>
      </c>
      <c r="F44">
        <v>7000</v>
      </c>
      <c r="G44" s="315"/>
    </row>
    <row r="45" spans="2:7" x14ac:dyDescent="0.25">
      <c r="B45" s="45"/>
      <c r="C45">
        <v>6</v>
      </c>
      <c r="D45" t="s">
        <v>473</v>
      </c>
      <c r="E45" s="43" t="s">
        <v>490</v>
      </c>
      <c r="F45">
        <v>9000</v>
      </c>
      <c r="G45" s="315"/>
    </row>
    <row r="46" spans="2:7" ht="15.75" thickBot="1" x14ac:dyDescent="0.3">
      <c r="B46" s="46"/>
      <c r="C46" s="3">
        <v>7</v>
      </c>
      <c r="D46" s="3" t="s">
        <v>474</v>
      </c>
      <c r="E46" s="44" t="s">
        <v>491</v>
      </c>
      <c r="F46" s="3">
        <v>11000</v>
      </c>
      <c r="G46" s="316"/>
    </row>
    <row r="48" spans="2:7" ht="15.75" thickBot="1" x14ac:dyDescent="0.3"/>
    <row r="49" spans="2:7" ht="18" thickBot="1" x14ac:dyDescent="0.35">
      <c r="B49" s="317" t="s">
        <v>455</v>
      </c>
      <c r="C49" s="318"/>
      <c r="D49" s="318"/>
      <c r="E49" s="318"/>
      <c r="F49" s="318"/>
      <c r="G49" s="319"/>
    </row>
    <row r="50" spans="2:7" s="50" customFormat="1" ht="15.75" thickTop="1" x14ac:dyDescent="0.25">
      <c r="B50" s="47" t="s">
        <v>441</v>
      </c>
      <c r="C50" s="48" t="s">
        <v>412</v>
      </c>
      <c r="D50" s="48" t="s">
        <v>423</v>
      </c>
      <c r="E50" s="48" t="s">
        <v>424</v>
      </c>
      <c r="F50" s="48" t="s">
        <v>443</v>
      </c>
      <c r="G50" s="49" t="s">
        <v>432</v>
      </c>
    </row>
    <row r="51" spans="2:7" x14ac:dyDescent="0.25">
      <c r="B51" s="111">
        <f>(COUNTA(B52:B57)/COUNTA(D52:D57))</f>
        <v>0</v>
      </c>
      <c r="C51">
        <v>1</v>
      </c>
      <c r="D51" s="41" t="s">
        <v>425</v>
      </c>
      <c r="E51" s="43" t="s">
        <v>444</v>
      </c>
      <c r="F51" s="41" t="s">
        <v>425</v>
      </c>
      <c r="G51" s="40"/>
    </row>
    <row r="52" spans="2:7" x14ac:dyDescent="0.25">
      <c r="B52" s="45"/>
      <c r="C52">
        <v>2</v>
      </c>
      <c r="D52" t="s">
        <v>475</v>
      </c>
      <c r="E52" s="43" t="s">
        <v>487</v>
      </c>
      <c r="F52">
        <v>1000</v>
      </c>
      <c r="G52" s="315" t="s">
        <v>456</v>
      </c>
    </row>
    <row r="53" spans="2:7" x14ac:dyDescent="0.25">
      <c r="B53" s="45"/>
      <c r="C53">
        <v>3</v>
      </c>
      <c r="D53" t="s">
        <v>476</v>
      </c>
      <c r="E53" s="43" t="s">
        <v>488</v>
      </c>
      <c r="F53">
        <v>3000</v>
      </c>
      <c r="G53" s="315"/>
    </row>
    <row r="54" spans="2:7" x14ac:dyDescent="0.25">
      <c r="B54" s="45"/>
      <c r="C54">
        <v>4</v>
      </c>
      <c r="D54" t="s">
        <v>477</v>
      </c>
      <c r="E54" s="43" t="s">
        <v>489</v>
      </c>
      <c r="F54">
        <v>5000</v>
      </c>
      <c r="G54" s="315"/>
    </row>
    <row r="55" spans="2:7" x14ac:dyDescent="0.25">
      <c r="B55" s="45"/>
      <c r="C55">
        <v>5</v>
      </c>
      <c r="D55" t="s">
        <v>478</v>
      </c>
      <c r="E55" s="43" t="s">
        <v>453</v>
      </c>
      <c r="F55">
        <v>7000</v>
      </c>
      <c r="G55" s="315"/>
    </row>
    <row r="56" spans="2:7" x14ac:dyDescent="0.25">
      <c r="B56" s="45"/>
      <c r="C56">
        <v>6</v>
      </c>
      <c r="D56" t="s">
        <v>479</v>
      </c>
      <c r="E56" s="43" t="s">
        <v>490</v>
      </c>
      <c r="F56">
        <v>9000</v>
      </c>
      <c r="G56" s="315"/>
    </row>
    <row r="57" spans="2:7" ht="15.75" thickBot="1" x14ac:dyDescent="0.3">
      <c r="B57" s="46"/>
      <c r="C57" s="3">
        <v>7</v>
      </c>
      <c r="D57" s="3" t="s">
        <v>480</v>
      </c>
      <c r="E57" s="44" t="s">
        <v>491</v>
      </c>
      <c r="F57" s="3">
        <v>11000</v>
      </c>
      <c r="G57" s="316"/>
    </row>
  </sheetData>
  <mergeCells count="9">
    <mergeCell ref="B2:K2"/>
    <mergeCell ref="B3:K3"/>
    <mergeCell ref="G41:G46"/>
    <mergeCell ref="B49:G49"/>
    <mergeCell ref="G52:G57"/>
    <mergeCell ref="B5:G5"/>
    <mergeCell ref="B16:G16"/>
    <mergeCell ref="B27:G27"/>
    <mergeCell ref="B38:G38"/>
  </mergeCells>
  <conditionalFormatting sqref="B1 B4:B1048576">
    <cfRule type="containsText" dxfId="7" priority="4" operator="containsText" text="Yes">
      <formula>NOT(ISERROR(SEARCH("Yes",B1)))</formula>
    </cfRule>
  </conditionalFormatting>
  <conditionalFormatting sqref="L2:XFD2">
    <cfRule type="containsText" dxfId="6" priority="1" operator="containsText" text="Unknown">
      <formula>NOT(ISERROR(SEARCH("Unknown",L2)))</formula>
    </cfRule>
    <cfRule type="containsText" dxfId="5" priority="2" operator="containsText" text="Active">
      <formula>NOT(ISERROR(SEARCH("Active",L2)))</formula>
    </cfRule>
    <cfRule type="containsText" dxfId="4" priority="3" operator="containsText" text="Done">
      <formula>NOT(ISERROR(SEARCH("Done",L2)))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4CA3F-AAEE-477E-90F1-3D1DD879F1C4}">
  <dimension ref="B2:X97"/>
  <sheetViews>
    <sheetView tabSelected="1" topLeftCell="A38" workbookViewId="0">
      <selection activeCell="K55" sqref="K55"/>
    </sheetView>
  </sheetViews>
  <sheetFormatPr defaultRowHeight="15" x14ac:dyDescent="0.25"/>
  <cols>
    <col min="1" max="1" width="3.7109375" customWidth="1"/>
    <col min="2" max="2" width="22.7109375" style="52" customWidth="1"/>
    <col min="3" max="3" width="24.7109375" style="52" bestFit="1" customWidth="1"/>
    <col min="4" max="4" width="15.7109375" style="51" customWidth="1"/>
    <col min="5" max="5" width="20.7109375" style="52" customWidth="1"/>
    <col min="6" max="6" width="22.7109375" style="52" customWidth="1"/>
    <col min="7" max="7" width="24.7109375" style="52" bestFit="1" customWidth="1"/>
    <col min="8" max="8" width="15.7109375" style="51" customWidth="1"/>
    <col min="9" max="9" width="20.7109375" bestFit="1" customWidth="1"/>
    <col min="10" max="10" width="22.7109375" customWidth="1"/>
    <col min="11" max="11" width="24.7109375" customWidth="1"/>
    <col min="12" max="12" width="15.7109375" style="4" customWidth="1"/>
    <col min="13" max="13" width="20.7109375" customWidth="1"/>
    <col min="14" max="14" width="22.7109375" customWidth="1"/>
    <col min="15" max="15" width="28.7109375" customWidth="1"/>
    <col min="16" max="16" width="15.7109375" style="4" customWidth="1"/>
    <col min="17" max="17" width="20.7109375" customWidth="1"/>
    <col min="18" max="18" width="9.5703125" bestFit="1" customWidth="1"/>
    <col min="19" max="19" width="24.7109375" customWidth="1"/>
    <col min="20" max="20" width="15.7109375" style="4" customWidth="1"/>
  </cols>
  <sheetData>
    <row r="2" spans="2:24" ht="20.25" thickBot="1" x14ac:dyDescent="0.35">
      <c r="B2" s="183" t="s">
        <v>418</v>
      </c>
      <c r="C2" s="183"/>
      <c r="D2" s="183"/>
      <c r="E2" s="183"/>
      <c r="F2" s="183"/>
      <c r="G2" s="183"/>
      <c r="H2" s="183"/>
      <c r="I2" s="183"/>
      <c r="J2" s="183"/>
      <c r="K2" s="183"/>
      <c r="L2"/>
      <c r="O2" s="4"/>
      <c r="P2"/>
      <c r="T2"/>
      <c r="X2" s="4"/>
    </row>
    <row r="3" spans="2:24" ht="15.75" thickTop="1" x14ac:dyDescent="0.25">
      <c r="B3" s="184" t="s">
        <v>982</v>
      </c>
      <c r="C3" s="184"/>
      <c r="D3" s="184"/>
      <c r="E3" s="184"/>
      <c r="F3" s="184"/>
      <c r="G3" s="184"/>
      <c r="H3" s="184"/>
      <c r="I3" s="184"/>
      <c r="J3" s="184"/>
      <c r="K3" s="184"/>
      <c r="L3"/>
      <c r="P3"/>
      <c r="T3"/>
    </row>
    <row r="4" spans="2:24" ht="15.75" thickBot="1" x14ac:dyDescent="0.3"/>
    <row r="5" spans="2:24" ht="20.25" thickBot="1" x14ac:dyDescent="0.3">
      <c r="B5" s="345" t="s">
        <v>708</v>
      </c>
      <c r="C5" s="345"/>
      <c r="E5" s="53" t="s">
        <v>492</v>
      </c>
      <c r="F5" s="182" t="str">
        <f>CONCATENATE(SUM(L7,L18,L27,L38,L50,L58,L64), " / ", SUM(D7,D18,D27,D38,D50,D58,D64))</f>
        <v>0 / 84</v>
      </c>
    </row>
    <row r="6" spans="2:24" ht="15.75" thickTop="1" x14ac:dyDescent="0.25"/>
    <row r="7" spans="2:24" ht="15.75" thickBot="1" x14ac:dyDescent="0.3">
      <c r="B7" s="172" t="s">
        <v>493</v>
      </c>
      <c r="C7" s="173" t="s">
        <v>990</v>
      </c>
      <c r="D7" s="172">
        <f>COUNTA(B9:B16,F9:F16,J9)</f>
        <v>13</v>
      </c>
      <c r="K7" s="174" t="s">
        <v>989</v>
      </c>
      <c r="L7" s="175">
        <f>COUNTA(D9:D16,H9:H16,L9)</f>
        <v>0</v>
      </c>
    </row>
    <row r="8" spans="2:24" ht="15.75" thickBot="1" x14ac:dyDescent="0.3">
      <c r="B8" s="53" t="s">
        <v>494</v>
      </c>
      <c r="C8" s="54" t="s">
        <v>495</v>
      </c>
      <c r="D8" s="55" t="s">
        <v>496</v>
      </c>
      <c r="E8" s="56" t="s">
        <v>497</v>
      </c>
      <c r="F8" s="54" t="s">
        <v>494</v>
      </c>
      <c r="G8" s="54" t="s">
        <v>495</v>
      </c>
      <c r="H8" s="57" t="s">
        <v>496</v>
      </c>
      <c r="I8" s="58" t="s">
        <v>497</v>
      </c>
      <c r="J8" s="58" t="s">
        <v>494</v>
      </c>
      <c r="K8" s="58" t="s">
        <v>495</v>
      </c>
      <c r="L8" s="39" t="s">
        <v>496</v>
      </c>
    </row>
    <row r="9" spans="2:24" x14ac:dyDescent="0.25">
      <c r="B9" s="339" t="s">
        <v>498</v>
      </c>
      <c r="C9" s="341" t="s">
        <v>499</v>
      </c>
      <c r="D9" s="272"/>
      <c r="E9" s="148" t="s">
        <v>500</v>
      </c>
      <c r="F9" s="103" t="s">
        <v>501</v>
      </c>
      <c r="G9" s="103" t="s">
        <v>499</v>
      </c>
      <c r="H9" s="36"/>
      <c r="I9" s="106" t="s">
        <v>502</v>
      </c>
      <c r="J9" s="106" t="s">
        <v>503</v>
      </c>
      <c r="K9" s="106" t="s">
        <v>504</v>
      </c>
      <c r="L9" s="61"/>
    </row>
    <row r="10" spans="2:24" x14ac:dyDescent="0.25">
      <c r="B10" s="340"/>
      <c r="C10" s="342"/>
      <c r="D10" s="343"/>
      <c r="E10" s="62" t="s">
        <v>505</v>
      </c>
      <c r="F10" s="63" t="s">
        <v>506</v>
      </c>
      <c r="G10" s="63" t="s">
        <v>499</v>
      </c>
      <c r="H10" s="64"/>
      <c r="I10" s="65"/>
      <c r="J10" s="66"/>
      <c r="K10" s="66"/>
      <c r="L10" s="67"/>
    </row>
    <row r="11" spans="2:24" x14ac:dyDescent="0.25">
      <c r="B11" s="327" t="s">
        <v>507</v>
      </c>
      <c r="C11" s="322" t="s">
        <v>508</v>
      </c>
      <c r="D11" s="324"/>
      <c r="E11" s="149" t="s">
        <v>510</v>
      </c>
      <c r="F11" s="129" t="s">
        <v>1230</v>
      </c>
      <c r="G11" s="129" t="s">
        <v>508</v>
      </c>
      <c r="H11" s="68"/>
      <c r="I11" s="69"/>
      <c r="J11" s="70"/>
      <c r="K11" s="70"/>
      <c r="L11" s="71"/>
    </row>
    <row r="12" spans="2:24" x14ac:dyDescent="0.25">
      <c r="B12" s="340"/>
      <c r="C12" s="342"/>
      <c r="D12" s="344"/>
      <c r="E12" s="74" t="s">
        <v>509</v>
      </c>
      <c r="F12" s="128" t="s">
        <v>1231</v>
      </c>
      <c r="G12" s="128" t="s">
        <v>508</v>
      </c>
      <c r="H12" s="72"/>
      <c r="I12" s="70"/>
      <c r="J12" s="70"/>
      <c r="K12" s="70"/>
      <c r="L12" s="71"/>
    </row>
    <row r="13" spans="2:24" x14ac:dyDescent="0.25">
      <c r="B13" s="327" t="s">
        <v>511</v>
      </c>
      <c r="C13" s="322" t="s">
        <v>512</v>
      </c>
      <c r="D13" s="331"/>
      <c r="E13" s="62" t="s">
        <v>513</v>
      </c>
      <c r="F13" s="129" t="s">
        <v>514</v>
      </c>
      <c r="G13" s="129" t="s">
        <v>512</v>
      </c>
      <c r="H13" s="73"/>
      <c r="I13" s="70"/>
      <c r="J13" s="70"/>
      <c r="K13" s="70"/>
      <c r="L13" s="71"/>
    </row>
    <row r="14" spans="2:24" x14ac:dyDescent="0.25">
      <c r="B14" s="340"/>
      <c r="C14" s="342"/>
      <c r="D14" s="343"/>
      <c r="E14" s="74" t="s">
        <v>515</v>
      </c>
      <c r="F14" s="128" t="s">
        <v>516</v>
      </c>
      <c r="G14" s="128" t="s">
        <v>499</v>
      </c>
      <c r="H14" s="72"/>
      <c r="I14" s="70"/>
      <c r="J14" s="70"/>
      <c r="K14" s="70"/>
      <c r="L14" s="71"/>
    </row>
    <row r="15" spans="2:24" x14ac:dyDescent="0.25">
      <c r="B15" s="327" t="s">
        <v>517</v>
      </c>
      <c r="C15" s="322" t="s">
        <v>518</v>
      </c>
      <c r="D15" s="331"/>
      <c r="E15" s="114" t="s">
        <v>425</v>
      </c>
      <c r="F15" s="63" t="s">
        <v>519</v>
      </c>
      <c r="G15" s="63" t="s">
        <v>518</v>
      </c>
      <c r="H15" s="64"/>
      <c r="I15" s="70"/>
      <c r="J15" s="70"/>
      <c r="K15" s="70"/>
      <c r="L15" s="71"/>
    </row>
    <row r="16" spans="2:24" ht="15.75" thickBot="1" x14ac:dyDescent="0.3">
      <c r="B16" s="329"/>
      <c r="C16" s="330"/>
      <c r="D16" s="274"/>
      <c r="E16" s="113" t="s">
        <v>520</v>
      </c>
      <c r="F16" s="112" t="s">
        <v>521</v>
      </c>
      <c r="G16" s="112" t="s">
        <v>518</v>
      </c>
      <c r="H16" s="37"/>
      <c r="I16" s="75"/>
      <c r="J16" s="75"/>
      <c r="K16" s="75"/>
      <c r="L16" s="76"/>
    </row>
    <row r="18" spans="2:12" ht="15.75" thickBot="1" x14ac:dyDescent="0.3">
      <c r="B18" s="172" t="s">
        <v>522</v>
      </c>
      <c r="C18" s="173" t="s">
        <v>990</v>
      </c>
      <c r="D18" s="172">
        <f>COUNTA(B20:B25,F20:F25)</f>
        <v>9</v>
      </c>
      <c r="K18" s="174" t="s">
        <v>989</v>
      </c>
      <c r="L18" s="175">
        <f>COUNTA(D20:D25, H20:H25)</f>
        <v>0</v>
      </c>
    </row>
    <row r="19" spans="2:12" ht="15.75" thickBot="1" x14ac:dyDescent="0.3">
      <c r="B19" s="53" t="s">
        <v>494</v>
      </c>
      <c r="C19" s="54" t="s">
        <v>495</v>
      </c>
      <c r="D19" s="55" t="s">
        <v>496</v>
      </c>
      <c r="E19" s="56" t="s">
        <v>497</v>
      </c>
      <c r="F19" s="54" t="s">
        <v>494</v>
      </c>
      <c r="G19" s="54" t="s">
        <v>495</v>
      </c>
      <c r="H19" s="57" t="s">
        <v>496</v>
      </c>
      <c r="I19" s="58" t="s">
        <v>497</v>
      </c>
      <c r="J19" s="58" t="s">
        <v>494</v>
      </c>
      <c r="K19" s="58" t="s">
        <v>495</v>
      </c>
      <c r="L19" s="39" t="s">
        <v>496</v>
      </c>
    </row>
    <row r="20" spans="2:12" x14ac:dyDescent="0.25">
      <c r="B20" s="339" t="s">
        <v>523</v>
      </c>
      <c r="C20" s="341" t="s">
        <v>524</v>
      </c>
      <c r="D20" s="272"/>
      <c r="E20" s="190" t="s">
        <v>425</v>
      </c>
      <c r="F20" s="103" t="s">
        <v>525</v>
      </c>
      <c r="G20" s="103" t="s">
        <v>526</v>
      </c>
      <c r="H20" s="36"/>
      <c r="I20" s="80"/>
      <c r="J20" s="80"/>
      <c r="K20" s="80"/>
      <c r="L20" s="81"/>
    </row>
    <row r="21" spans="2:12" x14ac:dyDescent="0.25">
      <c r="B21" s="340"/>
      <c r="C21" s="342"/>
      <c r="D21" s="343"/>
      <c r="E21" s="62" t="s">
        <v>527</v>
      </c>
      <c r="F21" s="63" t="s">
        <v>528</v>
      </c>
      <c r="G21" s="63" t="s">
        <v>529</v>
      </c>
      <c r="H21" s="64"/>
      <c r="I21" s="70"/>
      <c r="J21" s="70"/>
      <c r="K21" s="70"/>
      <c r="L21" s="71"/>
    </row>
    <row r="22" spans="2:12" x14ac:dyDescent="0.25">
      <c r="B22" s="327" t="s">
        <v>530</v>
      </c>
      <c r="C22" s="322" t="s">
        <v>518</v>
      </c>
      <c r="D22" s="324"/>
      <c r="E22" s="104" t="s">
        <v>425</v>
      </c>
      <c r="F22" s="129" t="s">
        <v>531</v>
      </c>
      <c r="G22" s="129" t="s">
        <v>532</v>
      </c>
      <c r="H22" s="73"/>
      <c r="I22" s="70"/>
      <c r="J22" s="70"/>
      <c r="K22" s="70"/>
      <c r="L22" s="71"/>
    </row>
    <row r="23" spans="2:12" x14ac:dyDescent="0.25">
      <c r="B23" s="340"/>
      <c r="C23" s="342"/>
      <c r="D23" s="344"/>
      <c r="E23" s="74" t="s">
        <v>533</v>
      </c>
      <c r="F23" s="128" t="s">
        <v>534</v>
      </c>
      <c r="G23" s="128" t="s">
        <v>532</v>
      </c>
      <c r="H23" s="72"/>
      <c r="I23" s="70"/>
      <c r="J23" s="70"/>
      <c r="K23" s="70"/>
      <c r="L23" s="71"/>
    </row>
    <row r="24" spans="2:12" x14ac:dyDescent="0.25">
      <c r="B24" s="327" t="s">
        <v>535</v>
      </c>
      <c r="C24" s="322" t="s">
        <v>536</v>
      </c>
      <c r="D24" s="331"/>
      <c r="E24" s="114" t="s">
        <v>425</v>
      </c>
      <c r="F24" s="63" t="s">
        <v>537</v>
      </c>
      <c r="G24" s="63" t="s">
        <v>536</v>
      </c>
      <c r="H24" s="73"/>
      <c r="I24" s="70"/>
      <c r="J24" s="70"/>
      <c r="K24" s="70"/>
      <c r="L24" s="71"/>
    </row>
    <row r="25" spans="2:12" ht="15.75" thickBot="1" x14ac:dyDescent="0.3">
      <c r="B25" s="329"/>
      <c r="C25" s="330"/>
      <c r="D25" s="274"/>
      <c r="E25" s="113" t="s">
        <v>538</v>
      </c>
      <c r="F25" s="112" t="s">
        <v>539</v>
      </c>
      <c r="G25" s="112" t="s">
        <v>536</v>
      </c>
      <c r="H25" s="37"/>
      <c r="I25" s="75"/>
      <c r="J25" s="75"/>
      <c r="K25" s="75"/>
      <c r="L25" s="76"/>
    </row>
    <row r="27" spans="2:12" ht="15.75" thickBot="1" x14ac:dyDescent="0.3">
      <c r="B27" s="172" t="s">
        <v>540</v>
      </c>
      <c r="C27" s="173" t="s">
        <v>990</v>
      </c>
      <c r="D27" s="172">
        <f>COUNTA(B29:B36,F29:F36,J29:J36)</f>
        <v>15</v>
      </c>
      <c r="K27" s="174" t="s">
        <v>989</v>
      </c>
      <c r="L27" s="175">
        <f>COUNTA(D29:D36,H29:H36,L29:L36)</f>
        <v>0</v>
      </c>
    </row>
    <row r="28" spans="2:12" ht="15.75" thickBot="1" x14ac:dyDescent="0.3">
      <c r="B28" s="83" t="s">
        <v>494</v>
      </c>
      <c r="C28" s="59" t="s">
        <v>495</v>
      </c>
      <c r="D28" s="191" t="s">
        <v>496</v>
      </c>
      <c r="E28" s="56" t="s">
        <v>497</v>
      </c>
      <c r="F28" s="54" t="s">
        <v>494</v>
      </c>
      <c r="G28" s="54" t="s">
        <v>495</v>
      </c>
      <c r="H28" s="57" t="s">
        <v>496</v>
      </c>
      <c r="I28" s="58" t="s">
        <v>497</v>
      </c>
      <c r="J28" s="58" t="s">
        <v>494</v>
      </c>
      <c r="K28" s="58" t="s">
        <v>495</v>
      </c>
      <c r="L28" s="39" t="s">
        <v>496</v>
      </c>
    </row>
    <row r="29" spans="2:12" x14ac:dyDescent="0.25">
      <c r="B29" s="116" t="s">
        <v>541</v>
      </c>
      <c r="C29" s="117" t="s">
        <v>499</v>
      </c>
      <c r="D29" s="78"/>
      <c r="E29" s="63" t="s">
        <v>542</v>
      </c>
      <c r="F29" s="63" t="s">
        <v>543</v>
      </c>
      <c r="G29" s="63" t="s">
        <v>499</v>
      </c>
      <c r="H29" s="36"/>
      <c r="I29" s="150" t="s">
        <v>544</v>
      </c>
      <c r="J29" s="150" t="s">
        <v>545</v>
      </c>
      <c r="K29" s="150" t="s">
        <v>499</v>
      </c>
      <c r="L29" s="6"/>
    </row>
    <row r="30" spans="2:12" x14ac:dyDescent="0.25">
      <c r="B30" s="328" t="s">
        <v>546</v>
      </c>
      <c r="C30" s="323" t="s">
        <v>524</v>
      </c>
      <c r="D30" s="332"/>
      <c r="E30" s="104" t="s">
        <v>425</v>
      </c>
      <c r="F30" s="129" t="s">
        <v>547</v>
      </c>
      <c r="G30" s="129" t="s">
        <v>524</v>
      </c>
      <c r="H30" s="73"/>
      <c r="I30" s="66"/>
      <c r="J30" s="66"/>
      <c r="K30" s="66"/>
      <c r="L30" s="67"/>
    </row>
    <row r="31" spans="2:12" x14ac:dyDescent="0.25">
      <c r="B31" s="340"/>
      <c r="C31" s="342"/>
      <c r="D31" s="343"/>
      <c r="E31" s="74" t="s">
        <v>548</v>
      </c>
      <c r="F31" s="128" t="s">
        <v>549</v>
      </c>
      <c r="G31" s="128" t="s">
        <v>524</v>
      </c>
      <c r="H31" s="72"/>
      <c r="I31" s="70"/>
      <c r="J31" s="70"/>
      <c r="K31" s="70"/>
      <c r="L31" s="71"/>
    </row>
    <row r="32" spans="2:12" x14ac:dyDescent="0.25">
      <c r="B32" s="327" t="s">
        <v>550</v>
      </c>
      <c r="C32" s="322" t="s">
        <v>551</v>
      </c>
      <c r="D32" s="324"/>
      <c r="E32" s="104" t="s">
        <v>425</v>
      </c>
      <c r="F32" s="129" t="s">
        <v>552</v>
      </c>
      <c r="G32" s="129" t="s">
        <v>553</v>
      </c>
      <c r="H32" s="73"/>
      <c r="I32" s="70"/>
      <c r="J32" s="70"/>
      <c r="K32" s="70"/>
      <c r="L32" s="71"/>
    </row>
    <row r="33" spans="2:16" x14ac:dyDescent="0.25">
      <c r="B33" s="340"/>
      <c r="C33" s="342"/>
      <c r="D33" s="344"/>
      <c r="E33" s="74" t="s">
        <v>554</v>
      </c>
      <c r="F33" s="128" t="s">
        <v>555</v>
      </c>
      <c r="G33" s="128" t="s">
        <v>553</v>
      </c>
      <c r="H33" s="72"/>
      <c r="I33" s="70"/>
      <c r="J33" s="70"/>
      <c r="K33" s="70"/>
      <c r="L33" s="71"/>
    </row>
    <row r="34" spans="2:16" x14ac:dyDescent="0.25">
      <c r="B34" s="116" t="s">
        <v>556</v>
      </c>
      <c r="C34" s="117" t="s">
        <v>557</v>
      </c>
      <c r="D34" s="78"/>
      <c r="E34" s="192" t="s">
        <v>425</v>
      </c>
      <c r="F34" s="128" t="s">
        <v>558</v>
      </c>
      <c r="G34" s="128" t="s">
        <v>557</v>
      </c>
      <c r="H34" s="72"/>
      <c r="I34" s="152" t="s">
        <v>559</v>
      </c>
      <c r="J34" s="153" t="s">
        <v>560</v>
      </c>
      <c r="K34" s="153" t="s">
        <v>557</v>
      </c>
      <c r="L34" s="79"/>
    </row>
    <row r="35" spans="2:16" x14ac:dyDescent="0.25">
      <c r="B35" s="327" t="s">
        <v>709</v>
      </c>
      <c r="C35" s="322" t="s">
        <v>561</v>
      </c>
      <c r="D35" s="331"/>
      <c r="E35" s="77" t="s">
        <v>425</v>
      </c>
      <c r="F35" s="129" t="s">
        <v>562</v>
      </c>
      <c r="G35" s="129" t="s">
        <v>561</v>
      </c>
      <c r="H35" s="64"/>
      <c r="I35" s="65"/>
      <c r="J35" s="66"/>
      <c r="K35" s="66"/>
      <c r="L35" s="67"/>
    </row>
    <row r="36" spans="2:16" ht="15.75" thickBot="1" x14ac:dyDescent="0.3">
      <c r="B36" s="329"/>
      <c r="C36" s="330"/>
      <c r="D36" s="274"/>
      <c r="E36" s="112" t="s">
        <v>563</v>
      </c>
      <c r="F36" s="112" t="s">
        <v>564</v>
      </c>
      <c r="G36" s="112" t="s">
        <v>561</v>
      </c>
      <c r="H36" s="37"/>
      <c r="I36" s="75"/>
      <c r="J36" s="75"/>
      <c r="K36" s="75"/>
      <c r="L36" s="76"/>
    </row>
    <row r="38" spans="2:16" ht="15.75" thickBot="1" x14ac:dyDescent="0.3">
      <c r="B38" s="172" t="s">
        <v>565</v>
      </c>
      <c r="C38" s="173" t="s">
        <v>990</v>
      </c>
      <c r="D38" s="172">
        <f>COUNTA(B40:B48,F40:F48,J40:J48,N40:N49)</f>
        <v>19</v>
      </c>
      <c r="K38" s="174" t="s">
        <v>989</v>
      </c>
      <c r="L38" s="175">
        <f>COUNTA(D40:D48,H40:H48,L40:L48, P40:P49)</f>
        <v>0</v>
      </c>
    </row>
    <row r="39" spans="2:16" ht="15.75" thickBot="1" x14ac:dyDescent="0.3">
      <c r="B39" s="53" t="s">
        <v>494</v>
      </c>
      <c r="C39" s="54" t="s">
        <v>495</v>
      </c>
      <c r="D39" s="55" t="s">
        <v>496</v>
      </c>
      <c r="E39" s="56" t="s">
        <v>497</v>
      </c>
      <c r="F39" s="54" t="s">
        <v>494</v>
      </c>
      <c r="G39" s="54" t="s">
        <v>495</v>
      </c>
      <c r="H39" s="57" t="s">
        <v>496</v>
      </c>
      <c r="I39" s="84" t="s">
        <v>497</v>
      </c>
      <c r="J39" s="58" t="s">
        <v>494</v>
      </c>
      <c r="K39" s="58" t="s">
        <v>495</v>
      </c>
      <c r="L39" s="57" t="s">
        <v>496</v>
      </c>
      <c r="M39" s="58" t="s">
        <v>497</v>
      </c>
      <c r="N39" s="58" t="s">
        <v>494</v>
      </c>
      <c r="O39" s="58" t="s">
        <v>495</v>
      </c>
      <c r="P39" s="39" t="s">
        <v>496</v>
      </c>
    </row>
    <row r="40" spans="2:16" x14ac:dyDescent="0.25">
      <c r="B40" s="328" t="s">
        <v>566</v>
      </c>
      <c r="C40" s="323" t="s">
        <v>567</v>
      </c>
      <c r="D40" s="325"/>
      <c r="E40" s="114" t="s">
        <v>425</v>
      </c>
      <c r="F40" s="63" t="s">
        <v>568</v>
      </c>
      <c r="G40" s="63" t="s">
        <v>569</v>
      </c>
      <c r="H40" s="64"/>
      <c r="I40" s="69"/>
      <c r="J40" s="70"/>
      <c r="K40" s="70"/>
      <c r="L40" s="200"/>
      <c r="M40" s="70"/>
      <c r="N40" s="70"/>
      <c r="O40" s="70"/>
      <c r="P40" s="71"/>
    </row>
    <row r="41" spans="2:16" x14ac:dyDescent="0.25">
      <c r="B41" s="340"/>
      <c r="C41" s="342"/>
      <c r="D41" s="344"/>
      <c r="E41" s="62" t="s">
        <v>570</v>
      </c>
      <c r="F41" s="63" t="s">
        <v>571</v>
      </c>
      <c r="G41" s="63" t="s">
        <v>569</v>
      </c>
      <c r="H41" s="72"/>
      <c r="I41" s="69"/>
      <c r="J41" s="70"/>
      <c r="K41" s="70"/>
      <c r="L41" s="200"/>
      <c r="M41" s="70"/>
      <c r="N41" s="70"/>
      <c r="O41" s="70"/>
      <c r="P41" s="71"/>
    </row>
    <row r="42" spans="2:16" x14ac:dyDescent="0.25">
      <c r="B42" s="116" t="s">
        <v>572</v>
      </c>
      <c r="C42" s="117" t="s">
        <v>573</v>
      </c>
      <c r="D42" s="194"/>
      <c r="E42" s="195" t="s">
        <v>425</v>
      </c>
      <c r="F42" s="117" t="s">
        <v>574</v>
      </c>
      <c r="G42" s="117" t="s">
        <v>575</v>
      </c>
      <c r="H42" s="78"/>
      <c r="I42" s="69"/>
      <c r="J42" s="70"/>
      <c r="K42" s="70"/>
      <c r="L42" s="200"/>
      <c r="M42" s="70"/>
      <c r="N42" s="70"/>
      <c r="O42" s="70"/>
      <c r="P42" s="71"/>
    </row>
    <row r="43" spans="2:16" x14ac:dyDescent="0.25">
      <c r="B43" s="327" t="s">
        <v>576</v>
      </c>
      <c r="C43" s="322" t="s">
        <v>577</v>
      </c>
      <c r="D43" s="324"/>
      <c r="E43" s="104" t="s">
        <v>425</v>
      </c>
      <c r="F43" s="129" t="s">
        <v>578</v>
      </c>
      <c r="G43" s="129" t="s">
        <v>577</v>
      </c>
      <c r="H43" s="73"/>
      <c r="I43" s="152" t="s">
        <v>579</v>
      </c>
      <c r="J43" s="153" t="s">
        <v>580</v>
      </c>
      <c r="K43" s="153" t="s">
        <v>518</v>
      </c>
      <c r="L43" s="78"/>
      <c r="M43" s="69"/>
      <c r="N43" s="70"/>
      <c r="O43" s="70"/>
      <c r="P43" s="71"/>
    </row>
    <row r="44" spans="2:16" x14ac:dyDescent="0.25">
      <c r="B44" s="328"/>
      <c r="C44" s="323"/>
      <c r="D44" s="325"/>
      <c r="E44" s="62" t="s">
        <v>581</v>
      </c>
      <c r="F44" s="63" t="s">
        <v>582</v>
      </c>
      <c r="G44" s="63" t="s">
        <v>553</v>
      </c>
      <c r="H44" s="64"/>
      <c r="I44" s="65"/>
      <c r="J44" s="66"/>
      <c r="K44" s="66"/>
      <c r="L44" s="201"/>
      <c r="M44" s="70"/>
      <c r="N44" s="70"/>
      <c r="O44" s="70"/>
      <c r="P44" s="71"/>
    </row>
    <row r="45" spans="2:16" x14ac:dyDescent="0.25">
      <c r="B45" s="327" t="s">
        <v>1136</v>
      </c>
      <c r="C45" s="322" t="s">
        <v>1137</v>
      </c>
      <c r="D45" s="331"/>
      <c r="E45" s="320" t="s">
        <v>425</v>
      </c>
      <c r="F45" s="322" t="s">
        <v>1138</v>
      </c>
      <c r="G45" s="322" t="s">
        <v>1137</v>
      </c>
      <c r="H45" s="324"/>
      <c r="I45" s="104" t="s">
        <v>425</v>
      </c>
      <c r="J45" s="105" t="s">
        <v>1139</v>
      </c>
      <c r="K45" s="105" t="s">
        <v>1137</v>
      </c>
      <c r="L45" s="73"/>
      <c r="M45" s="69"/>
      <c r="N45" s="70"/>
      <c r="O45" s="70"/>
      <c r="P45" s="71"/>
    </row>
    <row r="46" spans="2:16" x14ac:dyDescent="0.25">
      <c r="B46" s="328"/>
      <c r="C46" s="323"/>
      <c r="D46" s="332"/>
      <c r="E46" s="321"/>
      <c r="F46" s="323"/>
      <c r="G46" s="323"/>
      <c r="H46" s="325"/>
      <c r="I46" s="197" t="s">
        <v>679</v>
      </c>
      <c r="J46" s="150" t="s">
        <v>1140</v>
      </c>
      <c r="K46" s="150" t="s">
        <v>508</v>
      </c>
      <c r="L46" s="64"/>
      <c r="M46" s="196" t="s">
        <v>686</v>
      </c>
      <c r="N46" s="105" t="s">
        <v>1141</v>
      </c>
      <c r="O46" s="105" t="s">
        <v>561</v>
      </c>
      <c r="P46" s="82"/>
    </row>
    <row r="47" spans="2:16" x14ac:dyDescent="0.25">
      <c r="B47" s="328"/>
      <c r="C47" s="323"/>
      <c r="D47" s="332"/>
      <c r="E47" s="62" t="s">
        <v>1144</v>
      </c>
      <c r="F47" s="63" t="s">
        <v>1142</v>
      </c>
      <c r="G47" s="63" t="s">
        <v>635</v>
      </c>
      <c r="I47" s="114" t="s">
        <v>425</v>
      </c>
      <c r="J47" s="150" t="s">
        <v>1157</v>
      </c>
      <c r="K47" s="150" t="s">
        <v>635</v>
      </c>
      <c r="L47" s="64"/>
      <c r="M47" s="87"/>
      <c r="N47" s="87"/>
      <c r="O47" s="87"/>
      <c r="P47" s="202"/>
    </row>
    <row r="48" spans="2:16" ht="15.75" thickBot="1" x14ac:dyDescent="0.3">
      <c r="B48" s="329"/>
      <c r="C48" s="330"/>
      <c r="D48" s="274"/>
      <c r="E48" s="113" t="s">
        <v>1155</v>
      </c>
      <c r="F48" s="112" t="s">
        <v>1156</v>
      </c>
      <c r="G48" s="112" t="s">
        <v>1146</v>
      </c>
      <c r="H48" s="186"/>
      <c r="I48" s="74" t="s">
        <v>1145</v>
      </c>
      <c r="J48" s="128" t="s">
        <v>1143</v>
      </c>
      <c r="K48" s="128" t="s">
        <v>1146</v>
      </c>
      <c r="L48" s="72"/>
      <c r="M48" s="198" t="s">
        <v>1147</v>
      </c>
      <c r="N48" s="151" t="s">
        <v>1148</v>
      </c>
      <c r="O48" s="151" t="s">
        <v>1149</v>
      </c>
      <c r="P48" s="7"/>
    </row>
    <row r="50" spans="2:20" ht="15.75" thickBot="1" x14ac:dyDescent="0.3">
      <c r="B50" s="172" t="s">
        <v>583</v>
      </c>
      <c r="C50" s="173" t="s">
        <v>990</v>
      </c>
      <c r="D50" s="172">
        <f>COUNTA(B52:B56,F52:F56,J52:J56)</f>
        <v>9</v>
      </c>
      <c r="K50" s="174" t="s">
        <v>989</v>
      </c>
      <c r="L50" s="175">
        <f>COUNTA(D52:D56,H52:H56,L52:L56)</f>
        <v>0</v>
      </c>
    </row>
    <row r="51" spans="2:20" ht="15.75" thickBot="1" x14ac:dyDescent="0.3">
      <c r="B51" s="53" t="s">
        <v>494</v>
      </c>
      <c r="C51" s="54" t="s">
        <v>495</v>
      </c>
      <c r="D51" s="57" t="s">
        <v>496</v>
      </c>
      <c r="E51" s="54" t="s">
        <v>497</v>
      </c>
      <c r="F51" s="54" t="s">
        <v>494</v>
      </c>
      <c r="G51" s="54" t="s">
        <v>495</v>
      </c>
      <c r="H51" s="57" t="s">
        <v>496</v>
      </c>
      <c r="I51" s="58" t="s">
        <v>497</v>
      </c>
      <c r="J51" s="58" t="s">
        <v>494</v>
      </c>
      <c r="K51" s="58" t="s">
        <v>495</v>
      </c>
      <c r="L51" s="39" t="s">
        <v>496</v>
      </c>
    </row>
    <row r="52" spans="2:20" x14ac:dyDescent="0.25">
      <c r="B52" s="339" t="s">
        <v>584</v>
      </c>
      <c r="C52" s="341" t="s">
        <v>585</v>
      </c>
      <c r="D52" s="272"/>
      <c r="E52" s="110" t="s">
        <v>425</v>
      </c>
      <c r="F52" s="103" t="s">
        <v>586</v>
      </c>
      <c r="G52" s="103" t="s">
        <v>504</v>
      </c>
      <c r="H52" s="36"/>
      <c r="I52" s="80"/>
      <c r="J52" s="80"/>
      <c r="K52" s="80"/>
      <c r="L52" s="81"/>
    </row>
    <row r="53" spans="2:20" x14ac:dyDescent="0.25">
      <c r="B53" s="340"/>
      <c r="C53" s="342"/>
      <c r="D53" s="343"/>
      <c r="E53" s="63" t="s">
        <v>587</v>
      </c>
      <c r="F53" s="63" t="s">
        <v>588</v>
      </c>
      <c r="G53" s="63" t="s">
        <v>518</v>
      </c>
      <c r="H53" s="64"/>
      <c r="I53" s="70"/>
      <c r="J53" s="70"/>
      <c r="K53" s="70"/>
      <c r="L53" s="71"/>
    </row>
    <row r="54" spans="2:20" x14ac:dyDescent="0.25">
      <c r="B54" s="327" t="s">
        <v>589</v>
      </c>
      <c r="C54" s="322" t="s">
        <v>590</v>
      </c>
      <c r="D54" s="331"/>
      <c r="E54" s="320" t="s">
        <v>425</v>
      </c>
      <c r="F54" s="322" t="s">
        <v>591</v>
      </c>
      <c r="G54" s="322" t="s">
        <v>499</v>
      </c>
      <c r="H54" s="331"/>
      <c r="I54" s="105" t="s">
        <v>592</v>
      </c>
      <c r="J54" s="105" t="s">
        <v>593</v>
      </c>
      <c r="K54" s="105" t="s">
        <v>499</v>
      </c>
      <c r="L54" s="82"/>
    </row>
    <row r="55" spans="2:20" x14ac:dyDescent="0.25">
      <c r="B55" s="328"/>
      <c r="C55" s="323"/>
      <c r="D55" s="332"/>
      <c r="E55" s="321"/>
      <c r="F55" s="323"/>
      <c r="G55" s="323"/>
      <c r="H55" s="332"/>
      <c r="I55" s="150" t="s">
        <v>594</v>
      </c>
      <c r="J55" s="150" t="s">
        <v>595</v>
      </c>
      <c r="K55" s="150" t="s">
        <v>1232</v>
      </c>
      <c r="L55" s="6"/>
    </row>
    <row r="56" spans="2:20" ht="15.75" thickBot="1" x14ac:dyDescent="0.3">
      <c r="B56" s="329"/>
      <c r="C56" s="330"/>
      <c r="D56" s="274"/>
      <c r="E56" s="112" t="s">
        <v>596</v>
      </c>
      <c r="F56" s="112" t="s">
        <v>597</v>
      </c>
      <c r="G56" s="112" t="s">
        <v>598</v>
      </c>
      <c r="H56" s="37"/>
      <c r="I56" s="151" t="s">
        <v>599</v>
      </c>
      <c r="J56" s="151" t="s">
        <v>600</v>
      </c>
      <c r="K56" s="151" t="s">
        <v>598</v>
      </c>
      <c r="L56" s="7"/>
    </row>
    <row r="58" spans="2:20" ht="15.75" thickBot="1" x14ac:dyDescent="0.3">
      <c r="B58" s="172" t="s">
        <v>601</v>
      </c>
      <c r="C58" s="173" t="s">
        <v>990</v>
      </c>
      <c r="D58" s="172">
        <f>COUNTA(B60:B62,F60:F62,J60:J62,N60:N62,R60:R62)</f>
        <v>9</v>
      </c>
      <c r="K58" s="174" t="s">
        <v>989</v>
      </c>
      <c r="L58" s="175">
        <f>COUNTA(D60:D62,H60:H62,L60:L62,P60:P62,T60:T62)</f>
        <v>0</v>
      </c>
    </row>
    <row r="59" spans="2:20" ht="15.75" thickBot="1" x14ac:dyDescent="0.3">
      <c r="B59" s="83" t="s">
        <v>494</v>
      </c>
      <c r="C59" s="59" t="s">
        <v>495</v>
      </c>
      <c r="D59" s="36" t="s">
        <v>496</v>
      </c>
      <c r="E59" s="59" t="s">
        <v>497</v>
      </c>
      <c r="F59" s="59" t="s">
        <v>494</v>
      </c>
      <c r="G59" s="59" t="s">
        <v>495</v>
      </c>
      <c r="H59" s="36" t="s">
        <v>496</v>
      </c>
      <c r="I59" s="60" t="s">
        <v>497</v>
      </c>
      <c r="J59" s="60" t="s">
        <v>494</v>
      </c>
      <c r="K59" s="60" t="s">
        <v>495</v>
      </c>
      <c r="L59" s="38" t="s">
        <v>496</v>
      </c>
      <c r="M59" s="60" t="s">
        <v>497</v>
      </c>
      <c r="N59" s="60" t="s">
        <v>494</v>
      </c>
      <c r="O59" s="60" t="s">
        <v>495</v>
      </c>
      <c r="P59" s="38" t="s">
        <v>496</v>
      </c>
      <c r="Q59" s="84" t="s">
        <v>497</v>
      </c>
      <c r="R59" s="60" t="s">
        <v>494</v>
      </c>
      <c r="S59" s="60" t="s">
        <v>495</v>
      </c>
      <c r="T59" s="61" t="s">
        <v>496</v>
      </c>
    </row>
    <row r="60" spans="2:20" x14ac:dyDescent="0.25">
      <c r="B60" s="339" t="s">
        <v>602</v>
      </c>
      <c r="C60" s="341" t="s">
        <v>603</v>
      </c>
      <c r="D60" s="272"/>
      <c r="E60" s="103" t="s">
        <v>604</v>
      </c>
      <c r="F60" s="103" t="s">
        <v>605</v>
      </c>
      <c r="G60" s="103" t="s">
        <v>603</v>
      </c>
      <c r="H60" s="36"/>
      <c r="I60" s="106" t="s">
        <v>606</v>
      </c>
      <c r="J60" s="106" t="s">
        <v>607</v>
      </c>
      <c r="K60" s="106" t="s">
        <v>603</v>
      </c>
      <c r="L60" s="38"/>
      <c r="M60" s="80"/>
      <c r="N60" s="80"/>
      <c r="O60" s="80"/>
      <c r="P60" s="85"/>
      <c r="Q60" s="70"/>
      <c r="R60" s="80"/>
      <c r="S60" s="80"/>
      <c r="T60" s="81"/>
    </row>
    <row r="61" spans="2:20" x14ac:dyDescent="0.25">
      <c r="B61" s="340"/>
      <c r="C61" s="342"/>
      <c r="D61" s="343"/>
      <c r="E61" s="63" t="s">
        <v>608</v>
      </c>
      <c r="F61" s="63" t="s">
        <v>609</v>
      </c>
      <c r="G61" s="63" t="s">
        <v>603</v>
      </c>
      <c r="H61" s="64"/>
      <c r="I61" s="86"/>
      <c r="J61" s="87"/>
      <c r="K61" s="87"/>
      <c r="L61" s="203"/>
      <c r="M61" s="193"/>
      <c r="N61" s="70"/>
      <c r="O61" s="70"/>
      <c r="P61" s="88"/>
      <c r="Q61" s="70"/>
      <c r="R61" s="70"/>
      <c r="S61" s="70"/>
      <c r="T61" s="71"/>
    </row>
    <row r="62" spans="2:20" ht="15.75" thickBot="1" x14ac:dyDescent="0.3">
      <c r="B62" s="107" t="s">
        <v>610</v>
      </c>
      <c r="C62" s="108" t="s">
        <v>611</v>
      </c>
      <c r="D62" s="89"/>
      <c r="E62" s="108" t="s">
        <v>612</v>
      </c>
      <c r="F62" s="108" t="s">
        <v>613</v>
      </c>
      <c r="G62" s="108" t="s">
        <v>611</v>
      </c>
      <c r="H62" s="89"/>
      <c r="I62" s="109" t="s">
        <v>614</v>
      </c>
      <c r="J62" s="109" t="s">
        <v>615</v>
      </c>
      <c r="K62" s="109" t="s">
        <v>611</v>
      </c>
      <c r="L62" s="90"/>
      <c r="M62" s="151" t="s">
        <v>616</v>
      </c>
      <c r="N62" s="109" t="s">
        <v>617</v>
      </c>
      <c r="O62" s="109" t="s">
        <v>618</v>
      </c>
      <c r="P62" s="90"/>
      <c r="Q62" s="109" t="s">
        <v>619</v>
      </c>
      <c r="R62" s="109" t="s">
        <v>620</v>
      </c>
      <c r="S62" s="109" t="s">
        <v>611</v>
      </c>
      <c r="T62" s="91"/>
    </row>
    <row r="64" spans="2:20" ht="15.75" thickBot="1" x14ac:dyDescent="0.3">
      <c r="B64" s="172" t="s">
        <v>621</v>
      </c>
      <c r="C64" s="173" t="s">
        <v>990</v>
      </c>
      <c r="D64" s="172">
        <f>COUNTA(B66:B70,F66:F70,J66:J70)</f>
        <v>10</v>
      </c>
      <c r="K64" s="174" t="s">
        <v>989</v>
      </c>
      <c r="L64" s="175">
        <f>COUNTA(D66:D70,H66:H70,L66:L70)</f>
        <v>0</v>
      </c>
    </row>
    <row r="65" spans="2:20" ht="15.75" thickBot="1" x14ac:dyDescent="0.3">
      <c r="B65" s="53" t="s">
        <v>494</v>
      </c>
      <c r="C65" s="54" t="s">
        <v>495</v>
      </c>
      <c r="D65" s="57" t="s">
        <v>496</v>
      </c>
      <c r="E65" s="54" t="s">
        <v>497</v>
      </c>
      <c r="F65" s="54" t="s">
        <v>494</v>
      </c>
      <c r="G65" s="54" t="s">
        <v>495</v>
      </c>
      <c r="H65" s="57" t="s">
        <v>496</v>
      </c>
      <c r="I65" s="58" t="s">
        <v>497</v>
      </c>
      <c r="J65" s="58" t="s">
        <v>494</v>
      </c>
      <c r="K65" s="58" t="s">
        <v>495</v>
      </c>
      <c r="L65" s="39" t="s">
        <v>496</v>
      </c>
    </row>
    <row r="66" spans="2:20" x14ac:dyDescent="0.25">
      <c r="B66" s="127" t="s">
        <v>622</v>
      </c>
      <c r="C66" s="103" t="s">
        <v>623</v>
      </c>
      <c r="D66" s="36"/>
      <c r="E66" s="103" t="s">
        <v>624</v>
      </c>
      <c r="F66" s="103" t="s">
        <v>625</v>
      </c>
      <c r="G66" s="103" t="s">
        <v>623</v>
      </c>
      <c r="H66" s="36"/>
      <c r="I66" s="106" t="s">
        <v>626</v>
      </c>
      <c r="J66" s="106" t="s">
        <v>627</v>
      </c>
      <c r="K66" s="106" t="s">
        <v>623</v>
      </c>
      <c r="L66" s="61"/>
    </row>
    <row r="67" spans="2:20" x14ac:dyDescent="0.25">
      <c r="B67" s="327" t="s">
        <v>628</v>
      </c>
      <c r="C67" s="322" t="s">
        <v>629</v>
      </c>
      <c r="D67" s="331"/>
      <c r="E67" s="333" t="s">
        <v>630</v>
      </c>
      <c r="F67" s="322" t="s">
        <v>631</v>
      </c>
      <c r="G67" s="322" t="s">
        <v>632</v>
      </c>
      <c r="H67" s="331"/>
      <c r="I67" s="105" t="s">
        <v>633</v>
      </c>
      <c r="J67" s="105" t="s">
        <v>634</v>
      </c>
      <c r="K67" s="105" t="s">
        <v>635</v>
      </c>
      <c r="L67" s="82"/>
    </row>
    <row r="68" spans="2:20" x14ac:dyDescent="0.25">
      <c r="B68" s="328"/>
      <c r="C68" s="323"/>
      <c r="D68" s="332"/>
      <c r="E68" s="334"/>
      <c r="F68" s="323"/>
      <c r="G68" s="323"/>
      <c r="H68" s="332"/>
      <c r="I68" s="150" t="s">
        <v>636</v>
      </c>
      <c r="J68" s="150" t="s">
        <v>637</v>
      </c>
      <c r="K68" s="150" t="s">
        <v>561</v>
      </c>
      <c r="L68" s="6"/>
    </row>
    <row r="69" spans="2:20" x14ac:dyDescent="0.25">
      <c r="B69" s="328"/>
      <c r="C69" s="323"/>
      <c r="D69" s="332"/>
      <c r="E69" s="334" t="s">
        <v>638</v>
      </c>
      <c r="F69" s="323" t="s">
        <v>639</v>
      </c>
      <c r="G69" s="323" t="s">
        <v>536</v>
      </c>
      <c r="H69" s="332"/>
      <c r="I69" s="150" t="s">
        <v>640</v>
      </c>
      <c r="J69" s="150" t="s">
        <v>641</v>
      </c>
      <c r="K69" s="150" t="s">
        <v>536</v>
      </c>
      <c r="L69" s="6"/>
    </row>
    <row r="70" spans="2:20" ht="15.75" thickBot="1" x14ac:dyDescent="0.3">
      <c r="B70" s="329"/>
      <c r="C70" s="330"/>
      <c r="D70" s="274"/>
      <c r="E70" s="335"/>
      <c r="F70" s="330"/>
      <c r="G70" s="330"/>
      <c r="H70" s="274"/>
      <c r="I70" s="151" t="s">
        <v>642</v>
      </c>
      <c r="J70" s="151" t="s">
        <v>643</v>
      </c>
      <c r="K70" s="151" t="s">
        <v>644</v>
      </c>
      <c r="L70" s="7"/>
    </row>
    <row r="72" spans="2:20" s="51" customFormat="1" x14ac:dyDescent="0.25">
      <c r="B72" s="92" t="s">
        <v>645</v>
      </c>
      <c r="C72" s="52"/>
      <c r="E72" s="52"/>
      <c r="F72" s="52"/>
      <c r="G72" s="52"/>
      <c r="I72"/>
      <c r="J72"/>
      <c r="K72"/>
      <c r="L72" s="4"/>
      <c r="M72"/>
      <c r="N72"/>
      <c r="O72"/>
      <c r="P72" s="4"/>
      <c r="Q72"/>
      <c r="R72"/>
      <c r="S72"/>
      <c r="T72" s="4"/>
    </row>
    <row r="73" spans="2:20" s="51" customFormat="1" x14ac:dyDescent="0.25">
      <c r="B73" s="326" t="s">
        <v>646</v>
      </c>
      <c r="C73" s="326"/>
      <c r="D73" s="326"/>
      <c r="E73" s="326"/>
      <c r="F73" s="326"/>
      <c r="G73" s="326"/>
      <c r="H73" s="326"/>
      <c r="I73" s="326"/>
      <c r="J73" s="326"/>
      <c r="K73" s="326"/>
      <c r="L73" s="326"/>
      <c r="M73"/>
      <c r="N73"/>
      <c r="O73"/>
      <c r="P73" s="4"/>
      <c r="Q73"/>
      <c r="R73"/>
      <c r="S73"/>
      <c r="T73" s="4"/>
    </row>
    <row r="74" spans="2:20" s="51" customFormat="1" x14ac:dyDescent="0.25">
      <c r="B74" s="326" t="s">
        <v>647</v>
      </c>
      <c r="C74" s="326"/>
      <c r="D74" s="326"/>
      <c r="E74" s="326"/>
      <c r="F74" s="326"/>
      <c r="G74" s="326"/>
      <c r="H74" s="326"/>
      <c r="I74" s="326"/>
      <c r="J74" s="326"/>
      <c r="K74" s="326"/>
      <c r="L74" s="326"/>
      <c r="M74"/>
      <c r="N74"/>
      <c r="O74"/>
      <c r="P74" s="4"/>
      <c r="Q74"/>
      <c r="R74"/>
      <c r="S74"/>
      <c r="T74" s="4"/>
    </row>
    <row r="75" spans="2:20" s="51" customFormat="1" x14ac:dyDescent="0.25">
      <c r="B75" s="338" t="s">
        <v>648</v>
      </c>
      <c r="C75" s="338"/>
      <c r="D75" s="338"/>
      <c r="E75" s="338"/>
      <c r="F75" s="338"/>
      <c r="G75" s="338"/>
      <c r="H75" s="338"/>
      <c r="I75" s="338"/>
      <c r="J75" s="338"/>
      <c r="K75" s="338"/>
      <c r="L75" s="338"/>
      <c r="M75"/>
      <c r="N75"/>
      <c r="O75"/>
      <c r="P75" s="4"/>
      <c r="Q75"/>
      <c r="R75"/>
      <c r="S75"/>
      <c r="T75" s="4"/>
    </row>
    <row r="76" spans="2:20" x14ac:dyDescent="0.25">
      <c r="B76" s="326" t="s">
        <v>649</v>
      </c>
      <c r="C76" s="326"/>
      <c r="D76" s="326"/>
      <c r="E76" s="326"/>
      <c r="F76" s="326"/>
      <c r="G76" s="326"/>
      <c r="H76" s="326"/>
      <c r="I76" s="326"/>
      <c r="J76" s="326"/>
      <c r="K76" s="326"/>
      <c r="L76" s="326"/>
    </row>
    <row r="78" spans="2:20" ht="44.45" customHeight="1" x14ac:dyDescent="0.25">
      <c r="B78" s="336" t="s">
        <v>650</v>
      </c>
      <c r="C78" s="336"/>
      <c r="D78" s="336"/>
      <c r="E78" s="336"/>
      <c r="F78" s="336"/>
      <c r="G78" s="336"/>
      <c r="H78" s="336"/>
      <c r="I78" s="336"/>
      <c r="J78" s="336"/>
      <c r="K78" s="336"/>
      <c r="L78" s="336"/>
    </row>
    <row r="80" spans="2:20" ht="15.75" thickBot="1" x14ac:dyDescent="0.3">
      <c r="B80" s="92" t="s">
        <v>651</v>
      </c>
    </row>
    <row r="81" spans="2:9" ht="15.75" thickBot="1" x14ac:dyDescent="0.3">
      <c r="B81" s="93" t="s">
        <v>652</v>
      </c>
      <c r="C81" s="94" t="s">
        <v>653</v>
      </c>
      <c r="D81" s="94" t="s">
        <v>654</v>
      </c>
      <c r="E81" s="94" t="s">
        <v>655</v>
      </c>
      <c r="F81" s="94" t="s">
        <v>656</v>
      </c>
      <c r="G81" s="94" t="s">
        <v>657</v>
      </c>
      <c r="H81" s="94" t="s">
        <v>658</v>
      </c>
      <c r="I81" s="95" t="s">
        <v>659</v>
      </c>
    </row>
    <row r="82" spans="2:9" x14ac:dyDescent="0.25">
      <c r="B82" s="100" t="s">
        <v>606</v>
      </c>
      <c r="C82" s="97" t="s">
        <v>660</v>
      </c>
      <c r="D82" s="97" t="s">
        <v>661</v>
      </c>
      <c r="E82" s="98" t="s">
        <v>662</v>
      </c>
      <c r="F82" s="98" t="s">
        <v>544</v>
      </c>
      <c r="G82" s="98" t="s">
        <v>663</v>
      </c>
      <c r="H82" s="98" t="s">
        <v>612</v>
      </c>
      <c r="I82" s="99" t="s">
        <v>664</v>
      </c>
    </row>
    <row r="83" spans="2:9" x14ac:dyDescent="0.25">
      <c r="B83" s="100" t="s">
        <v>665</v>
      </c>
      <c r="C83" s="98" t="s">
        <v>581</v>
      </c>
      <c r="D83" s="98" t="s">
        <v>666</v>
      </c>
      <c r="E83" s="98" t="s">
        <v>667</v>
      </c>
      <c r="F83" s="98" t="s">
        <v>592</v>
      </c>
      <c r="G83" s="98" t="s">
        <v>587</v>
      </c>
      <c r="H83" s="98" t="s">
        <v>668</v>
      </c>
      <c r="I83" s="40" t="s">
        <v>624</v>
      </c>
    </row>
    <row r="84" spans="2:9" x14ac:dyDescent="0.25">
      <c r="B84" s="100" t="s">
        <v>604</v>
      </c>
      <c r="C84" s="98" t="s">
        <v>669</v>
      </c>
      <c r="D84" s="97" t="s">
        <v>596</v>
      </c>
      <c r="E84" s="98" t="s">
        <v>670</v>
      </c>
      <c r="F84" s="98" t="s">
        <v>500</v>
      </c>
      <c r="G84" s="98" t="s">
        <v>579</v>
      </c>
      <c r="H84" s="98" t="s">
        <v>633</v>
      </c>
      <c r="I84" s="40" t="s">
        <v>671</v>
      </c>
    </row>
    <row r="85" spans="2:9" x14ac:dyDescent="0.25">
      <c r="B85" s="100" t="s">
        <v>608</v>
      </c>
      <c r="C85" s="98" t="s">
        <v>559</v>
      </c>
      <c r="D85" s="97" t="s">
        <v>672</v>
      </c>
      <c r="E85" s="98" t="s">
        <v>673</v>
      </c>
      <c r="F85" s="98" t="s">
        <v>502</v>
      </c>
      <c r="G85" s="98" t="s">
        <v>674</v>
      </c>
      <c r="H85" s="97" t="s">
        <v>533</v>
      </c>
      <c r="I85" s="40" t="s">
        <v>675</v>
      </c>
    </row>
    <row r="86" spans="2:9" x14ac:dyDescent="0.25">
      <c r="B86" s="100" t="s">
        <v>676</v>
      </c>
      <c r="C86" s="98" t="s">
        <v>548</v>
      </c>
      <c r="D86" s="97" t="s">
        <v>677</v>
      </c>
      <c r="E86" s="98"/>
      <c r="F86" s="98" t="s">
        <v>678</v>
      </c>
      <c r="G86" s="97" t="s">
        <v>679</v>
      </c>
      <c r="H86" s="97" t="s">
        <v>616</v>
      </c>
      <c r="I86" s="99" t="s">
        <v>680</v>
      </c>
    </row>
    <row r="87" spans="2:9" x14ac:dyDescent="0.25">
      <c r="B87" s="100" t="s">
        <v>681</v>
      </c>
      <c r="C87" s="98" t="s">
        <v>682</v>
      </c>
      <c r="D87" s="98" t="s">
        <v>683</v>
      </c>
      <c r="E87" s="98"/>
      <c r="F87" s="97" t="s">
        <v>684</v>
      </c>
      <c r="G87" s="98" t="s">
        <v>509</v>
      </c>
      <c r="H87" s="98" t="s">
        <v>619</v>
      </c>
      <c r="I87" s="99" t="s">
        <v>513</v>
      </c>
    </row>
    <row r="88" spans="2:9" x14ac:dyDescent="0.25">
      <c r="B88" s="100" t="s">
        <v>685</v>
      </c>
      <c r="C88" s="97" t="s">
        <v>527</v>
      </c>
      <c r="D88" s="98" t="s">
        <v>638</v>
      </c>
      <c r="E88" s="98"/>
      <c r="F88" s="97" t="s">
        <v>505</v>
      </c>
      <c r="G88" s="98" t="s">
        <v>686</v>
      </c>
      <c r="H88" s="98" t="s">
        <v>687</v>
      </c>
      <c r="I88" s="99" t="s">
        <v>626</v>
      </c>
    </row>
    <row r="89" spans="2:9" x14ac:dyDescent="0.25">
      <c r="B89" s="100" t="s">
        <v>688</v>
      </c>
      <c r="C89" s="97" t="s">
        <v>689</v>
      </c>
      <c r="D89" s="98" t="s">
        <v>690</v>
      </c>
      <c r="E89" s="98"/>
      <c r="F89" s="98" t="s">
        <v>542</v>
      </c>
      <c r="G89" s="98" t="s">
        <v>630</v>
      </c>
      <c r="H89" s="97" t="s">
        <v>691</v>
      </c>
      <c r="I89" s="40" t="s">
        <v>692</v>
      </c>
    </row>
    <row r="90" spans="2:9" x14ac:dyDescent="0.25">
      <c r="B90" s="96" t="s">
        <v>693</v>
      </c>
      <c r="C90" s="98"/>
      <c r="D90" s="98" t="s">
        <v>694</v>
      </c>
      <c r="E90" s="98"/>
      <c r="F90" s="98" t="s">
        <v>515</v>
      </c>
      <c r="G90" s="98" t="s">
        <v>563</v>
      </c>
      <c r="H90" s="98" t="s">
        <v>695</v>
      </c>
      <c r="I90" s="99" t="s">
        <v>696</v>
      </c>
    </row>
    <row r="91" spans="2:9" x14ac:dyDescent="0.25">
      <c r="B91" s="96" t="s">
        <v>697</v>
      </c>
      <c r="C91" s="98"/>
      <c r="D91" s="98" t="s">
        <v>698</v>
      </c>
      <c r="E91" s="98"/>
      <c r="F91" s="98" t="s">
        <v>594</v>
      </c>
      <c r="G91" s="97" t="s">
        <v>510</v>
      </c>
      <c r="H91" s="97" t="s">
        <v>538</v>
      </c>
      <c r="I91" s="40" t="s">
        <v>699</v>
      </c>
    </row>
    <row r="92" spans="2:9" x14ac:dyDescent="0.25">
      <c r="B92" s="96" t="s">
        <v>700</v>
      </c>
      <c r="C92" s="98"/>
      <c r="D92" s="97" t="s">
        <v>701</v>
      </c>
      <c r="E92" s="98"/>
      <c r="F92" s="98"/>
      <c r="G92" s="98" t="s">
        <v>636</v>
      </c>
      <c r="H92" s="97" t="s">
        <v>520</v>
      </c>
      <c r="I92" s="40"/>
    </row>
    <row r="93" spans="2:9" x14ac:dyDescent="0.25">
      <c r="B93" s="96" t="s">
        <v>702</v>
      </c>
      <c r="C93" s="98"/>
      <c r="D93" s="98" t="s">
        <v>599</v>
      </c>
      <c r="E93" s="98"/>
      <c r="F93" s="98"/>
      <c r="G93" s="98" t="s">
        <v>703</v>
      </c>
      <c r="H93" s="98" t="s">
        <v>614</v>
      </c>
      <c r="I93" s="40"/>
    </row>
    <row r="94" spans="2:9" x14ac:dyDescent="0.25">
      <c r="B94" s="100"/>
      <c r="C94" s="98"/>
      <c r="D94" s="98" t="s">
        <v>570</v>
      </c>
      <c r="E94" s="98"/>
      <c r="F94" s="98"/>
      <c r="G94" s="98"/>
      <c r="H94" s="98" t="s">
        <v>704</v>
      </c>
      <c r="I94" s="40"/>
    </row>
    <row r="95" spans="2:9" ht="15.75" thickBot="1" x14ac:dyDescent="0.3">
      <c r="B95" s="101"/>
      <c r="C95" s="102"/>
      <c r="D95" s="102" t="s">
        <v>705</v>
      </c>
      <c r="E95" s="102"/>
      <c r="F95" s="102"/>
      <c r="G95" s="102"/>
      <c r="H95" s="102" t="s">
        <v>706</v>
      </c>
      <c r="I95" s="42"/>
    </row>
    <row r="97" spans="2:9" x14ac:dyDescent="0.25">
      <c r="B97" s="337" t="s">
        <v>707</v>
      </c>
      <c r="C97" s="337"/>
      <c r="D97" s="337"/>
      <c r="E97" s="337"/>
      <c r="F97" s="337"/>
      <c r="G97" s="337"/>
      <c r="H97" s="337"/>
      <c r="I97" s="337"/>
    </row>
  </sheetData>
  <mergeCells count="74">
    <mergeCell ref="B5:C5"/>
    <mergeCell ref="B9:B10"/>
    <mergeCell ref="C9:C10"/>
    <mergeCell ref="D9:D10"/>
    <mergeCell ref="B11:B12"/>
    <mergeCell ref="C11:C12"/>
    <mergeCell ref="D11:D12"/>
    <mergeCell ref="B13:B14"/>
    <mergeCell ref="C13:C14"/>
    <mergeCell ref="D13:D14"/>
    <mergeCell ref="B15:B16"/>
    <mergeCell ref="C15:C16"/>
    <mergeCell ref="D15:D16"/>
    <mergeCell ref="B20:B21"/>
    <mergeCell ref="C20:C21"/>
    <mergeCell ref="D20:D21"/>
    <mergeCell ref="B22:B23"/>
    <mergeCell ref="C22:C23"/>
    <mergeCell ref="D22:D23"/>
    <mergeCell ref="B24:B25"/>
    <mergeCell ref="C24:C25"/>
    <mergeCell ref="D24:D25"/>
    <mergeCell ref="B30:B31"/>
    <mergeCell ref="C30:C31"/>
    <mergeCell ref="D30:D31"/>
    <mergeCell ref="B32:B33"/>
    <mergeCell ref="C32:C33"/>
    <mergeCell ref="D32:D33"/>
    <mergeCell ref="B35:B36"/>
    <mergeCell ref="C35:C36"/>
    <mergeCell ref="D35:D36"/>
    <mergeCell ref="B40:B41"/>
    <mergeCell ref="C40:C41"/>
    <mergeCell ref="D40:D41"/>
    <mergeCell ref="B43:B44"/>
    <mergeCell ref="C43:C44"/>
    <mergeCell ref="D43:D44"/>
    <mergeCell ref="B52:B53"/>
    <mergeCell ref="C52:C53"/>
    <mergeCell ref="D52:D53"/>
    <mergeCell ref="B45:B48"/>
    <mergeCell ref="C45:C48"/>
    <mergeCell ref="D45:D48"/>
    <mergeCell ref="G54:G55"/>
    <mergeCell ref="H54:H55"/>
    <mergeCell ref="B60:B61"/>
    <mergeCell ref="C60:C61"/>
    <mergeCell ref="D60:D61"/>
    <mergeCell ref="B54:B56"/>
    <mergeCell ref="C54:C56"/>
    <mergeCell ref="D54:D56"/>
    <mergeCell ref="E54:E55"/>
    <mergeCell ref="F54:F55"/>
    <mergeCell ref="B76:L76"/>
    <mergeCell ref="B78:L78"/>
    <mergeCell ref="B97:I97"/>
    <mergeCell ref="B75:L75"/>
    <mergeCell ref="B73:L73"/>
    <mergeCell ref="E45:E46"/>
    <mergeCell ref="F45:F46"/>
    <mergeCell ref="G45:G46"/>
    <mergeCell ref="H45:H46"/>
    <mergeCell ref="B74:L74"/>
    <mergeCell ref="B67:B70"/>
    <mergeCell ref="C67:C70"/>
    <mergeCell ref="D67:D70"/>
    <mergeCell ref="E67:E68"/>
    <mergeCell ref="F67:F68"/>
    <mergeCell ref="G67:G68"/>
    <mergeCell ref="H67:H68"/>
    <mergeCell ref="E69:E70"/>
    <mergeCell ref="F69:F70"/>
    <mergeCell ref="G69:G70"/>
    <mergeCell ref="H69:H70"/>
  </mergeCells>
  <conditionalFormatting sqref="D1:D45 H1:H45 L1:L1048576 P1:P1048576 T1:T1048576 H47:H1048576 D49:D1048576">
    <cfRule type="cellIs" dxfId="3" priority="5" operator="equal">
      <formula>"Yes"</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599F9-5A52-49D2-B6E2-75FA48C23F9E}">
  <dimension ref="B2:Z309"/>
  <sheetViews>
    <sheetView topLeftCell="A266" workbookViewId="0">
      <selection activeCell="P301" sqref="P301"/>
    </sheetView>
  </sheetViews>
  <sheetFormatPr defaultRowHeight="15" x14ac:dyDescent="0.25"/>
  <cols>
    <col min="1" max="1" width="3.7109375" customWidth="1"/>
    <col min="2" max="2" width="30.7109375" customWidth="1"/>
    <col min="3" max="3" width="16.28515625" customWidth="1"/>
    <col min="4" max="4" width="2.28515625" style="232" customWidth="1"/>
    <col min="5" max="5" width="32.140625" bestFit="1" customWidth="1"/>
    <col min="6" max="6" width="14.140625" customWidth="1"/>
  </cols>
  <sheetData>
    <row r="2" spans="2:26" ht="20.25" thickBot="1" x14ac:dyDescent="0.35">
      <c r="B2" s="278" t="s">
        <v>418</v>
      </c>
      <c r="C2" s="278"/>
      <c r="D2" s="278"/>
      <c r="E2" s="278"/>
      <c r="F2" s="278"/>
      <c r="G2" s="278"/>
      <c r="H2" s="278"/>
      <c r="I2" s="278"/>
      <c r="J2" s="278"/>
      <c r="K2" s="278"/>
      <c r="L2" s="278"/>
      <c r="M2" s="278"/>
      <c r="Q2" s="4"/>
      <c r="Z2" s="4"/>
    </row>
    <row r="3" spans="2:26" ht="15.75" thickTop="1" x14ac:dyDescent="0.25">
      <c r="B3" s="314" t="s">
        <v>1008</v>
      </c>
      <c r="C3" s="314"/>
      <c r="D3" s="314"/>
      <c r="E3" s="314"/>
      <c r="F3" s="314"/>
      <c r="G3" s="314"/>
      <c r="H3" s="314"/>
      <c r="I3" s="314"/>
      <c r="J3" s="314"/>
      <c r="K3" s="314"/>
      <c r="L3" s="314"/>
      <c r="M3" s="314"/>
    </row>
    <row r="4" spans="2:26" x14ac:dyDescent="0.25">
      <c r="B4" s="279" t="s">
        <v>1158</v>
      </c>
      <c r="C4" s="279"/>
      <c r="D4" s="279"/>
      <c r="E4" s="279"/>
      <c r="F4" s="279"/>
      <c r="G4" s="279"/>
      <c r="H4" s="279"/>
      <c r="I4" s="279"/>
      <c r="J4" s="279"/>
      <c r="K4" s="279"/>
      <c r="L4" s="279"/>
      <c r="M4" s="279"/>
    </row>
    <row r="5" spans="2:26" x14ac:dyDescent="0.25">
      <c r="B5" s="279" t="s">
        <v>1227</v>
      </c>
      <c r="C5" s="279"/>
      <c r="D5" s="279"/>
      <c r="E5" s="279"/>
      <c r="F5" s="279"/>
      <c r="G5" s="279"/>
      <c r="H5" s="279"/>
      <c r="I5" s="279"/>
      <c r="J5" s="279"/>
      <c r="K5" s="279"/>
      <c r="L5" s="279"/>
      <c r="M5" s="279"/>
    </row>
    <row r="7" spans="2:26" ht="15.75" thickBot="1" x14ac:dyDescent="0.3">
      <c r="B7" s="351" t="s">
        <v>992</v>
      </c>
      <c r="C7" s="351"/>
      <c r="D7" s="351"/>
      <c r="E7" s="351"/>
      <c r="F7" s="351"/>
    </row>
    <row r="8" spans="2:26" ht="15.75" thickBot="1" x14ac:dyDescent="0.3">
      <c r="B8" s="187" t="s">
        <v>413</v>
      </c>
      <c r="C8" s="188" t="s">
        <v>999</v>
      </c>
      <c r="D8" s="225" t="s">
        <v>1096</v>
      </c>
      <c r="E8" s="188" t="s">
        <v>1048</v>
      </c>
      <c r="F8" s="189" t="s">
        <v>1049</v>
      </c>
    </row>
    <row r="9" spans="2:26" x14ac:dyDescent="0.25">
      <c r="B9" s="185" t="s">
        <v>1009</v>
      </c>
      <c r="C9" s="51" t="str">
        <f>IF('Monster Rearing Progress'!D9 &lt;&gt; "", 'Monster Rearing Progress'!D9, "")</f>
        <v/>
      </c>
      <c r="D9" s="232" t="str">
        <f>C9</f>
        <v/>
      </c>
      <c r="E9" s="227" t="s">
        <v>1023</v>
      </c>
      <c r="F9" s="29">
        <v>0.02</v>
      </c>
    </row>
    <row r="10" spans="2:26" x14ac:dyDescent="0.25">
      <c r="B10" s="346" t="s">
        <v>1010</v>
      </c>
      <c r="C10" s="349" t="str">
        <f>IF('Monster Rearing Progress'!H9 &lt;&gt; "", 'Monster Rearing Progress'!H9, "")</f>
        <v/>
      </c>
      <c r="D10" s="235" t="str">
        <f t="shared" ref="D10:D39" si="0">C10</f>
        <v/>
      </c>
      <c r="E10" s="207" t="s">
        <v>1024</v>
      </c>
      <c r="F10" s="208">
        <v>0.01</v>
      </c>
    </row>
    <row r="11" spans="2:26" x14ac:dyDescent="0.25">
      <c r="B11" s="346"/>
      <c r="C11" s="349"/>
      <c r="D11" s="235" t="str">
        <f>C10</f>
        <v/>
      </c>
      <c r="E11" s="207" t="s">
        <v>1025</v>
      </c>
      <c r="F11" s="208">
        <v>0.05</v>
      </c>
    </row>
    <row r="12" spans="2:26" x14ac:dyDescent="0.25">
      <c r="B12" s="346"/>
      <c r="C12" s="349"/>
      <c r="D12" s="235" t="str">
        <f>C10</f>
        <v/>
      </c>
      <c r="E12" s="207" t="s">
        <v>1026</v>
      </c>
      <c r="F12" s="208">
        <v>0.05</v>
      </c>
      <c r="K12" s="27"/>
    </row>
    <row r="13" spans="2:26" x14ac:dyDescent="0.25">
      <c r="B13" s="347" t="s">
        <v>1011</v>
      </c>
      <c r="C13" s="325" t="str">
        <f>IF('Monster Rearing Progress'!H10 &lt;&gt; "", 'Monster Rearing Progress'!H10, "")</f>
        <v/>
      </c>
      <c r="D13" s="232" t="str">
        <f t="shared" si="0"/>
        <v/>
      </c>
      <c r="E13" s="227" t="s">
        <v>1027</v>
      </c>
      <c r="F13" s="29">
        <v>0.01</v>
      </c>
      <c r="K13" s="27"/>
    </row>
    <row r="14" spans="2:26" x14ac:dyDescent="0.25">
      <c r="B14" s="347"/>
      <c r="C14" s="325"/>
      <c r="D14" s="232" t="str">
        <f>C13</f>
        <v/>
      </c>
      <c r="E14" s="227" t="s">
        <v>1025</v>
      </c>
      <c r="F14" s="29">
        <v>0.05</v>
      </c>
      <c r="K14" s="27"/>
    </row>
    <row r="15" spans="2:26" x14ac:dyDescent="0.25">
      <c r="B15" s="347"/>
      <c r="C15" s="325"/>
      <c r="D15" s="232" t="str">
        <f>C13</f>
        <v/>
      </c>
      <c r="E15" s="227" t="s">
        <v>1026</v>
      </c>
      <c r="F15" s="29">
        <v>0.05</v>
      </c>
      <c r="K15" s="27"/>
    </row>
    <row r="16" spans="2:26" x14ac:dyDescent="0.25">
      <c r="B16" s="346" t="s">
        <v>1012</v>
      </c>
      <c r="C16" s="349" t="str">
        <f>IF('Monster Rearing Progress'!L9 &lt;&gt; "", 'Monster Rearing Progress'!L9, "")</f>
        <v/>
      </c>
      <c r="D16" s="235" t="str">
        <f>C16</f>
        <v/>
      </c>
      <c r="E16" s="207" t="s">
        <v>1028</v>
      </c>
      <c r="F16" s="208">
        <v>0.01</v>
      </c>
    </row>
    <row r="17" spans="2:6" x14ac:dyDescent="0.25">
      <c r="B17" s="346"/>
      <c r="C17" s="349"/>
      <c r="D17" s="235" t="str">
        <f>C16</f>
        <v/>
      </c>
      <c r="E17" s="207" t="s">
        <v>1025</v>
      </c>
      <c r="F17" s="208">
        <v>0.05</v>
      </c>
    </row>
    <row r="18" spans="2:6" x14ac:dyDescent="0.25">
      <c r="B18" s="346"/>
      <c r="C18" s="349"/>
      <c r="D18" s="235" t="str">
        <f>C16</f>
        <v/>
      </c>
      <c r="E18" s="207" t="s">
        <v>1026</v>
      </c>
      <c r="F18" s="208">
        <v>0.05</v>
      </c>
    </row>
    <row r="19" spans="2:6" x14ac:dyDescent="0.25">
      <c r="B19" s="347" t="s">
        <v>1013</v>
      </c>
      <c r="C19" s="325" t="str">
        <f>IF('Monster Rearing Progress'!D11 &lt;&gt; "", 'Monster Rearing Progress'!D11, "")</f>
        <v/>
      </c>
      <c r="D19" s="232" t="str">
        <f t="shared" si="0"/>
        <v/>
      </c>
      <c r="E19" s="227" t="s">
        <v>1029</v>
      </c>
      <c r="F19" s="29">
        <v>0.1</v>
      </c>
    </row>
    <row r="20" spans="2:6" x14ac:dyDescent="0.25">
      <c r="B20" s="347"/>
      <c r="C20" s="325"/>
      <c r="D20" s="232" t="str">
        <f>C19</f>
        <v/>
      </c>
      <c r="E20" s="227" t="s">
        <v>1030</v>
      </c>
      <c r="F20" s="29">
        <v>0.1</v>
      </c>
    </row>
    <row r="21" spans="2:6" x14ac:dyDescent="0.25">
      <c r="B21" s="346" t="s">
        <v>1014</v>
      </c>
      <c r="C21" s="349" t="str">
        <f>IF('Monster Rearing Progress'!H11 &lt;&gt; "", 'Monster Rearing Progress'!H11, "")</f>
        <v/>
      </c>
      <c r="D21" s="235" t="str">
        <f>C21</f>
        <v/>
      </c>
      <c r="E21" s="207" t="s">
        <v>1031</v>
      </c>
      <c r="F21" s="208">
        <v>0.01</v>
      </c>
    </row>
    <row r="22" spans="2:6" x14ac:dyDescent="0.25">
      <c r="B22" s="346"/>
      <c r="C22" s="349"/>
      <c r="D22" s="235" t="str">
        <f>C21</f>
        <v/>
      </c>
      <c r="E22" s="207" t="s">
        <v>1032</v>
      </c>
      <c r="F22" s="208">
        <v>0.05</v>
      </c>
    </row>
    <row r="23" spans="2:6" x14ac:dyDescent="0.25">
      <c r="B23" s="347" t="s">
        <v>1015</v>
      </c>
      <c r="C23" s="325" t="str">
        <f>IF('Monster Rearing Progress'!H12 &lt;&gt; "", 'Monster Rearing Progress'!H12, "")</f>
        <v/>
      </c>
      <c r="D23" s="232" t="str">
        <f t="shared" si="0"/>
        <v/>
      </c>
      <c r="E23" s="227" t="s">
        <v>1033</v>
      </c>
      <c r="F23" s="29">
        <v>0.1</v>
      </c>
    </row>
    <row r="24" spans="2:6" x14ac:dyDescent="0.25">
      <c r="B24" s="347"/>
      <c r="C24" s="325"/>
      <c r="D24" s="232" t="str">
        <f>C23</f>
        <v/>
      </c>
      <c r="E24" s="227" t="s">
        <v>1034</v>
      </c>
      <c r="F24" s="29">
        <v>0.1</v>
      </c>
    </row>
    <row r="25" spans="2:6" x14ac:dyDescent="0.25">
      <c r="B25" s="347"/>
      <c r="C25" s="325"/>
      <c r="D25" s="232" t="str">
        <f>C23</f>
        <v/>
      </c>
      <c r="E25" s="227" t="s">
        <v>1035</v>
      </c>
      <c r="F25" s="29">
        <v>0.1</v>
      </c>
    </row>
    <row r="26" spans="2:6" x14ac:dyDescent="0.25">
      <c r="B26" s="347"/>
      <c r="C26" s="325"/>
      <c r="D26" s="232" t="str">
        <f>C23</f>
        <v/>
      </c>
      <c r="E26" s="227" t="s">
        <v>1036</v>
      </c>
      <c r="F26" s="29">
        <v>0.1</v>
      </c>
    </row>
    <row r="27" spans="2:6" x14ac:dyDescent="0.25">
      <c r="B27" s="347"/>
      <c r="C27" s="325"/>
      <c r="D27" s="232" t="str">
        <f>C23</f>
        <v/>
      </c>
      <c r="E27" s="227" t="s">
        <v>1037</v>
      </c>
      <c r="F27" s="40">
        <v>5</v>
      </c>
    </row>
    <row r="28" spans="2:6" x14ac:dyDescent="0.25">
      <c r="B28" s="346" t="s">
        <v>1016</v>
      </c>
      <c r="C28" s="349" t="str">
        <f>IF('Monster Rearing Progress'!D13 &lt;&gt; "", 'Monster Rearing Progress'!D13, "")</f>
        <v/>
      </c>
      <c r="D28" s="235" t="str">
        <f t="shared" si="0"/>
        <v/>
      </c>
      <c r="E28" s="207" t="s">
        <v>1038</v>
      </c>
      <c r="F28" s="208">
        <v>0.1</v>
      </c>
    </row>
    <row r="29" spans="2:6" x14ac:dyDescent="0.25">
      <c r="B29" s="346"/>
      <c r="C29" s="349"/>
      <c r="D29" s="235" t="str">
        <f>C28</f>
        <v/>
      </c>
      <c r="E29" s="207" t="s">
        <v>1039</v>
      </c>
      <c r="F29" s="208">
        <v>0.1</v>
      </c>
    </row>
    <row r="30" spans="2:6" x14ac:dyDescent="0.25">
      <c r="B30" s="347" t="s">
        <v>1017</v>
      </c>
      <c r="C30" s="325" t="str">
        <f>IF('Monster Rearing Progress'!H13 &lt;&gt; "", 'Monster Rearing Progress'!H13, "")</f>
        <v/>
      </c>
      <c r="D30" s="232" t="str">
        <f t="shared" si="0"/>
        <v/>
      </c>
      <c r="E30" s="227" t="s">
        <v>1040</v>
      </c>
      <c r="F30" s="29">
        <v>0.01</v>
      </c>
    </row>
    <row r="31" spans="2:6" x14ac:dyDescent="0.25">
      <c r="B31" s="347"/>
      <c r="C31" s="325"/>
      <c r="D31" s="232" t="str">
        <f>C30</f>
        <v/>
      </c>
      <c r="E31" s="227" t="s">
        <v>1041</v>
      </c>
      <c r="F31" s="29">
        <v>0.05</v>
      </c>
    </row>
    <row r="32" spans="2:6" x14ac:dyDescent="0.25">
      <c r="B32" s="205" t="s">
        <v>1018</v>
      </c>
      <c r="C32" s="206" t="str">
        <f>IF('Monster Rearing Progress'!H14 &lt;&gt; "", 'Monster Rearing Progress'!H14, "")</f>
        <v/>
      </c>
      <c r="D32" s="235" t="str">
        <f t="shared" si="0"/>
        <v/>
      </c>
      <c r="E32" s="207" t="s">
        <v>1042</v>
      </c>
      <c r="F32" s="208">
        <v>0.01</v>
      </c>
    </row>
    <row r="33" spans="2:6" x14ac:dyDescent="0.25">
      <c r="B33" s="347" t="s">
        <v>1019</v>
      </c>
      <c r="C33" s="325" t="str">
        <f>IF('Monster Rearing Progress'!D15 &lt;&gt; "", 'Monster Rearing Progress'!D15, "")</f>
        <v/>
      </c>
      <c r="D33" s="232" t="str">
        <f t="shared" si="0"/>
        <v/>
      </c>
      <c r="E33" s="227" t="s">
        <v>1043</v>
      </c>
      <c r="F33" s="29">
        <v>0.1</v>
      </c>
    </row>
    <row r="34" spans="2:6" x14ac:dyDescent="0.25">
      <c r="B34" s="347"/>
      <c r="C34" s="325"/>
      <c r="D34" s="232" t="str">
        <f>C33</f>
        <v/>
      </c>
      <c r="E34" s="227" t="s">
        <v>1222</v>
      </c>
      <c r="F34" s="29">
        <v>0.1</v>
      </c>
    </row>
    <row r="35" spans="2:6" x14ac:dyDescent="0.25">
      <c r="B35" s="347"/>
      <c r="C35" s="325"/>
      <c r="D35" s="232" t="str">
        <f>C33</f>
        <v/>
      </c>
      <c r="E35" s="227" t="s">
        <v>1044</v>
      </c>
      <c r="F35" s="29">
        <v>0.1</v>
      </c>
    </row>
    <row r="36" spans="2:6" x14ac:dyDescent="0.25">
      <c r="B36" s="346" t="s">
        <v>1020</v>
      </c>
      <c r="C36" s="349" t="str">
        <f>IF('Monster Rearing Progress'!H15 &lt;&gt; "", 'Monster Rearing Progress'!H15, "")</f>
        <v/>
      </c>
      <c r="D36" s="235" t="str">
        <f t="shared" si="0"/>
        <v/>
      </c>
      <c r="E36" s="207" t="s">
        <v>1027</v>
      </c>
      <c r="F36" s="208">
        <v>0.01</v>
      </c>
    </row>
    <row r="37" spans="2:6" x14ac:dyDescent="0.25">
      <c r="B37" s="346"/>
      <c r="C37" s="349"/>
      <c r="D37" s="235" t="str">
        <f>C36</f>
        <v/>
      </c>
      <c r="E37" s="207" t="s">
        <v>1045</v>
      </c>
      <c r="F37" s="208">
        <v>0.05</v>
      </c>
    </row>
    <row r="38" spans="2:6" x14ac:dyDescent="0.25">
      <c r="B38" s="346"/>
      <c r="C38" s="349"/>
      <c r="D38" s="235" t="str">
        <f>C36</f>
        <v/>
      </c>
      <c r="E38" s="207" t="s">
        <v>1046</v>
      </c>
      <c r="F38" s="208">
        <v>0.05</v>
      </c>
    </row>
    <row r="39" spans="2:6" x14ac:dyDescent="0.25">
      <c r="B39" s="347" t="s">
        <v>1021</v>
      </c>
      <c r="C39" s="325" t="str">
        <f>IF('Monster Rearing Progress'!H16 &lt;&gt; "", 'Monster Rearing Progress'!H16, "")</f>
        <v/>
      </c>
      <c r="D39" s="232" t="str">
        <f t="shared" si="0"/>
        <v/>
      </c>
      <c r="E39" s="227" t="s">
        <v>1047</v>
      </c>
      <c r="F39" s="29">
        <v>0.01</v>
      </c>
    </row>
    <row r="40" spans="2:6" x14ac:dyDescent="0.25">
      <c r="B40" s="347"/>
      <c r="C40" s="325"/>
      <c r="D40" s="232" t="str">
        <f>C39</f>
        <v/>
      </c>
      <c r="E40" s="227" t="s">
        <v>1045</v>
      </c>
      <c r="F40" s="29">
        <v>0.05</v>
      </c>
    </row>
    <row r="41" spans="2:6" ht="15.75" thickBot="1" x14ac:dyDescent="0.3">
      <c r="B41" s="354"/>
      <c r="C41" s="355"/>
      <c r="D41" s="233" t="str">
        <f>C39</f>
        <v/>
      </c>
      <c r="E41" s="230" t="s">
        <v>1046</v>
      </c>
      <c r="F41" s="30">
        <v>0.05</v>
      </c>
    </row>
    <row r="42" spans="2:6" x14ac:dyDescent="0.25">
      <c r="E42" s="228"/>
    </row>
    <row r="43" spans="2:6" ht="15.75" thickBot="1" x14ac:dyDescent="0.3">
      <c r="B43" s="356" t="s">
        <v>993</v>
      </c>
      <c r="C43" s="356"/>
      <c r="D43" s="356"/>
      <c r="E43" s="356"/>
      <c r="F43" s="356"/>
    </row>
    <row r="44" spans="2:6" ht="15.75" thickBot="1" x14ac:dyDescent="0.3">
      <c r="B44" s="187" t="s">
        <v>413</v>
      </c>
      <c r="C44" s="188" t="s">
        <v>999</v>
      </c>
      <c r="D44" s="226" t="s">
        <v>1096</v>
      </c>
      <c r="E44" s="188" t="s">
        <v>1048</v>
      </c>
      <c r="F44" s="189" t="s">
        <v>1049</v>
      </c>
    </row>
    <row r="45" spans="2:6" x14ac:dyDescent="0.25">
      <c r="B45" s="347" t="s">
        <v>1050</v>
      </c>
      <c r="C45" s="325" t="str">
        <f>IF('Monster Rearing Progress'!D20 &lt;&gt;"", 'Monster Rearing Progress'!D20, "")</f>
        <v/>
      </c>
      <c r="D45" s="232" t="str">
        <f>C45</f>
        <v/>
      </c>
      <c r="E45" s="227" t="s">
        <v>1059</v>
      </c>
      <c r="F45" s="29">
        <v>0.1</v>
      </c>
    </row>
    <row r="46" spans="2:6" x14ac:dyDescent="0.25">
      <c r="B46" s="347"/>
      <c r="C46" s="325"/>
      <c r="D46" s="232" t="str">
        <f>C45</f>
        <v/>
      </c>
      <c r="E46" s="227" t="s">
        <v>1060</v>
      </c>
      <c r="F46" s="29">
        <v>0.1</v>
      </c>
    </row>
    <row r="47" spans="2:6" x14ac:dyDescent="0.25">
      <c r="B47" s="347"/>
      <c r="C47" s="325"/>
      <c r="D47" s="232" t="str">
        <f>C45</f>
        <v/>
      </c>
      <c r="E47" s="227" t="s">
        <v>1061</v>
      </c>
      <c r="F47" s="29">
        <v>0.1</v>
      </c>
    </row>
    <row r="48" spans="2:6" x14ac:dyDescent="0.25">
      <c r="B48" s="346" t="s">
        <v>1051</v>
      </c>
      <c r="C48" s="349" t="str">
        <f>IF('Monster Rearing Progress'!H20 &lt;&gt;"", 'Monster Rearing Progress'!H20, "")</f>
        <v/>
      </c>
      <c r="D48" s="235" t="str">
        <f>C48</f>
        <v/>
      </c>
      <c r="E48" s="207" t="s">
        <v>1062</v>
      </c>
      <c r="F48" s="208">
        <v>0.01</v>
      </c>
    </row>
    <row r="49" spans="2:6" x14ac:dyDescent="0.25">
      <c r="B49" s="346"/>
      <c r="C49" s="349"/>
      <c r="D49" s="235" t="str">
        <f>C48</f>
        <v/>
      </c>
      <c r="E49" s="207" t="s">
        <v>1063</v>
      </c>
      <c r="F49" s="208">
        <v>0.05</v>
      </c>
    </row>
    <row r="50" spans="2:6" x14ac:dyDescent="0.25">
      <c r="B50" s="347" t="s">
        <v>1052</v>
      </c>
      <c r="C50" s="325" t="str">
        <f>IF('Monster Rearing Progress'!H21&lt;&gt;"", 'Monster Rearing Progress'!H21, "")</f>
        <v/>
      </c>
      <c r="D50" s="232" t="str">
        <f>C50</f>
        <v/>
      </c>
      <c r="E50" s="227" t="s">
        <v>1064</v>
      </c>
      <c r="F50" s="29">
        <v>0.01</v>
      </c>
    </row>
    <row r="51" spans="2:6" x14ac:dyDescent="0.25">
      <c r="B51" s="347"/>
      <c r="C51" s="325"/>
      <c r="D51" s="232" t="str">
        <f>C50</f>
        <v/>
      </c>
      <c r="E51" s="227" t="s">
        <v>1063</v>
      </c>
      <c r="F51" s="29">
        <v>0.05</v>
      </c>
    </row>
    <row r="52" spans="2:6" x14ac:dyDescent="0.25">
      <c r="B52" s="205" t="s">
        <v>1053</v>
      </c>
      <c r="C52" s="206" t="str">
        <f>IF('Monster Rearing Progress'!D22&lt;&gt;"", 'Monster Rearing Progress'!D22, "")</f>
        <v/>
      </c>
      <c r="D52" s="235" t="str">
        <f>C52</f>
        <v/>
      </c>
      <c r="E52" s="207" t="s">
        <v>1065</v>
      </c>
      <c r="F52" s="208">
        <v>0.1</v>
      </c>
    </row>
    <row r="53" spans="2:6" x14ac:dyDescent="0.25">
      <c r="B53" s="347" t="s">
        <v>1054</v>
      </c>
      <c r="C53" s="325" t="str">
        <f>IF('Monster Rearing Progress'!H22&lt;&gt;"", 'Monster Rearing Progress'!H22, "")</f>
        <v/>
      </c>
      <c r="D53" s="232" t="str">
        <f>C53</f>
        <v/>
      </c>
      <c r="E53" s="227" t="s">
        <v>1066</v>
      </c>
      <c r="F53" s="29">
        <v>0.1</v>
      </c>
    </row>
    <row r="54" spans="2:6" x14ac:dyDescent="0.25">
      <c r="B54" s="347"/>
      <c r="C54" s="325"/>
      <c r="D54" s="232" t="str">
        <f>C53</f>
        <v/>
      </c>
      <c r="E54" s="227" t="s">
        <v>1067</v>
      </c>
      <c r="F54" s="29">
        <v>0.1</v>
      </c>
    </row>
    <row r="55" spans="2:6" x14ac:dyDescent="0.25">
      <c r="B55" s="347"/>
      <c r="C55" s="325"/>
      <c r="D55" s="232" t="str">
        <f>C53</f>
        <v/>
      </c>
      <c r="E55" s="227" t="s">
        <v>1068</v>
      </c>
      <c r="F55" s="29">
        <v>0.1</v>
      </c>
    </row>
    <row r="56" spans="2:6" x14ac:dyDescent="0.25">
      <c r="B56" s="347"/>
      <c r="C56" s="325"/>
      <c r="D56" s="232" t="str">
        <f>C53</f>
        <v/>
      </c>
      <c r="E56" s="227" t="s">
        <v>1069</v>
      </c>
      <c r="F56" s="29">
        <v>0.1</v>
      </c>
    </row>
    <row r="57" spans="2:6" x14ac:dyDescent="0.25">
      <c r="B57" s="347"/>
      <c r="C57" s="325"/>
      <c r="D57" s="232" t="str">
        <f>C53</f>
        <v/>
      </c>
      <c r="E57" s="227" t="s">
        <v>1070</v>
      </c>
      <c r="F57" s="29">
        <v>0.1</v>
      </c>
    </row>
    <row r="58" spans="2:6" x14ac:dyDescent="0.25">
      <c r="B58" s="347"/>
      <c r="C58" s="325"/>
      <c r="D58" s="232" t="str">
        <f>C53</f>
        <v/>
      </c>
      <c r="E58" s="227" t="s">
        <v>1071</v>
      </c>
      <c r="F58" s="29">
        <v>0.05</v>
      </c>
    </row>
    <row r="59" spans="2:6" x14ac:dyDescent="0.25">
      <c r="B59" s="346" t="s">
        <v>1055</v>
      </c>
      <c r="C59" s="349" t="str">
        <f>IF('Monster Rearing Progress'!H23&lt;&gt;"", 'Monster Rearing Progress'!H23, "")</f>
        <v/>
      </c>
      <c r="D59" s="235" t="str">
        <f>C59</f>
        <v/>
      </c>
      <c r="E59" s="207" t="s">
        <v>1072</v>
      </c>
      <c r="F59" s="208">
        <v>0.1</v>
      </c>
    </row>
    <row r="60" spans="2:6" x14ac:dyDescent="0.25">
      <c r="B60" s="346"/>
      <c r="C60" s="349"/>
      <c r="D60" s="235" t="str">
        <f>C59</f>
        <v/>
      </c>
      <c r="E60" s="207" t="s">
        <v>1073</v>
      </c>
      <c r="F60" s="208">
        <v>0.1</v>
      </c>
    </row>
    <row r="61" spans="2:6" x14ac:dyDescent="0.25">
      <c r="B61" s="346"/>
      <c r="C61" s="349"/>
      <c r="D61" s="235" t="str">
        <f>C59</f>
        <v/>
      </c>
      <c r="E61" s="207" t="s">
        <v>1074</v>
      </c>
      <c r="F61" s="208">
        <v>0.1</v>
      </c>
    </row>
    <row r="62" spans="2:6" x14ac:dyDescent="0.25">
      <c r="B62" s="346"/>
      <c r="C62" s="349"/>
      <c r="D62" s="235" t="str">
        <f>C59</f>
        <v/>
      </c>
      <c r="E62" s="207" t="s">
        <v>1075</v>
      </c>
      <c r="F62" s="208">
        <v>0.1</v>
      </c>
    </row>
    <row r="63" spans="2:6" x14ac:dyDescent="0.25">
      <c r="B63" s="346"/>
      <c r="C63" s="349"/>
      <c r="D63" s="235" t="str">
        <f>C59</f>
        <v/>
      </c>
      <c r="E63" s="207" t="s">
        <v>1076</v>
      </c>
      <c r="F63" s="208">
        <v>0.1</v>
      </c>
    </row>
    <row r="64" spans="2:6" x14ac:dyDescent="0.25">
      <c r="B64" s="346"/>
      <c r="C64" s="349"/>
      <c r="D64" s="235" t="str">
        <f>C59</f>
        <v/>
      </c>
      <c r="E64" s="207" t="s">
        <v>1077</v>
      </c>
      <c r="F64" s="208">
        <v>0.1</v>
      </c>
    </row>
    <row r="65" spans="2:6" x14ac:dyDescent="0.25">
      <c r="B65" s="346"/>
      <c r="C65" s="349"/>
      <c r="D65" s="235" t="str">
        <f>C59</f>
        <v/>
      </c>
      <c r="E65" s="207" t="s">
        <v>1071</v>
      </c>
      <c r="F65" s="208">
        <v>0.05</v>
      </c>
    </row>
    <row r="66" spans="2:6" x14ac:dyDescent="0.25">
      <c r="B66" s="185" t="s">
        <v>1056</v>
      </c>
      <c r="C66" s="51" t="str">
        <f>IF('Monster Rearing Progress'!D24&lt;&gt;"", 'Monster Rearing Progress'!D24, "")</f>
        <v/>
      </c>
      <c r="D66" s="232" t="str">
        <f>C66</f>
        <v/>
      </c>
      <c r="E66" s="227" t="s">
        <v>1078</v>
      </c>
      <c r="F66" s="29">
        <v>0.01</v>
      </c>
    </row>
    <row r="67" spans="2:6" x14ac:dyDescent="0.25">
      <c r="B67" s="346" t="s">
        <v>1057</v>
      </c>
      <c r="C67" s="349" t="str">
        <f>IF('Monster Rearing Progress'!H24&lt;&gt;"", 'Monster Rearing Progress'!H24, "")</f>
        <v/>
      </c>
      <c r="D67" s="235" t="str">
        <f>C67</f>
        <v/>
      </c>
      <c r="E67" s="207" t="s">
        <v>1079</v>
      </c>
      <c r="F67" s="208">
        <v>0.1</v>
      </c>
    </row>
    <row r="68" spans="2:6" x14ac:dyDescent="0.25">
      <c r="B68" s="346"/>
      <c r="C68" s="349"/>
      <c r="D68" s="235" t="str">
        <f>C67</f>
        <v/>
      </c>
      <c r="E68" s="207" t="s">
        <v>1080</v>
      </c>
      <c r="F68" s="208">
        <v>0.1</v>
      </c>
    </row>
    <row r="69" spans="2:6" x14ac:dyDescent="0.25">
      <c r="B69" s="346"/>
      <c r="C69" s="349"/>
      <c r="D69" s="235" t="str">
        <f>C67</f>
        <v/>
      </c>
      <c r="E69" s="207" t="s">
        <v>1081</v>
      </c>
      <c r="F69" s="208">
        <v>0.1</v>
      </c>
    </row>
    <row r="70" spans="2:6" x14ac:dyDescent="0.25">
      <c r="B70" s="346"/>
      <c r="C70" s="349"/>
      <c r="D70" s="235" t="str">
        <f>C67</f>
        <v/>
      </c>
      <c r="E70" s="207" t="s">
        <v>1086</v>
      </c>
      <c r="F70" s="208">
        <v>0.05</v>
      </c>
    </row>
    <row r="71" spans="2:6" x14ac:dyDescent="0.25">
      <c r="B71" s="347" t="s">
        <v>1058</v>
      </c>
      <c r="C71" s="325" t="str">
        <f>IF('Monster Rearing Progress'!H25&lt;&gt;"", 'Monster Rearing Progress'!H25, "")</f>
        <v/>
      </c>
      <c r="D71" s="232" t="str">
        <f>C71</f>
        <v/>
      </c>
      <c r="E71" s="227" t="s">
        <v>1082</v>
      </c>
      <c r="F71" s="29">
        <v>0.1</v>
      </c>
    </row>
    <row r="72" spans="2:6" x14ac:dyDescent="0.25">
      <c r="B72" s="347"/>
      <c r="C72" s="325"/>
      <c r="D72" s="232" t="str">
        <f>C71</f>
        <v/>
      </c>
      <c r="E72" s="227" t="s">
        <v>1083</v>
      </c>
      <c r="F72" s="29">
        <v>0.1</v>
      </c>
    </row>
    <row r="73" spans="2:6" x14ac:dyDescent="0.25">
      <c r="B73" s="347"/>
      <c r="C73" s="325"/>
      <c r="D73" s="232" t="str">
        <f>C71</f>
        <v/>
      </c>
      <c r="E73" s="227" t="s">
        <v>1084</v>
      </c>
      <c r="F73" s="29">
        <v>0.1</v>
      </c>
    </row>
    <row r="74" spans="2:6" x14ac:dyDescent="0.25">
      <c r="B74" s="347"/>
      <c r="C74" s="325"/>
      <c r="D74" s="232" t="str">
        <f>C71</f>
        <v/>
      </c>
      <c r="E74" s="227" t="s">
        <v>1085</v>
      </c>
      <c r="F74" s="29">
        <v>0.1</v>
      </c>
    </row>
    <row r="75" spans="2:6" ht="15.75" thickBot="1" x14ac:dyDescent="0.3">
      <c r="B75" s="354"/>
      <c r="C75" s="355"/>
      <c r="D75" s="233" t="str">
        <f>C71</f>
        <v/>
      </c>
      <c r="E75" s="230" t="s">
        <v>1086</v>
      </c>
      <c r="F75" s="30">
        <v>0.05</v>
      </c>
    </row>
    <row r="76" spans="2:6" x14ac:dyDescent="0.25">
      <c r="E76" s="227"/>
    </row>
    <row r="77" spans="2:6" ht="15.75" thickBot="1" x14ac:dyDescent="0.3">
      <c r="B77" s="351" t="s">
        <v>994</v>
      </c>
      <c r="C77" s="351"/>
      <c r="D77" s="351"/>
      <c r="E77" s="351"/>
      <c r="F77" s="351"/>
    </row>
    <row r="78" spans="2:6" ht="15.75" thickBot="1" x14ac:dyDescent="0.3">
      <c r="B78" s="187" t="s">
        <v>413</v>
      </c>
      <c r="C78" s="188" t="s">
        <v>999</v>
      </c>
      <c r="D78" s="226" t="s">
        <v>1096</v>
      </c>
      <c r="E78" s="188" t="s">
        <v>1048</v>
      </c>
      <c r="F78" s="189" t="s">
        <v>1049</v>
      </c>
    </row>
    <row r="79" spans="2:6" x14ac:dyDescent="0.25">
      <c r="B79" s="347" t="s">
        <v>1098</v>
      </c>
      <c r="C79" s="325" t="str">
        <f>IF('Monster Rearing Progress'!D29&lt;&gt;"", 'Monster Rearing Progress'!D29, "")</f>
        <v/>
      </c>
      <c r="D79" s="232" t="str">
        <f>C79</f>
        <v/>
      </c>
      <c r="E79" s="227" t="s">
        <v>1093</v>
      </c>
      <c r="F79" s="40">
        <v>2</v>
      </c>
    </row>
    <row r="80" spans="2:6" x14ac:dyDescent="0.25">
      <c r="B80" s="347"/>
      <c r="C80" s="325"/>
      <c r="D80" s="232" t="str">
        <f>C79</f>
        <v/>
      </c>
      <c r="E80" s="227" t="s">
        <v>1029</v>
      </c>
      <c r="F80" s="29">
        <v>0.1</v>
      </c>
    </row>
    <row r="81" spans="2:6" x14ac:dyDescent="0.25">
      <c r="B81" s="347"/>
      <c r="C81" s="325"/>
      <c r="D81" s="232" t="str">
        <f>C79</f>
        <v/>
      </c>
      <c r="E81" s="227" t="s">
        <v>1030</v>
      </c>
      <c r="F81" s="29">
        <v>0.1</v>
      </c>
    </row>
    <row r="82" spans="2:6" x14ac:dyDescent="0.25">
      <c r="B82" s="346" t="s">
        <v>1099</v>
      </c>
      <c r="C82" s="349" t="str">
        <f>IF('Monster Rearing Progress'!H29&lt;&gt;"", 'Monster Rearing Progress'!H29, "")</f>
        <v/>
      </c>
      <c r="D82" s="235" t="str">
        <f>C82</f>
        <v/>
      </c>
      <c r="E82" s="207" t="s">
        <v>1093</v>
      </c>
      <c r="F82" s="209">
        <v>3</v>
      </c>
    </row>
    <row r="83" spans="2:6" x14ac:dyDescent="0.25">
      <c r="B83" s="346"/>
      <c r="C83" s="349"/>
      <c r="D83" s="235" t="str">
        <f>C82</f>
        <v/>
      </c>
      <c r="E83" s="207" t="s">
        <v>1100</v>
      </c>
      <c r="F83" s="208">
        <v>0.05</v>
      </c>
    </row>
    <row r="84" spans="2:6" x14ac:dyDescent="0.25">
      <c r="B84" s="347" t="s">
        <v>1101</v>
      </c>
      <c r="C84" s="325" t="str">
        <f>IF('Monster Rearing Progress'!L29&lt;&gt;"", 'Monster Rearing Progress'!L29, "")</f>
        <v/>
      </c>
      <c r="D84" s="232" t="str">
        <f>C84</f>
        <v/>
      </c>
      <c r="E84" s="227" t="s">
        <v>1093</v>
      </c>
      <c r="F84" s="40">
        <v>4</v>
      </c>
    </row>
    <row r="85" spans="2:6" x14ac:dyDescent="0.25">
      <c r="B85" s="347"/>
      <c r="C85" s="325"/>
      <c r="D85" s="232" t="str">
        <f>C84</f>
        <v/>
      </c>
      <c r="E85" s="227" t="s">
        <v>1100</v>
      </c>
      <c r="F85" s="29">
        <v>0.08</v>
      </c>
    </row>
    <row r="86" spans="2:6" x14ac:dyDescent="0.25">
      <c r="B86" s="346" t="s">
        <v>1102</v>
      </c>
      <c r="C86" s="349" t="str">
        <f>IF('Monster Rearing Progress'!D30&lt;&gt;"", 'Monster Rearing Progress'!D30, "")</f>
        <v/>
      </c>
      <c r="D86" s="235" t="str">
        <f>C86</f>
        <v/>
      </c>
      <c r="E86" s="207" t="s">
        <v>1090</v>
      </c>
      <c r="F86" s="209">
        <v>2</v>
      </c>
    </row>
    <row r="87" spans="2:6" x14ac:dyDescent="0.25">
      <c r="B87" s="346"/>
      <c r="C87" s="349"/>
      <c r="D87" s="235" t="str">
        <f>C86</f>
        <v/>
      </c>
      <c r="E87" s="207" t="s">
        <v>1029</v>
      </c>
      <c r="F87" s="208">
        <v>0.1</v>
      </c>
    </row>
    <row r="88" spans="2:6" x14ac:dyDescent="0.25">
      <c r="B88" s="346"/>
      <c r="C88" s="349"/>
      <c r="D88" s="235" t="str">
        <f>C86</f>
        <v/>
      </c>
      <c r="E88" s="207" t="s">
        <v>1030</v>
      </c>
      <c r="F88" s="208">
        <v>0.1</v>
      </c>
    </row>
    <row r="89" spans="2:6" x14ac:dyDescent="0.25">
      <c r="B89" s="347" t="s">
        <v>1103</v>
      </c>
      <c r="C89" s="325" t="str">
        <f>IF('Monster Rearing Progress'!H30&lt;&gt;"", 'Monster Rearing Progress'!H30, "")</f>
        <v/>
      </c>
      <c r="D89" s="232" t="str">
        <f>C89</f>
        <v/>
      </c>
      <c r="E89" s="227" t="s">
        <v>1090</v>
      </c>
      <c r="F89" s="40">
        <v>3</v>
      </c>
    </row>
    <row r="90" spans="2:6" x14ac:dyDescent="0.25">
      <c r="B90" s="347"/>
      <c r="C90" s="325"/>
      <c r="D90" s="232" t="str">
        <f>C89</f>
        <v/>
      </c>
      <c r="E90" s="227" t="s">
        <v>1025</v>
      </c>
      <c r="F90" s="29">
        <v>0.05</v>
      </c>
    </row>
    <row r="91" spans="2:6" x14ac:dyDescent="0.25">
      <c r="B91" s="347"/>
      <c r="C91" s="325"/>
      <c r="D91" s="232" t="str">
        <f>C89</f>
        <v/>
      </c>
      <c r="E91" s="227" t="s">
        <v>1026</v>
      </c>
      <c r="F91" s="29">
        <v>0.05</v>
      </c>
    </row>
    <row r="92" spans="2:6" x14ac:dyDescent="0.25">
      <c r="B92" s="346" t="s">
        <v>1104</v>
      </c>
      <c r="C92" s="349" t="str">
        <f>IF('Monster Rearing Progress'!H31&lt;&gt;"", 'Monster Rearing Progress'!H31, "")</f>
        <v/>
      </c>
      <c r="D92" s="235" t="str">
        <f>C92</f>
        <v/>
      </c>
      <c r="E92" s="207" t="s">
        <v>1090</v>
      </c>
      <c r="F92" s="209">
        <v>3</v>
      </c>
    </row>
    <row r="93" spans="2:6" x14ac:dyDescent="0.25">
      <c r="B93" s="346"/>
      <c r="C93" s="349"/>
      <c r="D93" s="235" t="str">
        <f>C92</f>
        <v/>
      </c>
      <c r="E93" s="207" t="s">
        <v>1045</v>
      </c>
      <c r="F93" s="208">
        <v>0.05</v>
      </c>
    </row>
    <row r="94" spans="2:6" x14ac:dyDescent="0.25">
      <c r="B94" s="346"/>
      <c r="C94" s="349"/>
      <c r="D94" s="235" t="str">
        <f>C92</f>
        <v/>
      </c>
      <c r="E94" s="207" t="s">
        <v>1046</v>
      </c>
      <c r="F94" s="208">
        <v>0.05</v>
      </c>
    </row>
    <row r="95" spans="2:6" x14ac:dyDescent="0.25">
      <c r="B95" s="347" t="s">
        <v>1105</v>
      </c>
      <c r="C95" s="325" t="str">
        <f>IF('Monster Rearing Progress'!D32&lt;&gt;"", 'Monster Rearing Progress'!D32, "")</f>
        <v/>
      </c>
      <c r="D95" s="232" t="str">
        <f>C95</f>
        <v/>
      </c>
      <c r="E95" s="227" t="s">
        <v>1091</v>
      </c>
      <c r="F95" s="40">
        <v>2</v>
      </c>
    </row>
    <row r="96" spans="2:6" x14ac:dyDescent="0.25">
      <c r="B96" s="347"/>
      <c r="C96" s="325"/>
      <c r="D96" s="232" t="str">
        <f>C95</f>
        <v/>
      </c>
      <c r="E96" s="227" t="s">
        <v>1082</v>
      </c>
      <c r="F96" s="29">
        <v>0.1</v>
      </c>
    </row>
    <row r="97" spans="2:6" x14ac:dyDescent="0.25">
      <c r="B97" s="347"/>
      <c r="C97" s="325"/>
      <c r="D97" s="232" t="str">
        <f>C95</f>
        <v/>
      </c>
      <c r="E97" s="227" t="s">
        <v>1083</v>
      </c>
      <c r="F97" s="29">
        <v>0.1</v>
      </c>
    </row>
    <row r="98" spans="2:6" x14ac:dyDescent="0.25">
      <c r="B98" s="347"/>
      <c r="C98" s="325"/>
      <c r="D98" s="232" t="str">
        <f>C95</f>
        <v/>
      </c>
      <c r="E98" s="227" t="s">
        <v>1084</v>
      </c>
      <c r="F98" s="29">
        <v>0.1</v>
      </c>
    </row>
    <row r="99" spans="2:6" x14ac:dyDescent="0.25">
      <c r="B99" s="347"/>
      <c r="C99" s="325"/>
      <c r="D99" s="232" t="str">
        <f>C95</f>
        <v/>
      </c>
      <c r="E99" s="227" t="s">
        <v>1085</v>
      </c>
      <c r="F99" s="29">
        <v>0.1</v>
      </c>
    </row>
    <row r="100" spans="2:6" x14ac:dyDescent="0.25">
      <c r="B100" s="346" t="s">
        <v>1106</v>
      </c>
      <c r="C100" s="349" t="str">
        <f>IF('Monster Rearing Progress'!H32&lt;&gt;"", 'Monster Rearing Progress'!H32, "")</f>
        <v/>
      </c>
      <c r="D100" s="235" t="str">
        <f>C100</f>
        <v/>
      </c>
      <c r="E100" s="207" t="s">
        <v>1042</v>
      </c>
      <c r="F100" s="208">
        <v>0.03</v>
      </c>
    </row>
    <row r="101" spans="2:6" x14ac:dyDescent="0.25">
      <c r="B101" s="346"/>
      <c r="C101" s="349"/>
      <c r="D101" s="235" t="str">
        <f>C100</f>
        <v/>
      </c>
      <c r="E101" s="207" t="s">
        <v>1023</v>
      </c>
      <c r="F101" s="208">
        <v>0.05</v>
      </c>
    </row>
    <row r="102" spans="2:6" x14ac:dyDescent="0.25">
      <c r="B102" s="347" t="s">
        <v>1107</v>
      </c>
      <c r="C102" s="325" t="str">
        <f>IF('Monster Rearing Progress'!H33&lt;&gt;"", 'Monster Rearing Progress'!H33, "")</f>
        <v/>
      </c>
      <c r="D102" s="232" t="str">
        <f>C102</f>
        <v/>
      </c>
      <c r="E102" s="227" t="s">
        <v>1042</v>
      </c>
      <c r="F102" s="29">
        <v>0.05</v>
      </c>
    </row>
    <row r="103" spans="2:6" x14ac:dyDescent="0.25">
      <c r="B103" s="347"/>
      <c r="C103" s="325"/>
      <c r="D103" s="232" t="str">
        <f>C102</f>
        <v/>
      </c>
      <c r="E103" s="227" t="s">
        <v>1023</v>
      </c>
      <c r="F103" s="29">
        <v>0.03</v>
      </c>
    </row>
    <row r="104" spans="2:6" x14ac:dyDescent="0.25">
      <c r="B104" s="346" t="s">
        <v>1108</v>
      </c>
      <c r="C104" s="349" t="str">
        <f>IF('Monster Rearing Progress'!D34&lt;&gt;"", 'Monster Rearing Progress'!D34, "")</f>
        <v/>
      </c>
      <c r="D104" s="235" t="str">
        <f>C104</f>
        <v/>
      </c>
      <c r="E104" s="207" t="s">
        <v>1091</v>
      </c>
      <c r="F104" s="209">
        <v>2</v>
      </c>
    </row>
    <row r="105" spans="2:6" x14ac:dyDescent="0.25">
      <c r="B105" s="346"/>
      <c r="C105" s="349"/>
      <c r="D105" s="235" t="str">
        <f>C104</f>
        <v/>
      </c>
      <c r="E105" s="207" t="s">
        <v>1226</v>
      </c>
      <c r="F105" s="208">
        <v>0.01</v>
      </c>
    </row>
    <row r="106" spans="2:6" x14ac:dyDescent="0.25">
      <c r="B106" s="347" t="s">
        <v>1109</v>
      </c>
      <c r="C106" s="325" t="str">
        <f>IF('Monster Rearing Progress'!H34&lt;&gt;"", 'Monster Rearing Progress'!H34, "")</f>
        <v/>
      </c>
      <c r="D106" s="232" t="str">
        <f>C106</f>
        <v/>
      </c>
      <c r="E106" s="227" t="s">
        <v>1091</v>
      </c>
      <c r="F106" s="40">
        <v>3</v>
      </c>
    </row>
    <row r="107" spans="2:6" x14ac:dyDescent="0.25">
      <c r="B107" s="347"/>
      <c r="C107" s="325"/>
      <c r="D107" s="232" t="str">
        <f>C106</f>
        <v/>
      </c>
      <c r="E107" s="227" t="s">
        <v>1032</v>
      </c>
      <c r="F107" s="29">
        <v>0.05</v>
      </c>
    </row>
    <row r="108" spans="2:6" x14ac:dyDescent="0.25">
      <c r="B108" s="346" t="s">
        <v>1110</v>
      </c>
      <c r="C108" s="349" t="str">
        <f>IF('Monster Rearing Progress'!L34&lt;&gt;"", 'Monster Rearing Progress'!L34, "")</f>
        <v/>
      </c>
      <c r="D108" s="235" t="str">
        <f>C108</f>
        <v/>
      </c>
      <c r="E108" s="207" t="s">
        <v>1091</v>
      </c>
      <c r="F108" s="209">
        <v>4</v>
      </c>
    </row>
    <row r="109" spans="2:6" x14ac:dyDescent="0.25">
      <c r="B109" s="346"/>
      <c r="C109" s="349"/>
      <c r="D109" s="235" t="str">
        <f>C108</f>
        <v/>
      </c>
      <c r="E109" s="207" t="s">
        <v>1032</v>
      </c>
      <c r="F109" s="208">
        <v>0.08</v>
      </c>
    </row>
    <row r="110" spans="2:6" x14ac:dyDescent="0.25">
      <c r="B110" s="347" t="s">
        <v>1111</v>
      </c>
      <c r="C110" s="325" t="str">
        <f>IF('Monster Rearing Progress'!D35&lt;&gt;"", 'Monster Rearing Progress'!D35, "")</f>
        <v/>
      </c>
      <c r="D110" s="232" t="str">
        <f>C110</f>
        <v/>
      </c>
      <c r="E110" s="227" t="s">
        <v>1094</v>
      </c>
      <c r="F110" s="40">
        <v>2</v>
      </c>
    </row>
    <row r="111" spans="2:6" x14ac:dyDescent="0.25">
      <c r="B111" s="347"/>
      <c r="C111" s="325"/>
      <c r="D111" s="232" t="str">
        <f>C110</f>
        <v/>
      </c>
      <c r="E111" s="227" t="s">
        <v>1038</v>
      </c>
      <c r="F111" s="29">
        <v>0.1</v>
      </c>
    </row>
    <row r="112" spans="2:6" x14ac:dyDescent="0.25">
      <c r="B112" s="347"/>
      <c r="C112" s="325"/>
      <c r="D112" s="232" t="str">
        <f>C110</f>
        <v/>
      </c>
      <c r="E112" s="227" t="s">
        <v>1039</v>
      </c>
      <c r="F112" s="29">
        <v>0.1</v>
      </c>
    </row>
    <row r="113" spans="2:6" x14ac:dyDescent="0.25">
      <c r="B113" s="346" t="s">
        <v>1112</v>
      </c>
      <c r="C113" s="349" t="str">
        <f>IF('Monster Rearing Progress'!H35&lt;&gt;"", 'Monster Rearing Progress'!H35, "")</f>
        <v/>
      </c>
      <c r="D113" s="235" t="str">
        <f>C113</f>
        <v/>
      </c>
      <c r="E113" s="207" t="s">
        <v>1094</v>
      </c>
      <c r="F113" s="210">
        <v>3</v>
      </c>
    </row>
    <row r="114" spans="2:6" x14ac:dyDescent="0.25">
      <c r="B114" s="346"/>
      <c r="C114" s="349"/>
      <c r="D114" s="235" t="str">
        <f>C113</f>
        <v/>
      </c>
      <c r="E114" s="207" t="s">
        <v>1037</v>
      </c>
      <c r="F114" s="210">
        <v>5</v>
      </c>
    </row>
    <row r="115" spans="2:6" x14ac:dyDescent="0.25">
      <c r="B115" s="347" t="s">
        <v>1113</v>
      </c>
      <c r="C115" s="325" t="str">
        <f>IF('Monster Rearing Progress'!H36&lt;&gt;"", 'Monster Rearing Progress'!H36, "")</f>
        <v/>
      </c>
      <c r="D115" s="232" t="str">
        <f>C115</f>
        <v/>
      </c>
      <c r="E115" s="227" t="s">
        <v>1094</v>
      </c>
      <c r="F115" s="134">
        <v>3</v>
      </c>
    </row>
    <row r="116" spans="2:6" ht="15.75" thickBot="1" x14ac:dyDescent="0.3">
      <c r="B116" s="354"/>
      <c r="C116" s="355"/>
      <c r="D116" s="233" t="str">
        <f>C115</f>
        <v/>
      </c>
      <c r="E116" s="230" t="s">
        <v>1086</v>
      </c>
      <c r="F116" s="30">
        <v>0.05</v>
      </c>
    </row>
    <row r="117" spans="2:6" x14ac:dyDescent="0.25">
      <c r="E117" s="227"/>
    </row>
    <row r="118" spans="2:6" ht="15.75" thickBot="1" x14ac:dyDescent="0.3">
      <c r="B118" s="356" t="s">
        <v>995</v>
      </c>
      <c r="C118" s="356"/>
      <c r="D118" s="356"/>
      <c r="E118" s="356"/>
      <c r="F118" s="356"/>
    </row>
    <row r="119" spans="2:6" ht="15.75" thickBot="1" x14ac:dyDescent="0.3">
      <c r="B119" s="187" t="s">
        <v>413</v>
      </c>
      <c r="C119" s="188" t="s">
        <v>999</v>
      </c>
      <c r="D119" s="226" t="s">
        <v>1096</v>
      </c>
      <c r="E119" s="188" t="s">
        <v>1048</v>
      </c>
      <c r="F119" s="189" t="s">
        <v>1049</v>
      </c>
    </row>
    <row r="120" spans="2:6" x14ac:dyDescent="0.25">
      <c r="B120" s="352" t="s">
        <v>1135</v>
      </c>
      <c r="C120" s="353" t="str">
        <f>IF('Monster Rearing Progress'!D40&lt;&gt;"", 'Monster Rearing Progress'!D40, "")</f>
        <v/>
      </c>
      <c r="D120" s="234" t="str">
        <f>C120</f>
        <v/>
      </c>
      <c r="E120" s="231" t="s">
        <v>1092</v>
      </c>
      <c r="F120" s="199">
        <v>2</v>
      </c>
    </row>
    <row r="121" spans="2:6" x14ac:dyDescent="0.25">
      <c r="B121" s="347"/>
      <c r="C121" s="325"/>
      <c r="D121" s="232" t="str">
        <f>C120</f>
        <v/>
      </c>
      <c r="E121" s="227" t="s">
        <v>1025</v>
      </c>
      <c r="F121" s="29">
        <v>0.03</v>
      </c>
    </row>
    <row r="122" spans="2:6" x14ac:dyDescent="0.25">
      <c r="B122" s="347"/>
      <c r="C122" s="325"/>
      <c r="D122" s="232" t="str">
        <f>C120</f>
        <v/>
      </c>
      <c r="E122" s="227" t="s">
        <v>1026</v>
      </c>
      <c r="F122" s="29">
        <v>0.03</v>
      </c>
    </row>
    <row r="123" spans="2:6" x14ac:dyDescent="0.25">
      <c r="B123" s="346" t="s">
        <v>1114</v>
      </c>
      <c r="C123" s="349" t="str">
        <f>IF('Monster Rearing Progress'!H40&lt;&gt;"", 'Monster Rearing Progress'!H40, "")</f>
        <v/>
      </c>
      <c r="D123" s="235" t="str">
        <f>C123</f>
        <v/>
      </c>
      <c r="E123" s="207" t="s">
        <v>1023</v>
      </c>
      <c r="F123" s="208">
        <v>0.03</v>
      </c>
    </row>
    <row r="124" spans="2:6" x14ac:dyDescent="0.25">
      <c r="B124" s="346"/>
      <c r="C124" s="349"/>
      <c r="D124" s="235" t="str">
        <f>C123</f>
        <v/>
      </c>
      <c r="E124" s="207" t="s">
        <v>1092</v>
      </c>
      <c r="F124" s="209">
        <v>3</v>
      </c>
    </row>
    <row r="125" spans="2:6" x14ac:dyDescent="0.25">
      <c r="B125" s="346"/>
      <c r="C125" s="349"/>
      <c r="D125" s="235" t="str">
        <f>C123</f>
        <v/>
      </c>
      <c r="E125" s="207" t="s">
        <v>1025</v>
      </c>
      <c r="F125" s="208">
        <v>0.05</v>
      </c>
    </row>
    <row r="126" spans="2:6" x14ac:dyDescent="0.25">
      <c r="B126" s="346"/>
      <c r="C126" s="349"/>
      <c r="D126" s="235" t="str">
        <f>C123</f>
        <v/>
      </c>
      <c r="E126" s="207" t="s">
        <v>1026</v>
      </c>
      <c r="F126" s="208">
        <v>0.05</v>
      </c>
    </row>
    <row r="127" spans="2:6" x14ac:dyDescent="0.25">
      <c r="B127" s="347" t="s">
        <v>1115</v>
      </c>
      <c r="C127" s="325" t="str">
        <f>IF('Monster Rearing Progress'!H41&lt;&gt;"", 'Monster Rearing Progress'!H41, "")</f>
        <v/>
      </c>
      <c r="D127" s="232" t="str">
        <f>C127</f>
        <v/>
      </c>
      <c r="E127" s="227" t="s">
        <v>1042</v>
      </c>
      <c r="F127" s="29">
        <v>0.03</v>
      </c>
    </row>
    <row r="128" spans="2:6" x14ac:dyDescent="0.25">
      <c r="B128" s="347"/>
      <c r="C128" s="325"/>
      <c r="D128" s="232" t="str">
        <f>C127</f>
        <v/>
      </c>
      <c r="E128" s="227" t="s">
        <v>1092</v>
      </c>
      <c r="F128" s="40">
        <v>3</v>
      </c>
    </row>
    <row r="129" spans="2:6" x14ac:dyDescent="0.25">
      <c r="B129" s="347"/>
      <c r="C129" s="325"/>
      <c r="D129" s="232" t="str">
        <f>C127</f>
        <v/>
      </c>
      <c r="E129" s="227" t="s">
        <v>1025</v>
      </c>
      <c r="F129" s="29">
        <v>0.05</v>
      </c>
    </row>
    <row r="130" spans="2:6" x14ac:dyDescent="0.25">
      <c r="B130" s="347"/>
      <c r="C130" s="325"/>
      <c r="D130" s="232" t="str">
        <f>C127</f>
        <v/>
      </c>
      <c r="E130" s="227" t="s">
        <v>1026</v>
      </c>
      <c r="F130" s="29">
        <v>0.05</v>
      </c>
    </row>
    <row r="131" spans="2:6" x14ac:dyDescent="0.25">
      <c r="B131" s="346" t="s">
        <v>1116</v>
      </c>
      <c r="C131" s="349" t="str">
        <f>IF('Monster Rearing Progress'!D42&lt;&gt;"", 'Monster Rearing Progress'!D42, "")</f>
        <v/>
      </c>
      <c r="D131" s="235" t="str">
        <f>C131</f>
        <v/>
      </c>
      <c r="E131" s="207" t="s">
        <v>1091</v>
      </c>
      <c r="F131" s="209">
        <v>2</v>
      </c>
    </row>
    <row r="132" spans="2:6" x14ac:dyDescent="0.25">
      <c r="B132" s="346"/>
      <c r="C132" s="349"/>
      <c r="D132" s="235" t="str">
        <f>C131</f>
        <v/>
      </c>
      <c r="E132" s="207" t="s">
        <v>1032</v>
      </c>
      <c r="F132" s="208">
        <v>0.03</v>
      </c>
    </row>
    <row r="133" spans="2:6" x14ac:dyDescent="0.25">
      <c r="B133" s="347" t="s">
        <v>1117</v>
      </c>
      <c r="C133" s="325" t="str">
        <f>IF('Monster Rearing Progress'!H42&lt;&gt;"", 'Monster Rearing Progress'!H42, "")</f>
        <v/>
      </c>
      <c r="D133" s="232" t="str">
        <f>C133</f>
        <v/>
      </c>
      <c r="E133" s="227" t="s">
        <v>1042</v>
      </c>
      <c r="F133" s="29">
        <v>0.03</v>
      </c>
    </row>
    <row r="134" spans="2:6" x14ac:dyDescent="0.25">
      <c r="B134" s="347"/>
      <c r="C134" s="325"/>
      <c r="D134" s="232" t="str">
        <f>C133</f>
        <v/>
      </c>
      <c r="E134" s="227" t="s">
        <v>1091</v>
      </c>
      <c r="F134" s="40">
        <v>3</v>
      </c>
    </row>
    <row r="135" spans="2:6" x14ac:dyDescent="0.25">
      <c r="B135" s="347"/>
      <c r="C135" s="325"/>
      <c r="D135" s="232" t="str">
        <f>C133</f>
        <v/>
      </c>
      <c r="E135" s="227" t="s">
        <v>1032</v>
      </c>
      <c r="F135" s="29">
        <v>0.05</v>
      </c>
    </row>
    <row r="136" spans="2:6" x14ac:dyDescent="0.25">
      <c r="B136" s="346" t="s">
        <v>1118</v>
      </c>
      <c r="C136" s="349" t="str">
        <f>IF('Monster Rearing Progress'!D43&lt;&gt;"", 'Monster Rearing Progress'!D43, "")</f>
        <v/>
      </c>
      <c r="D136" s="235" t="str">
        <f>C136</f>
        <v/>
      </c>
      <c r="E136" s="207" t="s">
        <v>1089</v>
      </c>
      <c r="F136" s="209">
        <v>2</v>
      </c>
    </row>
    <row r="137" spans="2:6" x14ac:dyDescent="0.25">
      <c r="B137" s="346"/>
      <c r="C137" s="349"/>
      <c r="D137" s="235" t="str">
        <f>C136</f>
        <v/>
      </c>
      <c r="E137" s="207" t="s">
        <v>1045</v>
      </c>
      <c r="F137" s="208">
        <v>0.03</v>
      </c>
    </row>
    <row r="138" spans="2:6" x14ac:dyDescent="0.25">
      <c r="B138" s="346"/>
      <c r="C138" s="349"/>
      <c r="D138" s="235" t="str">
        <f>C136</f>
        <v/>
      </c>
      <c r="E138" s="207" t="s">
        <v>1046</v>
      </c>
      <c r="F138" s="208">
        <v>0.03</v>
      </c>
    </row>
    <row r="139" spans="2:6" x14ac:dyDescent="0.25">
      <c r="B139" s="347" t="s">
        <v>1119</v>
      </c>
      <c r="C139" s="325" t="str">
        <f>IF('Monster Rearing Progress'!H43&lt;&gt;"", 'Monster Rearing Progress'!H43, "")</f>
        <v/>
      </c>
      <c r="D139" s="232" t="str">
        <f>C139</f>
        <v/>
      </c>
      <c r="E139" s="227" t="s">
        <v>1042</v>
      </c>
      <c r="F139" s="29">
        <v>0.03</v>
      </c>
    </row>
    <row r="140" spans="2:6" x14ac:dyDescent="0.25">
      <c r="B140" s="347"/>
      <c r="C140" s="325"/>
      <c r="D140" s="232" t="str">
        <f>C139</f>
        <v/>
      </c>
      <c r="E140" s="227" t="s">
        <v>1089</v>
      </c>
      <c r="F140" s="40">
        <v>3</v>
      </c>
    </row>
    <row r="141" spans="2:6" x14ac:dyDescent="0.25">
      <c r="B141" s="347"/>
      <c r="C141" s="325"/>
      <c r="D141" s="232" t="str">
        <f>C139</f>
        <v/>
      </c>
      <c r="E141" s="227" t="s">
        <v>1045</v>
      </c>
      <c r="F141" s="29">
        <v>0.05</v>
      </c>
    </row>
    <row r="142" spans="2:6" x14ac:dyDescent="0.25">
      <c r="B142" s="347"/>
      <c r="C142" s="325"/>
      <c r="D142" s="232" t="str">
        <f>C139</f>
        <v/>
      </c>
      <c r="E142" s="227" t="s">
        <v>1046</v>
      </c>
      <c r="F142" s="29">
        <v>0.05</v>
      </c>
    </row>
    <row r="143" spans="2:6" x14ac:dyDescent="0.25">
      <c r="B143" s="346" t="s">
        <v>1120</v>
      </c>
      <c r="C143" s="349" t="str">
        <f>IF('Monster Rearing Progress'!H44&lt;&gt;"", 'Monster Rearing Progress'!H44, "")</f>
        <v/>
      </c>
      <c r="D143" s="235" t="str">
        <f>C143</f>
        <v/>
      </c>
      <c r="E143" s="207" t="s">
        <v>1042</v>
      </c>
      <c r="F143" s="208">
        <v>0.03</v>
      </c>
    </row>
    <row r="144" spans="2:6" x14ac:dyDescent="0.25">
      <c r="B144" s="346"/>
      <c r="C144" s="349"/>
      <c r="D144" s="235" t="str">
        <f>C143</f>
        <v/>
      </c>
      <c r="E144" s="207" t="s">
        <v>1089</v>
      </c>
      <c r="F144" s="209">
        <v>3</v>
      </c>
    </row>
    <row r="145" spans="2:6" x14ac:dyDescent="0.25">
      <c r="B145" s="346"/>
      <c r="C145" s="349"/>
      <c r="D145" s="235" t="str">
        <f>C143</f>
        <v/>
      </c>
      <c r="E145" s="207" t="s">
        <v>1025</v>
      </c>
      <c r="F145" s="208">
        <v>0.05</v>
      </c>
    </row>
    <row r="146" spans="2:6" x14ac:dyDescent="0.25">
      <c r="B146" s="346"/>
      <c r="C146" s="349"/>
      <c r="D146" s="235" t="str">
        <f>C143</f>
        <v/>
      </c>
      <c r="E146" s="207" t="s">
        <v>1026</v>
      </c>
      <c r="F146" s="208">
        <v>0.05</v>
      </c>
    </row>
    <row r="147" spans="2:6" x14ac:dyDescent="0.25">
      <c r="B147" s="347" t="s">
        <v>1121</v>
      </c>
      <c r="C147" s="325" t="str">
        <f>IF('Monster Rearing Progress'!L43&lt;&gt;"", 'Monster Rearing Progress'!L43, "")</f>
        <v/>
      </c>
      <c r="D147" s="232" t="str">
        <f>C147</f>
        <v/>
      </c>
      <c r="E147" s="227" t="s">
        <v>1042</v>
      </c>
      <c r="F147" s="29">
        <v>0.05</v>
      </c>
    </row>
    <row r="148" spans="2:6" x14ac:dyDescent="0.25">
      <c r="B148" s="347"/>
      <c r="C148" s="325"/>
      <c r="D148" s="232" t="str">
        <f>C147</f>
        <v/>
      </c>
      <c r="E148" s="227" t="s">
        <v>1094</v>
      </c>
      <c r="F148" s="40">
        <v>4</v>
      </c>
    </row>
    <row r="149" spans="2:6" x14ac:dyDescent="0.25">
      <c r="B149" s="347"/>
      <c r="C149" s="325"/>
      <c r="D149" s="232" t="str">
        <f>C147</f>
        <v/>
      </c>
      <c r="E149" s="227" t="s">
        <v>1122</v>
      </c>
      <c r="F149" s="40">
        <v>8</v>
      </c>
    </row>
    <row r="150" spans="2:6" x14ac:dyDescent="0.25">
      <c r="B150" s="346" t="s">
        <v>1123</v>
      </c>
      <c r="C150" s="349" t="str">
        <f>IF('Monster Rearing Progress'!D45&lt;&gt;"", 'Monster Rearing Progress'!D45, "")</f>
        <v/>
      </c>
      <c r="D150" s="235" t="str">
        <f>C150</f>
        <v/>
      </c>
      <c r="E150" s="207" t="s">
        <v>1091</v>
      </c>
      <c r="F150" s="209">
        <v>2</v>
      </c>
    </row>
    <row r="151" spans="2:6" x14ac:dyDescent="0.25">
      <c r="B151" s="346"/>
      <c r="C151" s="349"/>
      <c r="D151" s="235" t="str">
        <f>C150</f>
        <v/>
      </c>
      <c r="E151" s="207" t="s">
        <v>1124</v>
      </c>
      <c r="F151" s="209">
        <v>2</v>
      </c>
    </row>
    <row r="152" spans="2:6" x14ac:dyDescent="0.25">
      <c r="B152" s="347" t="s">
        <v>1125</v>
      </c>
      <c r="C152" s="325" t="str">
        <f>IF('Monster Rearing Progress'!H45&lt;&gt;"", 'Monster Rearing Progress'!H45, "")</f>
        <v/>
      </c>
      <c r="D152" s="232" t="str">
        <f>C152</f>
        <v/>
      </c>
      <c r="E152" s="227" t="s">
        <v>1091</v>
      </c>
      <c r="F152" s="40">
        <v>4</v>
      </c>
    </row>
    <row r="153" spans="2:6" x14ac:dyDescent="0.25">
      <c r="B153" s="347"/>
      <c r="C153" s="325"/>
      <c r="D153" s="232" t="str">
        <f>C152</f>
        <v/>
      </c>
      <c r="E153" s="227" t="s">
        <v>1124</v>
      </c>
      <c r="F153" s="40">
        <v>4</v>
      </c>
    </row>
    <row r="154" spans="2:6" x14ac:dyDescent="0.25">
      <c r="B154" s="347"/>
      <c r="C154" s="325"/>
      <c r="D154" s="232" t="str">
        <f>C152</f>
        <v/>
      </c>
      <c r="E154" s="227" t="s">
        <v>1071</v>
      </c>
      <c r="F154" s="29">
        <v>7.0000000000000007E-2</v>
      </c>
    </row>
    <row r="155" spans="2:6" x14ac:dyDescent="0.25">
      <c r="B155" s="346" t="s">
        <v>1126</v>
      </c>
      <c r="C155" s="349" t="str">
        <f>IF('Monster Rearing Progress'!H47&lt;&gt;"", 'Monster Rearing Progress'!H47, "")</f>
        <v/>
      </c>
      <c r="D155" s="235" t="str">
        <f>C155</f>
        <v/>
      </c>
      <c r="E155" s="207" t="s">
        <v>1127</v>
      </c>
      <c r="F155" s="209">
        <v>10</v>
      </c>
    </row>
    <row r="156" spans="2:6" x14ac:dyDescent="0.25">
      <c r="B156" s="346"/>
      <c r="C156" s="349"/>
      <c r="D156" s="235" t="str">
        <f>C155</f>
        <v/>
      </c>
      <c r="E156" s="207" t="s">
        <v>1124</v>
      </c>
      <c r="F156" s="209">
        <v>3</v>
      </c>
    </row>
    <row r="157" spans="2:6" x14ac:dyDescent="0.25">
      <c r="B157" s="346"/>
      <c r="C157" s="349"/>
      <c r="D157" s="235" t="str">
        <f>C155</f>
        <v/>
      </c>
      <c r="E157" s="207" t="s">
        <v>1086</v>
      </c>
      <c r="F157" s="208">
        <v>0.06</v>
      </c>
    </row>
    <row r="158" spans="2:6" x14ac:dyDescent="0.25">
      <c r="B158" s="347" t="s">
        <v>1128</v>
      </c>
      <c r="C158" s="325" t="str">
        <f>IF('Monster Rearing Progress'!H48&lt;&gt;"", 'Monster Rearing Progress'!H48, "")</f>
        <v/>
      </c>
      <c r="D158" s="232" t="str">
        <f>C158</f>
        <v/>
      </c>
      <c r="E158" s="227" t="s">
        <v>1129</v>
      </c>
      <c r="F158" s="40">
        <v>10</v>
      </c>
    </row>
    <row r="159" spans="2:6" x14ac:dyDescent="0.25">
      <c r="B159" s="347"/>
      <c r="C159" s="325"/>
      <c r="D159" s="232" t="str">
        <f>C158</f>
        <v/>
      </c>
      <c r="E159" s="227" t="s">
        <v>1124</v>
      </c>
      <c r="F159" s="40">
        <v>3</v>
      </c>
    </row>
    <row r="160" spans="2:6" x14ac:dyDescent="0.25">
      <c r="B160" s="347"/>
      <c r="C160" s="325"/>
      <c r="D160" s="232" t="str">
        <f>C158</f>
        <v/>
      </c>
      <c r="E160" s="227" t="s">
        <v>1025</v>
      </c>
      <c r="F160" s="29">
        <v>0.05</v>
      </c>
    </row>
    <row r="161" spans="2:6" x14ac:dyDescent="0.25">
      <c r="B161" s="347"/>
      <c r="C161" s="325"/>
      <c r="D161" s="232" t="str">
        <f>C158</f>
        <v/>
      </c>
      <c r="E161" s="227" t="s">
        <v>1026</v>
      </c>
      <c r="F161" s="29">
        <v>0.05</v>
      </c>
    </row>
    <row r="162" spans="2:6" x14ac:dyDescent="0.25">
      <c r="B162" s="346" t="s">
        <v>1130</v>
      </c>
      <c r="C162" s="349" t="str">
        <f>IF('Monster Rearing Progress'!L45&lt;&gt;"", 'Monster Rearing Progress'!L45, "")</f>
        <v/>
      </c>
      <c r="D162" s="235" t="str">
        <f>C162</f>
        <v/>
      </c>
      <c r="E162" s="207" t="s">
        <v>1091</v>
      </c>
      <c r="F162" s="209">
        <v>4</v>
      </c>
    </row>
    <row r="163" spans="2:6" x14ac:dyDescent="0.25">
      <c r="B163" s="346"/>
      <c r="C163" s="349"/>
      <c r="D163" s="235" t="str">
        <f>C162</f>
        <v/>
      </c>
      <c r="E163" s="207" t="s">
        <v>1124</v>
      </c>
      <c r="F163" s="209">
        <v>4</v>
      </c>
    </row>
    <row r="164" spans="2:6" x14ac:dyDescent="0.25">
      <c r="B164" s="346"/>
      <c r="C164" s="349"/>
      <c r="D164" s="235" t="str">
        <f>C162</f>
        <v/>
      </c>
      <c r="E164" s="207" t="s">
        <v>1071</v>
      </c>
      <c r="F164" s="208">
        <v>7.0000000000000007E-2</v>
      </c>
    </row>
    <row r="165" spans="2:6" x14ac:dyDescent="0.25">
      <c r="B165" s="347" t="s">
        <v>1131</v>
      </c>
      <c r="C165" s="325" t="str">
        <f>IF('Monster Rearing Progress'!L46&lt;&gt;"", 'Monster Rearing Progress'!L46, "")</f>
        <v/>
      </c>
      <c r="D165" s="232" t="str">
        <f>C165</f>
        <v/>
      </c>
      <c r="E165" s="227" t="s">
        <v>1095</v>
      </c>
      <c r="F165" s="40">
        <v>3</v>
      </c>
    </row>
    <row r="166" spans="2:6" x14ac:dyDescent="0.25">
      <c r="B166" s="347"/>
      <c r="C166" s="325"/>
      <c r="D166" s="232" t="str">
        <f>C165</f>
        <v/>
      </c>
      <c r="E166" s="227" t="s">
        <v>1032</v>
      </c>
      <c r="F166" s="29">
        <v>0.04</v>
      </c>
    </row>
    <row r="167" spans="2:6" x14ac:dyDescent="0.25">
      <c r="B167" s="346" t="s">
        <v>1132</v>
      </c>
      <c r="C167" s="349" t="str">
        <f>IF('Monster Rearing Progress'!L47&lt;&gt;"", 'Monster Rearing Progress'!L47, "")</f>
        <v/>
      </c>
      <c r="D167" s="235" t="str">
        <f>C167</f>
        <v/>
      </c>
      <c r="E167" s="207" t="s">
        <v>1127</v>
      </c>
      <c r="F167" s="209">
        <v>10</v>
      </c>
    </row>
    <row r="168" spans="2:6" x14ac:dyDescent="0.25">
      <c r="B168" s="346"/>
      <c r="C168" s="349"/>
      <c r="D168" s="235" t="str">
        <f>C167</f>
        <v/>
      </c>
      <c r="E168" s="207" t="s">
        <v>1124</v>
      </c>
      <c r="F168" s="209">
        <v>4</v>
      </c>
    </row>
    <row r="169" spans="2:6" x14ac:dyDescent="0.25">
      <c r="B169" s="346"/>
      <c r="C169" s="349"/>
      <c r="D169" s="235" t="str">
        <f>C167</f>
        <v/>
      </c>
      <c r="E169" s="207" t="s">
        <v>1086</v>
      </c>
      <c r="F169" s="208">
        <v>7.0000000000000007E-2</v>
      </c>
    </row>
    <row r="170" spans="2:6" x14ac:dyDescent="0.25">
      <c r="B170" s="346"/>
      <c r="C170" s="349"/>
      <c r="D170" s="235" t="str">
        <f>C167</f>
        <v/>
      </c>
      <c r="E170" s="207" t="s">
        <v>1133</v>
      </c>
      <c r="F170" s="208">
        <v>0.02</v>
      </c>
    </row>
    <row r="171" spans="2:6" x14ac:dyDescent="0.25">
      <c r="B171" s="347" t="s">
        <v>1134</v>
      </c>
      <c r="C171" s="325" t="str">
        <f>IF('Monster Rearing Progress'!L48&lt;&gt;"", 'Monster Rearing Progress'!L48, "")</f>
        <v/>
      </c>
      <c r="D171" s="232" t="str">
        <f>C171</f>
        <v/>
      </c>
      <c r="E171" s="227" t="s">
        <v>1129</v>
      </c>
      <c r="F171" s="40">
        <v>10</v>
      </c>
    </row>
    <row r="172" spans="2:6" x14ac:dyDescent="0.25">
      <c r="B172" s="347"/>
      <c r="C172" s="325"/>
      <c r="D172" s="232" t="str">
        <f>C171</f>
        <v/>
      </c>
      <c r="E172" s="227" t="s">
        <v>1124</v>
      </c>
      <c r="F172" s="40">
        <v>4</v>
      </c>
    </row>
    <row r="173" spans="2:6" x14ac:dyDescent="0.25">
      <c r="B173" s="347"/>
      <c r="C173" s="325"/>
      <c r="D173" s="232" t="str">
        <f>C171</f>
        <v/>
      </c>
      <c r="E173" s="227" t="s">
        <v>1025</v>
      </c>
      <c r="F173" s="29">
        <v>0.06</v>
      </c>
    </row>
    <row r="174" spans="2:6" x14ac:dyDescent="0.25">
      <c r="B174" s="347"/>
      <c r="C174" s="325"/>
      <c r="D174" s="232" t="str">
        <f>C171</f>
        <v/>
      </c>
      <c r="E174" s="227" t="s">
        <v>1026</v>
      </c>
      <c r="F174" s="29">
        <v>0.06</v>
      </c>
    </row>
    <row r="175" spans="2:6" x14ac:dyDescent="0.25">
      <c r="B175" s="347"/>
      <c r="C175" s="325"/>
      <c r="D175" s="232" t="str">
        <f>C171</f>
        <v/>
      </c>
      <c r="E175" s="227" t="s">
        <v>1133</v>
      </c>
      <c r="F175" s="29">
        <v>0.02</v>
      </c>
    </row>
    <row r="176" spans="2:6" x14ac:dyDescent="0.25">
      <c r="B176" s="346" t="s">
        <v>1150</v>
      </c>
      <c r="C176" s="349" t="str">
        <f>IF('Monster Rearing Progress'!P46&lt;&gt;"", 'Monster Rearing Progress'!P46, "")</f>
        <v/>
      </c>
      <c r="D176" s="235" t="str">
        <f>C176</f>
        <v/>
      </c>
      <c r="E176" s="207" t="s">
        <v>1151</v>
      </c>
      <c r="F176" s="208">
        <v>0.05</v>
      </c>
    </row>
    <row r="177" spans="2:6" x14ac:dyDescent="0.25">
      <c r="B177" s="346"/>
      <c r="C177" s="349"/>
      <c r="D177" s="235" t="str">
        <f>C176</f>
        <v/>
      </c>
      <c r="E177" s="207" t="s">
        <v>1095</v>
      </c>
      <c r="F177" s="210">
        <v>5</v>
      </c>
    </row>
    <row r="178" spans="2:6" x14ac:dyDescent="0.25">
      <c r="B178" s="346"/>
      <c r="C178" s="349"/>
      <c r="D178" s="235" t="str">
        <f>C176</f>
        <v/>
      </c>
      <c r="E178" s="207" t="s">
        <v>1032</v>
      </c>
      <c r="F178" s="208">
        <v>0.05</v>
      </c>
    </row>
    <row r="179" spans="2:6" x14ac:dyDescent="0.25">
      <c r="B179" s="347" t="s">
        <v>1152</v>
      </c>
      <c r="C179" s="325" t="str">
        <f>IF('Monster Rearing Progress'!P48&lt;&gt;"", 'Monster Rearing Progress'!P48, "")</f>
        <v/>
      </c>
      <c r="D179" s="232" t="str">
        <f>C179</f>
        <v/>
      </c>
      <c r="E179" s="227" t="s">
        <v>1153</v>
      </c>
      <c r="F179" s="134">
        <v>10</v>
      </c>
    </row>
    <row r="180" spans="2:6" x14ac:dyDescent="0.25">
      <c r="B180" s="347"/>
      <c r="C180" s="325"/>
      <c r="D180" s="232" t="str">
        <f>C179</f>
        <v/>
      </c>
      <c r="E180" s="227" t="s">
        <v>1124</v>
      </c>
      <c r="F180" s="134">
        <v>5</v>
      </c>
    </row>
    <row r="181" spans="2:6" ht="15.75" thickBot="1" x14ac:dyDescent="0.3">
      <c r="B181" s="354"/>
      <c r="C181" s="355"/>
      <c r="D181" s="233" t="str">
        <f>C179</f>
        <v/>
      </c>
      <c r="E181" s="230" t="s">
        <v>1154</v>
      </c>
      <c r="F181" s="30">
        <v>0.05</v>
      </c>
    </row>
    <row r="182" spans="2:6" x14ac:dyDescent="0.25">
      <c r="E182" s="227"/>
    </row>
    <row r="183" spans="2:6" ht="15.75" thickBot="1" x14ac:dyDescent="0.3">
      <c r="B183" s="351" t="s">
        <v>996</v>
      </c>
      <c r="C183" s="351"/>
      <c r="D183" s="351"/>
      <c r="E183" s="351"/>
      <c r="F183" s="351"/>
    </row>
    <row r="184" spans="2:6" ht="15.75" thickBot="1" x14ac:dyDescent="0.3">
      <c r="B184" s="187" t="s">
        <v>413</v>
      </c>
      <c r="C184" s="188" t="s">
        <v>999</v>
      </c>
      <c r="D184" s="226" t="s">
        <v>1096</v>
      </c>
      <c r="E184" s="188" t="s">
        <v>1048</v>
      </c>
      <c r="F184" s="189" t="s">
        <v>1049</v>
      </c>
    </row>
    <row r="185" spans="2:6" x14ac:dyDescent="0.25">
      <c r="B185" s="352" t="s">
        <v>1165</v>
      </c>
      <c r="C185" s="353" t="str">
        <f>IF('Monster Rearing Progress'!D52&lt;&gt;"", 'Monster Rearing Progress'!D52, "")</f>
        <v/>
      </c>
      <c r="D185" s="232" t="str">
        <f>C185</f>
        <v/>
      </c>
      <c r="E185" s="227" t="s">
        <v>1023</v>
      </c>
      <c r="F185" s="29">
        <v>0.04</v>
      </c>
    </row>
    <row r="186" spans="2:6" x14ac:dyDescent="0.25">
      <c r="B186" s="347"/>
      <c r="C186" s="325"/>
      <c r="D186" s="232" t="str">
        <f>C185</f>
        <v/>
      </c>
      <c r="E186" s="227" t="s">
        <v>1041</v>
      </c>
      <c r="F186" s="29">
        <v>0.03</v>
      </c>
    </row>
    <row r="187" spans="2:6" x14ac:dyDescent="0.25">
      <c r="B187" s="346" t="s">
        <v>1164</v>
      </c>
      <c r="C187" s="349" t="str">
        <f>IF('Monster Rearing Progress'!H52&lt;&gt;"", 'Monster Rearing Progress'!H52, "")</f>
        <v/>
      </c>
      <c r="D187" s="235" t="str">
        <f>C187</f>
        <v/>
      </c>
      <c r="E187" s="207" t="s">
        <v>1042</v>
      </c>
      <c r="F187" s="208">
        <v>0.04</v>
      </c>
    </row>
    <row r="188" spans="2:6" x14ac:dyDescent="0.25">
      <c r="B188" s="346"/>
      <c r="C188" s="349"/>
      <c r="D188" s="235" t="str">
        <f>C187</f>
        <v/>
      </c>
      <c r="E188" s="207" t="s">
        <v>1089</v>
      </c>
      <c r="F188" s="209">
        <v>5</v>
      </c>
    </row>
    <row r="189" spans="2:6" x14ac:dyDescent="0.25">
      <c r="B189" s="346"/>
      <c r="C189" s="349"/>
      <c r="D189" s="235" t="str">
        <f>C187</f>
        <v/>
      </c>
      <c r="E189" s="207" t="s">
        <v>1041</v>
      </c>
      <c r="F189" s="208">
        <v>0.05</v>
      </c>
    </row>
    <row r="190" spans="2:6" x14ac:dyDescent="0.25">
      <c r="B190" s="347" t="s">
        <v>1166</v>
      </c>
      <c r="C190" s="325" t="str">
        <f>IF('Monster Rearing Progress'!H53&lt;&gt;"", 'Monster Rearing Progress'!H53, "")</f>
        <v/>
      </c>
      <c r="D190" s="232" t="str">
        <f>C190</f>
        <v/>
      </c>
      <c r="E190" s="227" t="s">
        <v>1042</v>
      </c>
      <c r="F190" s="29">
        <v>0.04</v>
      </c>
    </row>
    <row r="191" spans="2:6" x14ac:dyDescent="0.25">
      <c r="B191" s="347"/>
      <c r="C191" s="325"/>
      <c r="D191" s="232" t="str">
        <f>C190</f>
        <v/>
      </c>
      <c r="E191" s="227" t="s">
        <v>1167</v>
      </c>
      <c r="F191" s="29">
        <v>0.02</v>
      </c>
    </row>
    <row r="192" spans="2:6" x14ac:dyDescent="0.25">
      <c r="B192" s="347"/>
      <c r="C192" s="325"/>
      <c r="D192" s="232" t="str">
        <f>C190</f>
        <v/>
      </c>
      <c r="E192" s="227" t="s">
        <v>1168</v>
      </c>
      <c r="F192" s="29">
        <v>0.02</v>
      </c>
    </row>
    <row r="193" spans="2:6" x14ac:dyDescent="0.25">
      <c r="B193" s="347"/>
      <c r="C193" s="325"/>
      <c r="D193" s="232" t="str">
        <f>C190</f>
        <v/>
      </c>
      <c r="E193" s="227" t="s">
        <v>1169</v>
      </c>
      <c r="F193" s="29">
        <v>0.03</v>
      </c>
    </row>
    <row r="194" spans="2:6" x14ac:dyDescent="0.25">
      <c r="B194" s="346" t="s">
        <v>1170</v>
      </c>
      <c r="C194" s="349" t="str">
        <f>IF('Monster Rearing Progress'!D54&lt;&gt;"", 'Monster Rearing Progress'!D54, "")</f>
        <v/>
      </c>
      <c r="D194" s="235" t="str">
        <f>C194</f>
        <v/>
      </c>
      <c r="E194" s="207" t="s">
        <v>1023</v>
      </c>
      <c r="F194" s="208">
        <v>0.03</v>
      </c>
    </row>
    <row r="195" spans="2:6" x14ac:dyDescent="0.25">
      <c r="B195" s="346"/>
      <c r="C195" s="349"/>
      <c r="D195" s="235" t="str">
        <f>C194</f>
        <v/>
      </c>
      <c r="E195" s="207" t="s">
        <v>1091</v>
      </c>
      <c r="F195" s="209">
        <v>4</v>
      </c>
    </row>
    <row r="196" spans="2:6" x14ac:dyDescent="0.25">
      <c r="B196" s="346"/>
      <c r="C196" s="349"/>
      <c r="D196" s="235" t="str">
        <f>C194</f>
        <v/>
      </c>
      <c r="E196" s="207" t="s">
        <v>1161</v>
      </c>
      <c r="F196" s="208">
        <v>0.05</v>
      </c>
    </row>
    <row r="197" spans="2:6" x14ac:dyDescent="0.25">
      <c r="B197" s="347" t="s">
        <v>1171</v>
      </c>
      <c r="C197" s="325" t="str">
        <f>IF('Monster Rearing Progress'!H54&lt;&gt;"", 'Monster Rearing Progress'!H54, "")</f>
        <v/>
      </c>
      <c r="D197" s="232" t="str">
        <f>C197</f>
        <v/>
      </c>
      <c r="E197" s="227" t="s">
        <v>1042</v>
      </c>
      <c r="F197" s="29">
        <v>0.04</v>
      </c>
    </row>
    <row r="198" spans="2:6" x14ac:dyDescent="0.25">
      <c r="B198" s="347"/>
      <c r="C198" s="325"/>
      <c r="D198" s="232" t="str">
        <f>C197</f>
        <v/>
      </c>
      <c r="E198" s="227" t="s">
        <v>1091</v>
      </c>
      <c r="F198" s="40">
        <v>6</v>
      </c>
    </row>
    <row r="199" spans="2:6" x14ac:dyDescent="0.25">
      <c r="B199" s="347"/>
      <c r="C199" s="325"/>
      <c r="D199" s="232" t="str">
        <f>C197</f>
        <v/>
      </c>
      <c r="E199" s="227" t="s">
        <v>1161</v>
      </c>
      <c r="F199" s="29">
        <v>7.0000000000000007E-2</v>
      </c>
    </row>
    <row r="200" spans="2:6" x14ac:dyDescent="0.25">
      <c r="B200" s="346" t="s">
        <v>1172</v>
      </c>
      <c r="C200" s="349" t="str">
        <f>IF('Monster Rearing Progress'!H56&lt;&gt;"", 'Monster Rearing Progress'!H56, "")</f>
        <v/>
      </c>
      <c r="D200" s="235" t="str">
        <f>C200</f>
        <v/>
      </c>
      <c r="E200" s="207" t="s">
        <v>1042</v>
      </c>
      <c r="F200" s="208">
        <v>0.04</v>
      </c>
    </row>
    <row r="201" spans="2:6" x14ac:dyDescent="0.25">
      <c r="B201" s="346"/>
      <c r="C201" s="349"/>
      <c r="D201" s="235" t="str">
        <f>C200</f>
        <v/>
      </c>
      <c r="E201" s="207" t="s">
        <v>1173</v>
      </c>
      <c r="F201" s="209">
        <v>1</v>
      </c>
    </row>
    <row r="202" spans="2:6" x14ac:dyDescent="0.25">
      <c r="B202" s="346"/>
      <c r="C202" s="349"/>
      <c r="D202" s="235" t="str">
        <f>C200</f>
        <v/>
      </c>
      <c r="E202" s="207" t="s">
        <v>1037</v>
      </c>
      <c r="F202" s="209">
        <v>5</v>
      </c>
    </row>
    <row r="203" spans="2:6" x14ac:dyDescent="0.25">
      <c r="B203" s="347" t="s">
        <v>1174</v>
      </c>
      <c r="C203" s="325" t="str">
        <f>IF('Monster Rearing Progress'!L54&lt;&gt;"", 'Monster Rearing Progress'!L54, "")</f>
        <v/>
      </c>
      <c r="D203" s="232" t="str">
        <f>C203</f>
        <v/>
      </c>
      <c r="E203" s="227" t="s">
        <v>1042</v>
      </c>
      <c r="F203" s="29">
        <v>0.05</v>
      </c>
    </row>
    <row r="204" spans="2:6" x14ac:dyDescent="0.25">
      <c r="B204" s="347"/>
      <c r="C204" s="325"/>
      <c r="D204" s="232" t="str">
        <f>C203</f>
        <v/>
      </c>
      <c r="E204" s="227" t="s">
        <v>1091</v>
      </c>
      <c r="F204" s="40">
        <v>8</v>
      </c>
    </row>
    <row r="205" spans="2:6" x14ac:dyDescent="0.25">
      <c r="B205" s="347"/>
      <c r="C205" s="325"/>
      <c r="D205" s="232" t="str">
        <f>C203</f>
        <v/>
      </c>
      <c r="E205" s="227" t="s">
        <v>1161</v>
      </c>
      <c r="F205" s="29">
        <v>0.1</v>
      </c>
    </row>
    <row r="206" spans="2:6" x14ac:dyDescent="0.25">
      <c r="B206" s="346" t="s">
        <v>1175</v>
      </c>
      <c r="C206" s="349" t="str">
        <f>IF('Monster Rearing Progress'!L55&lt;&gt;"", 'Monster Rearing Progress'!L55, "")</f>
        <v/>
      </c>
      <c r="D206" s="235" t="str">
        <f>C206</f>
        <v/>
      </c>
      <c r="E206" s="207" t="s">
        <v>1042</v>
      </c>
      <c r="F206" s="208">
        <v>0.05</v>
      </c>
    </row>
    <row r="207" spans="2:6" x14ac:dyDescent="0.25">
      <c r="B207" s="346"/>
      <c r="C207" s="349"/>
      <c r="D207" s="235" t="str">
        <f>C206</f>
        <v/>
      </c>
      <c r="E207" s="207" t="s">
        <v>1176</v>
      </c>
      <c r="F207" s="209">
        <v>1</v>
      </c>
    </row>
    <row r="208" spans="2:6" x14ac:dyDescent="0.25">
      <c r="B208" s="346"/>
      <c r="C208" s="349"/>
      <c r="D208" s="235" t="str">
        <f>C206</f>
        <v/>
      </c>
      <c r="E208" s="207" t="s">
        <v>1160</v>
      </c>
      <c r="F208" s="208">
        <v>0.01</v>
      </c>
    </row>
    <row r="209" spans="2:6" x14ac:dyDescent="0.25">
      <c r="B209" s="347" t="s">
        <v>600</v>
      </c>
      <c r="C209" s="325" t="str">
        <f>IF('Monster Rearing Progress'!L56&lt;&gt;"", 'Monster Rearing Progress'!L56, "")</f>
        <v/>
      </c>
      <c r="D209" s="232" t="str">
        <f>C209</f>
        <v/>
      </c>
      <c r="E209" s="227" t="s">
        <v>1042</v>
      </c>
      <c r="F209" s="29">
        <v>0.05</v>
      </c>
    </row>
    <row r="210" spans="2:6" x14ac:dyDescent="0.25">
      <c r="B210" s="347"/>
      <c r="C210" s="325"/>
      <c r="D210" s="232" t="str">
        <f>C209</f>
        <v/>
      </c>
      <c r="E210" s="227" t="s">
        <v>1173</v>
      </c>
      <c r="F210" s="40">
        <v>2</v>
      </c>
    </row>
    <row r="211" spans="2:6" ht="15.75" thickBot="1" x14ac:dyDescent="0.3">
      <c r="B211" s="354"/>
      <c r="C211" s="355"/>
      <c r="D211" s="233" t="str">
        <f>C209</f>
        <v/>
      </c>
      <c r="E211" s="230" t="s">
        <v>1037</v>
      </c>
      <c r="F211" s="42">
        <v>6</v>
      </c>
    </row>
    <row r="212" spans="2:6" x14ac:dyDescent="0.25">
      <c r="E212" s="227"/>
    </row>
    <row r="213" spans="2:6" ht="15.75" thickBot="1" x14ac:dyDescent="0.3">
      <c r="B213" s="351" t="s">
        <v>997</v>
      </c>
      <c r="C213" s="351"/>
      <c r="D213" s="351"/>
      <c r="E213" s="351"/>
      <c r="F213" s="351"/>
    </row>
    <row r="214" spans="2:6" ht="15.75" thickBot="1" x14ac:dyDescent="0.3">
      <c r="B214" s="187" t="s">
        <v>413</v>
      </c>
      <c r="C214" s="188" t="s">
        <v>999</v>
      </c>
      <c r="D214" s="226" t="s">
        <v>1096</v>
      </c>
      <c r="E214" s="188" t="s">
        <v>1048</v>
      </c>
      <c r="F214" s="189" t="s">
        <v>1049</v>
      </c>
    </row>
    <row r="215" spans="2:6" x14ac:dyDescent="0.25">
      <c r="B215" s="352" t="s">
        <v>1186</v>
      </c>
      <c r="C215" s="353" t="str">
        <f>IF('Monster Rearing Progress'!D60&lt;&gt;"", 'Monster Rearing Progress'!D60, "")</f>
        <v/>
      </c>
      <c r="D215" s="234" t="str">
        <f>C215</f>
        <v/>
      </c>
      <c r="E215" s="231" t="s">
        <v>1023</v>
      </c>
      <c r="F215" s="204">
        <v>0.05</v>
      </c>
    </row>
    <row r="216" spans="2:6" x14ac:dyDescent="0.25">
      <c r="B216" s="347"/>
      <c r="C216" s="325"/>
      <c r="D216" s="232" t="str">
        <f>C215</f>
        <v/>
      </c>
      <c r="E216" s="227" t="s">
        <v>1187</v>
      </c>
      <c r="F216" s="29">
        <v>0.05</v>
      </c>
    </row>
    <row r="217" spans="2:6" x14ac:dyDescent="0.25">
      <c r="B217" s="347"/>
      <c r="C217" s="325"/>
      <c r="D217" s="232" t="str">
        <f>C215</f>
        <v/>
      </c>
      <c r="E217" s="227" t="s">
        <v>1188</v>
      </c>
      <c r="F217" s="40">
        <v>2</v>
      </c>
    </row>
    <row r="218" spans="2:6" x14ac:dyDescent="0.25">
      <c r="B218" s="346" t="s">
        <v>1189</v>
      </c>
      <c r="C218" s="349" t="str">
        <f>IF('Monster Rearing Progress'!H60&lt;&gt;"", 'Monster Rearing Progress'!H60, "")</f>
        <v/>
      </c>
      <c r="D218" s="235" t="str">
        <f>C218</f>
        <v/>
      </c>
      <c r="E218" s="207" t="s">
        <v>1042</v>
      </c>
      <c r="F218" s="208">
        <v>0.05</v>
      </c>
    </row>
    <row r="219" spans="2:6" x14ac:dyDescent="0.25">
      <c r="B219" s="346"/>
      <c r="C219" s="349"/>
      <c r="D219" s="235" t="str">
        <f>C218</f>
        <v/>
      </c>
      <c r="E219" s="207" t="s">
        <v>1094</v>
      </c>
      <c r="F219" s="209">
        <v>2</v>
      </c>
    </row>
    <row r="220" spans="2:6" x14ac:dyDescent="0.25">
      <c r="B220" s="346"/>
      <c r="C220" s="349"/>
      <c r="D220" s="235" t="str">
        <f>C218</f>
        <v/>
      </c>
      <c r="E220" s="207" t="s">
        <v>1093</v>
      </c>
      <c r="F220" s="209">
        <v>2</v>
      </c>
    </row>
    <row r="221" spans="2:6" x14ac:dyDescent="0.25">
      <c r="B221" s="346"/>
      <c r="C221" s="349"/>
      <c r="D221" s="235" t="str">
        <f>C218</f>
        <v/>
      </c>
      <c r="E221" s="207" t="s">
        <v>1095</v>
      </c>
      <c r="F221" s="209">
        <v>2</v>
      </c>
    </row>
    <row r="222" spans="2:6" x14ac:dyDescent="0.25">
      <c r="B222" s="346"/>
      <c r="C222" s="349"/>
      <c r="D222" s="235" t="str">
        <f>C218</f>
        <v/>
      </c>
      <c r="E222" s="207" t="s">
        <v>1190</v>
      </c>
      <c r="F222" s="209">
        <v>2</v>
      </c>
    </row>
    <row r="223" spans="2:6" x14ac:dyDescent="0.25">
      <c r="B223" s="346"/>
      <c r="C223" s="349"/>
      <c r="D223" s="235" t="str">
        <f>C218</f>
        <v/>
      </c>
      <c r="E223" s="207" t="s">
        <v>1122</v>
      </c>
      <c r="F223" s="209">
        <v>10</v>
      </c>
    </row>
    <row r="224" spans="2:6" x14ac:dyDescent="0.25">
      <c r="B224" s="347" t="s">
        <v>1191</v>
      </c>
      <c r="C224" s="325" t="str">
        <f>IF('Monster Rearing Progress'!H61&lt;&gt;"", 'Monster Rearing Progress'!H61, "")</f>
        <v/>
      </c>
      <c r="D224" s="232" t="str">
        <f>C224</f>
        <v/>
      </c>
      <c r="E224" s="227" t="s">
        <v>1042</v>
      </c>
      <c r="F224" s="29">
        <v>0.06</v>
      </c>
    </row>
    <row r="225" spans="2:6" x14ac:dyDescent="0.25">
      <c r="B225" s="347"/>
      <c r="C225" s="325"/>
      <c r="D225" s="232" t="str">
        <f>C224</f>
        <v/>
      </c>
      <c r="E225" s="227" t="s">
        <v>1192</v>
      </c>
      <c r="F225" s="29">
        <v>0.16</v>
      </c>
    </row>
    <row r="226" spans="2:6" x14ac:dyDescent="0.25">
      <c r="B226" s="347"/>
      <c r="C226" s="325"/>
      <c r="D226" s="232" t="str">
        <f>C224</f>
        <v/>
      </c>
      <c r="E226" s="227" t="s">
        <v>1193</v>
      </c>
      <c r="F226" s="40">
        <v>10</v>
      </c>
    </row>
    <row r="227" spans="2:6" x14ac:dyDescent="0.25">
      <c r="B227" s="347"/>
      <c r="C227" s="325"/>
      <c r="D227" s="232" t="str">
        <f>C224</f>
        <v/>
      </c>
      <c r="E227" s="227" t="s">
        <v>1185</v>
      </c>
      <c r="F227" s="40">
        <v>10</v>
      </c>
    </row>
    <row r="228" spans="2:6" x14ac:dyDescent="0.25">
      <c r="B228" s="346" t="s">
        <v>1203</v>
      </c>
      <c r="C228" s="349" t="str">
        <f>IF('Monster Rearing Progress'!L60&lt;&gt;"", 'Monster Rearing Progress'!L60, "")</f>
        <v/>
      </c>
      <c r="D228" s="235" t="str">
        <f>C228</f>
        <v/>
      </c>
      <c r="E228" s="207" t="s">
        <v>1042</v>
      </c>
      <c r="F228" s="208">
        <v>0.05</v>
      </c>
    </row>
    <row r="229" spans="2:6" x14ac:dyDescent="0.25">
      <c r="B229" s="346"/>
      <c r="C229" s="349"/>
      <c r="D229" s="235" t="str">
        <f>C228</f>
        <v/>
      </c>
      <c r="E229" s="207" t="s">
        <v>1094</v>
      </c>
      <c r="F229" s="209">
        <v>2</v>
      </c>
    </row>
    <row r="230" spans="2:6" x14ac:dyDescent="0.25">
      <c r="B230" s="346"/>
      <c r="C230" s="349"/>
      <c r="D230" s="235" t="str">
        <f>C228</f>
        <v/>
      </c>
      <c r="E230" s="207" t="s">
        <v>1093</v>
      </c>
      <c r="F230" s="209">
        <v>2</v>
      </c>
    </row>
    <row r="231" spans="2:6" x14ac:dyDescent="0.25">
      <c r="B231" s="346"/>
      <c r="C231" s="349"/>
      <c r="D231" s="235" t="str">
        <f>C228</f>
        <v/>
      </c>
      <c r="E231" s="207" t="s">
        <v>1095</v>
      </c>
      <c r="F231" s="209">
        <v>2</v>
      </c>
    </row>
    <row r="232" spans="2:6" x14ac:dyDescent="0.25">
      <c r="B232" s="346"/>
      <c r="C232" s="349"/>
      <c r="D232" s="235" t="str">
        <f>C228</f>
        <v/>
      </c>
      <c r="E232" s="207" t="s">
        <v>1188</v>
      </c>
      <c r="F232" s="209">
        <v>2</v>
      </c>
    </row>
    <row r="233" spans="2:6" x14ac:dyDescent="0.25">
      <c r="B233" s="346"/>
      <c r="C233" s="349"/>
      <c r="D233" s="235" t="str">
        <f>C228</f>
        <v/>
      </c>
      <c r="E233" s="207" t="s">
        <v>1159</v>
      </c>
      <c r="F233" s="209">
        <v>10</v>
      </c>
    </row>
    <row r="234" spans="2:6" x14ac:dyDescent="0.25">
      <c r="B234" s="347" t="s">
        <v>1194</v>
      </c>
      <c r="C234" s="325" t="str">
        <f>IF('Monster Rearing Progress'!D62&lt;&gt;"", 'Monster Rearing Progress'!D62, "")</f>
        <v/>
      </c>
      <c r="D234" s="232" t="str">
        <f>C234</f>
        <v/>
      </c>
      <c r="E234" s="227" t="s">
        <v>1023</v>
      </c>
      <c r="F234" s="29">
        <v>0.05</v>
      </c>
    </row>
    <row r="235" spans="2:6" x14ac:dyDescent="0.25">
      <c r="B235" s="347"/>
      <c r="C235" s="325"/>
      <c r="D235" s="232" t="str">
        <f>C234</f>
        <v/>
      </c>
      <c r="E235" s="227" t="s">
        <v>1097</v>
      </c>
      <c r="F235" s="29">
        <v>0.05</v>
      </c>
    </row>
    <row r="236" spans="2:6" x14ac:dyDescent="0.25">
      <c r="B236" s="347"/>
      <c r="C236" s="325"/>
      <c r="D236" s="232" t="str">
        <f>C234</f>
        <v/>
      </c>
      <c r="E236" s="227" t="s">
        <v>1195</v>
      </c>
      <c r="F236" s="40">
        <v>3</v>
      </c>
    </row>
    <row r="237" spans="2:6" x14ac:dyDescent="0.25">
      <c r="B237" s="347"/>
      <c r="C237" s="325"/>
      <c r="D237" s="232" t="str">
        <f>C234</f>
        <v/>
      </c>
      <c r="E237" s="227" t="s">
        <v>1196</v>
      </c>
      <c r="F237" s="40">
        <v>3</v>
      </c>
    </row>
    <row r="238" spans="2:6" x14ac:dyDescent="0.25">
      <c r="B238" s="346" t="s">
        <v>1197</v>
      </c>
      <c r="C238" s="349" t="str">
        <f>IF('Monster Rearing Progress'!H62&lt;&gt;"", 'Monster Rearing Progress'!H62, "")</f>
        <v/>
      </c>
      <c r="D238" s="235" t="str">
        <f>C238</f>
        <v/>
      </c>
      <c r="E238" s="207" t="s">
        <v>1042</v>
      </c>
      <c r="F238" s="208">
        <v>0.05</v>
      </c>
    </row>
    <row r="239" spans="2:6" x14ac:dyDescent="0.25">
      <c r="B239" s="346"/>
      <c r="C239" s="349"/>
      <c r="D239" s="235" t="str">
        <f>C238</f>
        <v/>
      </c>
      <c r="E239" s="207" t="s">
        <v>1167</v>
      </c>
      <c r="F239" s="208">
        <v>0.02</v>
      </c>
    </row>
    <row r="240" spans="2:6" x14ac:dyDescent="0.25">
      <c r="B240" s="346"/>
      <c r="C240" s="349"/>
      <c r="D240" s="235" t="str">
        <f>C238</f>
        <v/>
      </c>
      <c r="E240" s="207" t="s">
        <v>1168</v>
      </c>
      <c r="F240" s="208">
        <v>0.02</v>
      </c>
    </row>
    <row r="241" spans="2:6" x14ac:dyDescent="0.25">
      <c r="B241" s="346"/>
      <c r="C241" s="349"/>
      <c r="D241" s="235" t="str">
        <f>C238</f>
        <v/>
      </c>
      <c r="E241" s="207" t="s">
        <v>1025</v>
      </c>
      <c r="F241" s="208">
        <v>0.06</v>
      </c>
    </row>
    <row r="242" spans="2:6" x14ac:dyDescent="0.25">
      <c r="B242" s="346"/>
      <c r="C242" s="349"/>
      <c r="D242" s="235" t="str">
        <f>C238</f>
        <v/>
      </c>
      <c r="E242" s="207" t="s">
        <v>1026</v>
      </c>
      <c r="F242" s="208">
        <v>0.06</v>
      </c>
    </row>
    <row r="243" spans="2:6" x14ac:dyDescent="0.25">
      <c r="B243" s="347" t="s">
        <v>1198</v>
      </c>
      <c r="C243" s="325" t="str">
        <f>IF('Monster Rearing Progress'!L62&lt;&gt;"", 'Monster Rearing Progress'!L62, "")</f>
        <v/>
      </c>
      <c r="D243" s="232" t="str">
        <f>C243</f>
        <v/>
      </c>
      <c r="E243" s="227" t="s">
        <v>1042</v>
      </c>
      <c r="F243" s="29">
        <v>7.0000000000000007E-2</v>
      </c>
    </row>
    <row r="244" spans="2:6" x14ac:dyDescent="0.25">
      <c r="B244" s="347"/>
      <c r="C244" s="325"/>
      <c r="D244" s="232" t="str">
        <f>C243</f>
        <v/>
      </c>
      <c r="E244" s="227" t="s">
        <v>1167</v>
      </c>
      <c r="F244" s="29">
        <v>0.02</v>
      </c>
    </row>
    <row r="245" spans="2:6" x14ac:dyDescent="0.25">
      <c r="B245" s="347"/>
      <c r="C245" s="325"/>
      <c r="D245" s="232" t="str">
        <f>C243</f>
        <v/>
      </c>
      <c r="E245" s="227" t="s">
        <v>1168</v>
      </c>
      <c r="F245" s="29">
        <v>0.02</v>
      </c>
    </row>
    <row r="246" spans="2:6" x14ac:dyDescent="0.25">
      <c r="B246" s="347"/>
      <c r="C246" s="325"/>
      <c r="D246" s="232" t="str">
        <f>C243</f>
        <v/>
      </c>
      <c r="E246" s="227" t="s">
        <v>1025</v>
      </c>
      <c r="F246" s="29">
        <v>7.0000000000000007E-2</v>
      </c>
    </row>
    <row r="247" spans="2:6" x14ac:dyDescent="0.25">
      <c r="B247" s="347"/>
      <c r="C247" s="325"/>
      <c r="D247" s="232" t="str">
        <f>C243</f>
        <v/>
      </c>
      <c r="E247" s="227" t="s">
        <v>1026</v>
      </c>
      <c r="F247" s="29">
        <v>7.0000000000000007E-2</v>
      </c>
    </row>
    <row r="248" spans="2:6" x14ac:dyDescent="0.25">
      <c r="B248" s="346" t="s">
        <v>1199</v>
      </c>
      <c r="C248" s="349" t="str">
        <f>IF('Monster Rearing Progress'!P62&lt;&gt;"", 'Monster Rearing Progress'!P62, "")</f>
        <v/>
      </c>
      <c r="D248" s="235" t="str">
        <f>C248</f>
        <v/>
      </c>
      <c r="E248" s="207" t="s">
        <v>1042</v>
      </c>
      <c r="F248" s="208">
        <v>0.08</v>
      </c>
    </row>
    <row r="249" spans="2:6" x14ac:dyDescent="0.25">
      <c r="B249" s="346"/>
      <c r="C249" s="349"/>
      <c r="D249" s="235" t="str">
        <f>C248</f>
        <v/>
      </c>
      <c r="E249" s="207" t="s">
        <v>1200</v>
      </c>
      <c r="F249" s="209">
        <v>10</v>
      </c>
    </row>
    <row r="250" spans="2:6" x14ac:dyDescent="0.25">
      <c r="B250" s="346"/>
      <c r="C250" s="349"/>
      <c r="D250" s="235" t="str">
        <f>C248</f>
        <v/>
      </c>
      <c r="E250" s="207" t="s">
        <v>1184</v>
      </c>
      <c r="F250" s="209">
        <v>10</v>
      </c>
    </row>
    <row r="251" spans="2:6" x14ac:dyDescent="0.25">
      <c r="B251" s="347" t="s">
        <v>1201</v>
      </c>
      <c r="C251" s="325" t="str">
        <f>IF('Monster Rearing Progress'!T62&lt;&gt;"", 'Monster Rearing Progress'!T62, "")</f>
        <v/>
      </c>
      <c r="D251" s="232" t="str">
        <f>C251</f>
        <v/>
      </c>
      <c r="E251" s="227" t="s">
        <v>1042</v>
      </c>
      <c r="F251" s="29">
        <v>0.09</v>
      </c>
    </row>
    <row r="252" spans="2:6" x14ac:dyDescent="0.25">
      <c r="B252" s="347"/>
      <c r="C252" s="325"/>
      <c r="D252" s="232" t="str">
        <f>C251</f>
        <v/>
      </c>
      <c r="E252" s="227" t="s">
        <v>1202</v>
      </c>
      <c r="F252" s="40">
        <v>10</v>
      </c>
    </row>
    <row r="253" spans="2:6" ht="15.75" thickBot="1" x14ac:dyDescent="0.3">
      <c r="B253" s="354"/>
      <c r="C253" s="355"/>
      <c r="D253" s="233" t="str">
        <f>C251</f>
        <v/>
      </c>
      <c r="E253" s="230" t="s">
        <v>1183</v>
      </c>
      <c r="F253" s="42">
        <v>10</v>
      </c>
    </row>
    <row r="254" spans="2:6" x14ac:dyDescent="0.25">
      <c r="E254" s="227"/>
    </row>
    <row r="255" spans="2:6" ht="15.75" thickBot="1" x14ac:dyDescent="0.3">
      <c r="B255" s="351" t="s">
        <v>998</v>
      </c>
      <c r="C255" s="351"/>
      <c r="D255" s="351"/>
      <c r="E255" s="351"/>
      <c r="F255" s="351"/>
    </row>
    <row r="256" spans="2:6" ht="15.75" thickBot="1" x14ac:dyDescent="0.3">
      <c r="B256" s="187" t="s">
        <v>413</v>
      </c>
      <c r="C256" s="188" t="s">
        <v>999</v>
      </c>
      <c r="D256" s="226" t="s">
        <v>1096</v>
      </c>
      <c r="E256" s="188" t="s">
        <v>1048</v>
      </c>
      <c r="F256" s="189" t="s">
        <v>1049</v>
      </c>
    </row>
    <row r="257" spans="2:6" x14ac:dyDescent="0.25">
      <c r="B257" s="352" t="s">
        <v>1204</v>
      </c>
      <c r="C257" s="353" t="str">
        <f>IF('Monster Rearing Progress'!D66&lt;&gt;"", 'Monster Rearing Progress'!D66, "")</f>
        <v/>
      </c>
      <c r="D257" s="232" t="str">
        <f>C257</f>
        <v/>
      </c>
      <c r="E257" s="228" t="s">
        <v>1023</v>
      </c>
      <c r="F257" s="29">
        <v>0.06</v>
      </c>
    </row>
    <row r="258" spans="2:6" x14ac:dyDescent="0.25">
      <c r="B258" s="347"/>
      <c r="C258" s="325"/>
      <c r="D258" s="232" t="str">
        <f>C257</f>
        <v/>
      </c>
      <c r="E258" s="229" t="s">
        <v>1091</v>
      </c>
      <c r="F258" s="40">
        <v>3</v>
      </c>
    </row>
    <row r="259" spans="2:6" x14ac:dyDescent="0.25">
      <c r="B259" s="347"/>
      <c r="C259" s="325"/>
      <c r="D259" s="232" t="str">
        <f>C257</f>
        <v/>
      </c>
      <c r="E259" s="229" t="s">
        <v>1092</v>
      </c>
      <c r="F259" s="40">
        <v>3</v>
      </c>
    </row>
    <row r="260" spans="2:6" x14ac:dyDescent="0.25">
      <c r="B260" s="347"/>
      <c r="C260" s="325"/>
      <c r="D260" s="232" t="str">
        <f>C257</f>
        <v/>
      </c>
      <c r="E260" s="229" t="s">
        <v>1041</v>
      </c>
      <c r="F260" s="29">
        <v>0.08</v>
      </c>
    </row>
    <row r="261" spans="2:6" x14ac:dyDescent="0.25">
      <c r="B261" s="347"/>
      <c r="C261" s="325"/>
      <c r="D261" s="232" t="str">
        <f>C257</f>
        <v/>
      </c>
      <c r="E261" s="229" t="s">
        <v>1163</v>
      </c>
      <c r="F261" s="29">
        <v>0.05</v>
      </c>
    </row>
    <row r="262" spans="2:6" x14ac:dyDescent="0.25">
      <c r="B262" s="346" t="s">
        <v>1205</v>
      </c>
      <c r="C262" s="349" t="str">
        <f>IF('Monster Rearing Progress'!H66&lt;&gt;"", 'Monster Rearing Progress'!H66, "")</f>
        <v/>
      </c>
      <c r="D262" s="235" t="str">
        <f>C262</f>
        <v/>
      </c>
      <c r="E262" s="207" t="s">
        <v>1023</v>
      </c>
      <c r="F262" s="208">
        <v>0.06</v>
      </c>
    </row>
    <row r="263" spans="2:6" x14ac:dyDescent="0.25">
      <c r="B263" s="346"/>
      <c r="C263" s="349"/>
      <c r="D263" s="235" t="str">
        <f>C262</f>
        <v/>
      </c>
      <c r="E263" s="207" t="s">
        <v>1091</v>
      </c>
      <c r="F263" s="209">
        <v>4</v>
      </c>
    </row>
    <row r="264" spans="2:6" x14ac:dyDescent="0.25">
      <c r="B264" s="346"/>
      <c r="C264" s="349"/>
      <c r="D264" s="235" t="str">
        <f>C262</f>
        <v/>
      </c>
      <c r="E264" s="207" t="s">
        <v>1092</v>
      </c>
      <c r="F264" s="209">
        <v>4</v>
      </c>
    </row>
    <row r="265" spans="2:6" x14ac:dyDescent="0.25">
      <c r="B265" s="346"/>
      <c r="C265" s="349"/>
      <c r="D265" s="235" t="str">
        <f>C262</f>
        <v/>
      </c>
      <c r="E265" s="207" t="s">
        <v>1181</v>
      </c>
      <c r="F265" s="209">
        <v>10</v>
      </c>
    </row>
    <row r="266" spans="2:6" x14ac:dyDescent="0.25">
      <c r="B266" s="346"/>
      <c r="C266" s="349"/>
      <c r="D266" s="235" t="str">
        <f>C262</f>
        <v/>
      </c>
      <c r="E266" s="207" t="s">
        <v>1182</v>
      </c>
      <c r="F266" s="208">
        <v>0.05</v>
      </c>
    </row>
    <row r="267" spans="2:6" x14ac:dyDescent="0.25">
      <c r="B267" s="347" t="s">
        <v>1206</v>
      </c>
      <c r="C267" s="325" t="str">
        <f>IF('Monster Rearing Progress'!L66&lt;&gt;"", 'Monster Rearing Progress'!L66, "")</f>
        <v/>
      </c>
      <c r="D267" s="232" t="str">
        <f>C267</f>
        <v/>
      </c>
      <c r="E267" s="227" t="s">
        <v>1042</v>
      </c>
      <c r="F267" s="29">
        <v>7.0000000000000007E-2</v>
      </c>
    </row>
    <row r="268" spans="2:6" x14ac:dyDescent="0.25">
      <c r="B268" s="347"/>
      <c r="C268" s="325"/>
      <c r="D268" s="232" t="str">
        <f>C267</f>
        <v/>
      </c>
      <c r="E268" s="227" t="s">
        <v>1180</v>
      </c>
      <c r="F268" s="29">
        <v>0.03</v>
      </c>
    </row>
    <row r="269" spans="2:6" x14ac:dyDescent="0.25">
      <c r="B269" s="347"/>
      <c r="C269" s="325"/>
      <c r="D269" s="232" t="str">
        <f>C267</f>
        <v/>
      </c>
      <c r="E269" s="227" t="s">
        <v>1124</v>
      </c>
      <c r="F269" s="40">
        <v>5</v>
      </c>
    </row>
    <row r="270" spans="2:6" x14ac:dyDescent="0.25">
      <c r="B270" s="347"/>
      <c r="C270" s="325"/>
      <c r="D270" s="232" t="str">
        <f>C267</f>
        <v/>
      </c>
      <c r="E270" s="227" t="s">
        <v>1178</v>
      </c>
      <c r="F270" s="40">
        <v>3</v>
      </c>
    </row>
    <row r="271" spans="2:6" x14ac:dyDescent="0.25">
      <c r="B271" s="346" t="s">
        <v>1207</v>
      </c>
      <c r="C271" s="349" t="str">
        <f>IF('Monster Rearing Progress'!D67&lt;&gt;"", 'Monster Rearing Progress'!D67, "")</f>
        <v/>
      </c>
      <c r="D271" s="235" t="str">
        <f>C271</f>
        <v/>
      </c>
      <c r="E271" s="207" t="s">
        <v>1089</v>
      </c>
      <c r="F271" s="209">
        <v>2</v>
      </c>
    </row>
    <row r="272" spans="2:6" x14ac:dyDescent="0.25">
      <c r="B272" s="346"/>
      <c r="C272" s="349"/>
      <c r="D272" s="235" t="str">
        <f>C271</f>
        <v/>
      </c>
      <c r="E272" s="207" t="s">
        <v>1090</v>
      </c>
      <c r="F272" s="209">
        <v>2</v>
      </c>
    </row>
    <row r="273" spans="2:6" x14ac:dyDescent="0.25">
      <c r="B273" s="346"/>
      <c r="C273" s="349"/>
      <c r="D273" s="235" t="str">
        <f>C271</f>
        <v/>
      </c>
      <c r="E273" s="207" t="s">
        <v>1091</v>
      </c>
      <c r="F273" s="209">
        <v>2</v>
      </c>
    </row>
    <row r="274" spans="2:6" x14ac:dyDescent="0.25">
      <c r="B274" s="346"/>
      <c r="C274" s="349"/>
      <c r="D274" s="235" t="str">
        <f>C271</f>
        <v/>
      </c>
      <c r="E274" s="207" t="s">
        <v>1092</v>
      </c>
      <c r="F274" s="209">
        <v>2</v>
      </c>
    </row>
    <row r="275" spans="2:6" x14ac:dyDescent="0.25">
      <c r="B275" s="346"/>
      <c r="C275" s="349"/>
      <c r="D275" s="235" t="str">
        <f>C271</f>
        <v/>
      </c>
      <c r="E275" s="207" t="s">
        <v>1094</v>
      </c>
      <c r="F275" s="209">
        <v>2</v>
      </c>
    </row>
    <row r="276" spans="2:6" x14ac:dyDescent="0.25">
      <c r="B276" s="346"/>
      <c r="C276" s="349"/>
      <c r="D276" s="235" t="str">
        <f>C271</f>
        <v/>
      </c>
      <c r="E276" s="207" t="s">
        <v>1093</v>
      </c>
      <c r="F276" s="209">
        <v>2</v>
      </c>
    </row>
    <row r="277" spans="2:6" x14ac:dyDescent="0.25">
      <c r="B277" s="346"/>
      <c r="C277" s="349"/>
      <c r="D277" s="235" t="str">
        <f>C271</f>
        <v/>
      </c>
      <c r="E277" s="207" t="s">
        <v>1095</v>
      </c>
      <c r="F277" s="209">
        <v>2</v>
      </c>
    </row>
    <row r="278" spans="2:6" x14ac:dyDescent="0.25">
      <c r="B278" s="346"/>
      <c r="C278" s="349"/>
      <c r="D278" s="235" t="str">
        <f>C271</f>
        <v/>
      </c>
      <c r="E278" s="207" t="s">
        <v>1187</v>
      </c>
      <c r="F278" s="208">
        <v>0.1</v>
      </c>
    </row>
    <row r="279" spans="2:6" x14ac:dyDescent="0.25">
      <c r="B279" s="346"/>
      <c r="C279" s="349"/>
      <c r="D279" s="235" t="str">
        <f>C271</f>
        <v/>
      </c>
      <c r="E279" s="207" t="s">
        <v>1161</v>
      </c>
      <c r="F279" s="208">
        <v>0.1</v>
      </c>
    </row>
    <row r="280" spans="2:6" x14ac:dyDescent="0.25">
      <c r="B280" s="346"/>
      <c r="C280" s="349"/>
      <c r="D280" s="235" t="str">
        <f>C271</f>
        <v/>
      </c>
      <c r="E280" s="207" t="s">
        <v>1162</v>
      </c>
      <c r="F280" s="208">
        <v>0.1</v>
      </c>
    </row>
    <row r="281" spans="2:6" x14ac:dyDescent="0.25">
      <c r="B281" s="347" t="s">
        <v>1208</v>
      </c>
      <c r="C281" s="325" t="str">
        <f>IF('Monster Rearing Progress'!H67&lt;&gt;"", 'Monster Rearing Progress'!H67, "")</f>
        <v/>
      </c>
      <c r="D281" s="232" t="str">
        <f>C281</f>
        <v/>
      </c>
      <c r="E281" s="227" t="s">
        <v>1042</v>
      </c>
      <c r="F281" s="29">
        <v>0.06</v>
      </c>
    </row>
    <row r="282" spans="2:6" x14ac:dyDescent="0.25">
      <c r="B282" s="347"/>
      <c r="C282" s="325"/>
      <c r="D282" s="232" t="str">
        <f>C281</f>
        <v/>
      </c>
      <c r="E282" s="227" t="s">
        <v>1209</v>
      </c>
      <c r="F282" s="29">
        <v>0.1</v>
      </c>
    </row>
    <row r="283" spans="2:6" x14ac:dyDescent="0.25">
      <c r="B283" s="347"/>
      <c r="C283" s="325"/>
      <c r="D283" s="232" t="str">
        <f>C281</f>
        <v/>
      </c>
      <c r="E283" s="227" t="s">
        <v>1160</v>
      </c>
      <c r="F283" s="29">
        <v>0.02</v>
      </c>
    </row>
    <row r="284" spans="2:6" x14ac:dyDescent="0.25">
      <c r="B284" s="347"/>
      <c r="C284" s="325"/>
      <c r="D284" s="232" t="str">
        <f>C281</f>
        <v/>
      </c>
      <c r="E284" s="227" t="s">
        <v>1210</v>
      </c>
      <c r="F284" s="29">
        <v>0.1</v>
      </c>
    </row>
    <row r="285" spans="2:6" x14ac:dyDescent="0.25">
      <c r="B285" s="346" t="s">
        <v>1211</v>
      </c>
      <c r="C285" s="349" t="str">
        <f>IF('Monster Rearing Progress'!H69&lt;&gt;"", 'Monster Rearing Progress'!H69, "")</f>
        <v/>
      </c>
      <c r="D285" s="235" t="str">
        <f>C285</f>
        <v/>
      </c>
      <c r="E285" s="207" t="s">
        <v>1042</v>
      </c>
      <c r="F285" s="208">
        <v>0.06</v>
      </c>
    </row>
    <row r="286" spans="2:6" x14ac:dyDescent="0.25">
      <c r="B286" s="346"/>
      <c r="C286" s="349"/>
      <c r="D286" s="235" t="str">
        <f>C285</f>
        <v/>
      </c>
      <c r="E286" s="207" t="s">
        <v>1089</v>
      </c>
      <c r="F286" s="209">
        <v>3</v>
      </c>
    </row>
    <row r="287" spans="2:6" x14ac:dyDescent="0.25">
      <c r="B287" s="346"/>
      <c r="C287" s="349"/>
      <c r="D287" s="235" t="str">
        <f>C285</f>
        <v/>
      </c>
      <c r="E287" s="207" t="s">
        <v>1090</v>
      </c>
      <c r="F287" s="209">
        <v>3</v>
      </c>
    </row>
    <row r="288" spans="2:6" x14ac:dyDescent="0.25">
      <c r="B288" s="346"/>
      <c r="C288" s="349"/>
      <c r="D288" s="235" t="str">
        <f>C285</f>
        <v/>
      </c>
      <c r="E288" s="207" t="s">
        <v>1212</v>
      </c>
      <c r="F288" s="208">
        <v>0.02</v>
      </c>
    </row>
    <row r="289" spans="2:6" x14ac:dyDescent="0.25">
      <c r="B289" s="346"/>
      <c r="C289" s="349"/>
      <c r="D289" s="235" t="str">
        <f>C285</f>
        <v/>
      </c>
      <c r="E289" s="207" t="s">
        <v>1133</v>
      </c>
      <c r="F289" s="208">
        <v>0.03</v>
      </c>
    </row>
    <row r="290" spans="2:6" x14ac:dyDescent="0.25">
      <c r="B290" s="347" t="s">
        <v>1213</v>
      </c>
      <c r="C290" s="325" t="str">
        <f>IF('Monster Rearing Progress'!L67&lt;&gt;"", 'Monster Rearing Progress'!L67, "")</f>
        <v/>
      </c>
      <c r="D290" s="232" t="str">
        <f>C290</f>
        <v/>
      </c>
      <c r="E290" s="227" t="s">
        <v>1042</v>
      </c>
      <c r="F290" s="29">
        <v>0.08</v>
      </c>
    </row>
    <row r="291" spans="2:6" x14ac:dyDescent="0.25">
      <c r="B291" s="347"/>
      <c r="C291" s="325"/>
      <c r="D291" s="232" t="str">
        <f>C290</f>
        <v/>
      </c>
      <c r="E291" s="227" t="s">
        <v>1179</v>
      </c>
      <c r="F291" s="29">
        <v>0.02</v>
      </c>
    </row>
    <row r="292" spans="2:6" x14ac:dyDescent="0.25">
      <c r="B292" s="347"/>
      <c r="C292" s="325"/>
      <c r="D292" s="232" t="str">
        <f>C290</f>
        <v/>
      </c>
      <c r="E292" s="227" t="s">
        <v>1177</v>
      </c>
      <c r="F292" s="40">
        <v>5</v>
      </c>
    </row>
    <row r="293" spans="2:6" x14ac:dyDescent="0.25">
      <c r="B293" s="347"/>
      <c r="C293" s="325"/>
      <c r="D293" s="232" t="str">
        <f>C290</f>
        <v/>
      </c>
      <c r="E293" s="227" t="s">
        <v>1045</v>
      </c>
      <c r="F293" s="29">
        <v>0.1</v>
      </c>
    </row>
    <row r="294" spans="2:6" x14ac:dyDescent="0.25">
      <c r="B294" s="347"/>
      <c r="C294" s="325"/>
      <c r="D294" s="232" t="str">
        <f>C290</f>
        <v/>
      </c>
      <c r="E294" s="227" t="s">
        <v>1046</v>
      </c>
      <c r="F294" s="29">
        <v>0.1</v>
      </c>
    </row>
    <row r="295" spans="2:6" x14ac:dyDescent="0.25">
      <c r="B295" s="346" t="s">
        <v>1214</v>
      </c>
      <c r="C295" s="349" t="str">
        <f>IF('Monster Rearing Progress'!L68&lt;&gt;"", 'Monster Rearing Progress'!L68, "")</f>
        <v/>
      </c>
      <c r="D295" s="235" t="str">
        <f>C295</f>
        <v/>
      </c>
      <c r="E295" s="207" t="s">
        <v>1042</v>
      </c>
      <c r="F295" s="208">
        <v>0.08</v>
      </c>
    </row>
    <row r="296" spans="2:6" x14ac:dyDescent="0.25">
      <c r="B296" s="346"/>
      <c r="C296" s="349"/>
      <c r="D296" s="235" t="str">
        <f>C295</f>
        <v/>
      </c>
      <c r="E296" s="207" t="s">
        <v>1173</v>
      </c>
      <c r="F296" s="209">
        <v>3</v>
      </c>
    </row>
    <row r="297" spans="2:6" x14ac:dyDescent="0.25">
      <c r="B297" s="346"/>
      <c r="C297" s="349"/>
      <c r="D297" s="235" t="str">
        <f>C295</f>
        <v/>
      </c>
      <c r="E297" s="207" t="s">
        <v>1215</v>
      </c>
      <c r="F297" s="208">
        <v>0.2</v>
      </c>
    </row>
    <row r="298" spans="2:6" x14ac:dyDescent="0.25">
      <c r="B298" s="346"/>
      <c r="C298" s="349"/>
      <c r="D298" s="235" t="str">
        <f>C295</f>
        <v/>
      </c>
      <c r="E298" s="207" t="s">
        <v>1219</v>
      </c>
      <c r="F298" s="208">
        <v>0.1</v>
      </c>
    </row>
    <row r="299" spans="2:6" x14ac:dyDescent="0.25">
      <c r="B299" s="347" t="s">
        <v>1216</v>
      </c>
      <c r="C299" s="325" t="str">
        <f>IF('Monster Rearing Progress'!L69&lt;&gt;"", 'Monster Rearing Progress'!L69, "")</f>
        <v/>
      </c>
      <c r="D299" s="232" t="str">
        <f>C299</f>
        <v/>
      </c>
      <c r="E299" s="227" t="s">
        <v>1042</v>
      </c>
      <c r="F299" s="29">
        <v>0.06</v>
      </c>
    </row>
    <row r="300" spans="2:6" x14ac:dyDescent="0.25">
      <c r="B300" s="347"/>
      <c r="C300" s="325"/>
      <c r="D300" s="232" t="str">
        <f>C299</f>
        <v/>
      </c>
      <c r="E300" s="227" t="s">
        <v>1089</v>
      </c>
      <c r="F300" s="40">
        <v>4</v>
      </c>
    </row>
    <row r="301" spans="2:6" x14ac:dyDescent="0.25">
      <c r="B301" s="347"/>
      <c r="C301" s="325"/>
      <c r="D301" s="232" t="str">
        <f>C299</f>
        <v/>
      </c>
      <c r="E301" s="227" t="s">
        <v>1090</v>
      </c>
      <c r="F301" s="40">
        <v>4</v>
      </c>
    </row>
    <row r="302" spans="2:6" x14ac:dyDescent="0.25">
      <c r="B302" s="347"/>
      <c r="C302" s="325"/>
      <c r="D302" s="232" t="str">
        <f>C299</f>
        <v/>
      </c>
      <c r="E302" s="227" t="s">
        <v>1195</v>
      </c>
      <c r="F302" s="40">
        <v>4</v>
      </c>
    </row>
    <row r="303" spans="2:6" x14ac:dyDescent="0.25">
      <c r="B303" s="347"/>
      <c r="C303" s="325"/>
      <c r="D303" s="232" t="str">
        <f>C299</f>
        <v/>
      </c>
      <c r="E303" s="227" t="s">
        <v>1196</v>
      </c>
      <c r="F303" s="40">
        <v>4</v>
      </c>
    </row>
    <row r="304" spans="2:6" x14ac:dyDescent="0.25">
      <c r="B304" s="347"/>
      <c r="C304" s="325"/>
      <c r="D304" s="232" t="str">
        <f>C299</f>
        <v/>
      </c>
      <c r="E304" s="227" t="s">
        <v>1154</v>
      </c>
      <c r="F304" s="29">
        <v>0.05</v>
      </c>
    </row>
    <row r="305" spans="2:6" x14ac:dyDescent="0.25">
      <c r="B305" s="346" t="s">
        <v>1217</v>
      </c>
      <c r="C305" s="349" t="str">
        <f>IF('Monster Rearing Progress'!L70&lt;&gt;"", 'Monster Rearing Progress'!L70, "")</f>
        <v/>
      </c>
      <c r="D305" s="235" t="str">
        <f>C305</f>
        <v/>
      </c>
      <c r="E305" s="207" t="s">
        <v>1042</v>
      </c>
      <c r="F305" s="208">
        <v>0.06</v>
      </c>
    </row>
    <row r="306" spans="2:6" x14ac:dyDescent="0.25">
      <c r="B306" s="346"/>
      <c r="C306" s="349"/>
      <c r="D306" s="235" t="str">
        <f>C305</f>
        <v/>
      </c>
      <c r="E306" s="207" t="s">
        <v>1089</v>
      </c>
      <c r="F306" s="209">
        <v>4</v>
      </c>
    </row>
    <row r="307" spans="2:6" x14ac:dyDescent="0.25">
      <c r="B307" s="346"/>
      <c r="C307" s="349"/>
      <c r="D307" s="235" t="str">
        <f>C305</f>
        <v/>
      </c>
      <c r="E307" s="207" t="s">
        <v>1090</v>
      </c>
      <c r="F307" s="209">
        <v>4</v>
      </c>
    </row>
    <row r="308" spans="2:6" x14ac:dyDescent="0.25">
      <c r="B308" s="346"/>
      <c r="C308" s="349"/>
      <c r="D308" s="235" t="str">
        <f>C305</f>
        <v/>
      </c>
      <c r="E308" s="207" t="s">
        <v>1218</v>
      </c>
      <c r="F308" s="208">
        <v>0.01</v>
      </c>
    </row>
    <row r="309" spans="2:6" ht="15.75" thickBot="1" x14ac:dyDescent="0.3">
      <c r="B309" s="348"/>
      <c r="C309" s="350"/>
      <c r="D309" s="236" t="str">
        <f>C305</f>
        <v/>
      </c>
      <c r="E309" s="211" t="s">
        <v>1133</v>
      </c>
      <c r="F309" s="212">
        <v>0.05</v>
      </c>
    </row>
  </sheetData>
  <mergeCells count="171">
    <mergeCell ref="C36:C38"/>
    <mergeCell ref="C39:C41"/>
    <mergeCell ref="C45:C47"/>
    <mergeCell ref="C28:C29"/>
    <mergeCell ref="C30:C31"/>
    <mergeCell ref="B43:F43"/>
    <mergeCell ref="B7:F7"/>
    <mergeCell ref="B10:B12"/>
    <mergeCell ref="B13:B15"/>
    <mergeCell ref="B16:B18"/>
    <mergeCell ref="B19:B20"/>
    <mergeCell ref="B21:B22"/>
    <mergeCell ref="C16:C18"/>
    <mergeCell ref="C19:C20"/>
    <mergeCell ref="C21:C22"/>
    <mergeCell ref="B59:B65"/>
    <mergeCell ref="C59:C65"/>
    <mergeCell ref="B67:B70"/>
    <mergeCell ref="C67:C70"/>
    <mergeCell ref="B71:B75"/>
    <mergeCell ref="C71:C75"/>
    <mergeCell ref="B77:F77"/>
    <mergeCell ref="C23:C27"/>
    <mergeCell ref="C10:C12"/>
    <mergeCell ref="C13:C15"/>
    <mergeCell ref="B45:B47"/>
    <mergeCell ref="B48:B49"/>
    <mergeCell ref="C48:C49"/>
    <mergeCell ref="B50:B51"/>
    <mergeCell ref="C50:C51"/>
    <mergeCell ref="B53:B58"/>
    <mergeCell ref="C53:C58"/>
    <mergeCell ref="B23:B27"/>
    <mergeCell ref="B28:B29"/>
    <mergeCell ref="B30:B31"/>
    <mergeCell ref="B33:B35"/>
    <mergeCell ref="B36:B38"/>
    <mergeCell ref="B39:B41"/>
    <mergeCell ref="C33:C35"/>
    <mergeCell ref="C86:C88"/>
    <mergeCell ref="B89:B91"/>
    <mergeCell ref="C89:C91"/>
    <mergeCell ref="B92:B94"/>
    <mergeCell ref="C92:C94"/>
    <mergeCell ref="B79:B81"/>
    <mergeCell ref="C79:C81"/>
    <mergeCell ref="B82:B83"/>
    <mergeCell ref="C82:C83"/>
    <mergeCell ref="B84:B85"/>
    <mergeCell ref="C84:C85"/>
    <mergeCell ref="B183:F183"/>
    <mergeCell ref="B120:B122"/>
    <mergeCell ref="B123:B126"/>
    <mergeCell ref="B127:B130"/>
    <mergeCell ref="B131:B132"/>
    <mergeCell ref="B133:B135"/>
    <mergeCell ref="B136:B138"/>
    <mergeCell ref="C110:C112"/>
    <mergeCell ref="B110:B112"/>
    <mergeCell ref="B113:B114"/>
    <mergeCell ref="C113:C114"/>
    <mergeCell ref="B115:B116"/>
    <mergeCell ref="C115:C116"/>
    <mergeCell ref="B176:B178"/>
    <mergeCell ref="B179:B181"/>
    <mergeCell ref="C176:C178"/>
    <mergeCell ref="C179:C181"/>
    <mergeCell ref="C139:C142"/>
    <mergeCell ref="B158:B161"/>
    <mergeCell ref="B162:B164"/>
    <mergeCell ref="B165:B166"/>
    <mergeCell ref="B167:B170"/>
    <mergeCell ref="B171:B175"/>
    <mergeCell ref="C171:C175"/>
    <mergeCell ref="C167:C170"/>
    <mergeCell ref="C165:C166"/>
    <mergeCell ref="C162:C164"/>
    <mergeCell ref="C158:C161"/>
    <mergeCell ref="B139:B142"/>
    <mergeCell ref="B143:B146"/>
    <mergeCell ref="B147:B149"/>
    <mergeCell ref="B150:B151"/>
    <mergeCell ref="B152:B154"/>
    <mergeCell ref="B155:B157"/>
    <mergeCell ref="C155:C157"/>
    <mergeCell ref="C152:C154"/>
    <mergeCell ref="C150:C151"/>
    <mergeCell ref="C147:C149"/>
    <mergeCell ref="C143:C146"/>
    <mergeCell ref="B2:M2"/>
    <mergeCell ref="B3:M3"/>
    <mergeCell ref="B4:M4"/>
    <mergeCell ref="C136:C138"/>
    <mergeCell ref="C133:C135"/>
    <mergeCell ref="C131:C132"/>
    <mergeCell ref="C127:C130"/>
    <mergeCell ref="C123:C126"/>
    <mergeCell ref="C120:C122"/>
    <mergeCell ref="B5:M5"/>
    <mergeCell ref="B104:B105"/>
    <mergeCell ref="C104:C105"/>
    <mergeCell ref="B106:B107"/>
    <mergeCell ref="B108:B109"/>
    <mergeCell ref="C106:C107"/>
    <mergeCell ref="C108:C109"/>
    <mergeCell ref="B95:B99"/>
    <mergeCell ref="C95:C99"/>
    <mergeCell ref="B118:F118"/>
    <mergeCell ref="B100:B101"/>
    <mergeCell ref="C100:C101"/>
    <mergeCell ref="B102:B103"/>
    <mergeCell ref="C102:C103"/>
    <mergeCell ref="B86:B88"/>
    <mergeCell ref="C185:C186"/>
    <mergeCell ref="C187:C189"/>
    <mergeCell ref="C190:C193"/>
    <mergeCell ref="C194:C196"/>
    <mergeCell ref="C197:C199"/>
    <mergeCell ref="C200:C202"/>
    <mergeCell ref="C203:C205"/>
    <mergeCell ref="B185:B186"/>
    <mergeCell ref="B187:B189"/>
    <mergeCell ref="B190:B193"/>
    <mergeCell ref="B194:B196"/>
    <mergeCell ref="B197:B199"/>
    <mergeCell ref="B200:B202"/>
    <mergeCell ref="C206:C208"/>
    <mergeCell ref="C209:C211"/>
    <mergeCell ref="B213:F213"/>
    <mergeCell ref="B215:B217"/>
    <mergeCell ref="C215:C217"/>
    <mergeCell ref="B218:B223"/>
    <mergeCell ref="C218:C223"/>
    <mergeCell ref="B203:B205"/>
    <mergeCell ref="B206:B208"/>
    <mergeCell ref="B209:B211"/>
    <mergeCell ref="B248:B250"/>
    <mergeCell ref="B251:B253"/>
    <mergeCell ref="C228:C233"/>
    <mergeCell ref="C234:C237"/>
    <mergeCell ref="C238:C242"/>
    <mergeCell ref="C243:C247"/>
    <mergeCell ref="C248:C250"/>
    <mergeCell ref="C251:C253"/>
    <mergeCell ref="B224:B227"/>
    <mergeCell ref="C224:C227"/>
    <mergeCell ref="B228:B233"/>
    <mergeCell ref="B234:B237"/>
    <mergeCell ref="B238:B242"/>
    <mergeCell ref="B243:B247"/>
    <mergeCell ref="B255:F255"/>
    <mergeCell ref="B257:B261"/>
    <mergeCell ref="B262:B266"/>
    <mergeCell ref="B267:B270"/>
    <mergeCell ref="B271:B280"/>
    <mergeCell ref="B281:B284"/>
    <mergeCell ref="C281:C284"/>
    <mergeCell ref="C271:C280"/>
    <mergeCell ref="C267:C270"/>
    <mergeCell ref="C262:C266"/>
    <mergeCell ref="C257:C261"/>
    <mergeCell ref="B285:B289"/>
    <mergeCell ref="B290:B294"/>
    <mergeCell ref="B295:B298"/>
    <mergeCell ref="B299:B304"/>
    <mergeCell ref="B305:B309"/>
    <mergeCell ref="C305:C309"/>
    <mergeCell ref="C299:C304"/>
    <mergeCell ref="C295:C298"/>
    <mergeCell ref="C290:C294"/>
    <mergeCell ref="C285:C289"/>
  </mergeCells>
  <conditionalFormatting sqref="N2:XFD2">
    <cfRule type="containsText" dxfId="2" priority="1" operator="containsText" text="Unknown">
      <formula>NOT(ISERROR(SEARCH("Unknown",N2)))</formula>
    </cfRule>
    <cfRule type="containsText" dxfId="1" priority="2" operator="containsText" text="Active">
      <formula>NOT(ISERROR(SEARCH("Active",N2)))</formula>
    </cfRule>
    <cfRule type="containsText" dxfId="0" priority="3" operator="containsText" text="Done">
      <formula>NOT(ISERROR(SEARCH("Done",N2)))</formula>
    </cfRule>
  </conditionalFormatting>
  <pageMargins left="0.7" right="0.7" top="0.75" bottom="0.75" header="0.3" footer="0.3"/>
  <pageSetup paperSize="9" orientation="portrait" r:id="rId1"/>
  <ignoredErrors>
    <ignoredError sqref="D49:D51 D132:D169 D186:D187 D21:D30 D20 D31 D86:D114 D84 D83 D85 D115:D116" formula="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Naakuals &amp; Quests</vt:lpstr>
      <vt:lpstr>Missions</vt:lpstr>
      <vt:lpstr>Coalition Assignments</vt:lpstr>
      <vt:lpstr>Mog Garden Progress</vt:lpstr>
      <vt:lpstr>Monster Rearing Progress</vt:lpstr>
      <vt:lpstr>Monster Rearing KIs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Spanish</dc:creator>
  <cp:lastModifiedBy>Jason Auger</cp:lastModifiedBy>
  <dcterms:created xsi:type="dcterms:W3CDTF">2018-08-19T14:41:03Z</dcterms:created>
  <dcterms:modified xsi:type="dcterms:W3CDTF">2024-11-14T16:14:34Z</dcterms:modified>
</cp:coreProperties>
</file>