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F:\Dropbox\Final Fantasy XI\Documents\"/>
    </mc:Choice>
  </mc:AlternateContent>
  <xr:revisionPtr revIDLastSave="0" documentId="13_ncr:1_{F841E666-7A1B-402A-BFEA-C49B8F147F7E}" xr6:coauthVersionLast="47" xr6:coauthVersionMax="47" xr10:uidLastSave="{00000000-0000-0000-0000-000000000000}"/>
  <bookViews>
    <workbookView xWindow="38280" yWindow="1755" windowWidth="38640" windowHeight="21240" activeTab="5" xr2:uid="{D695392F-8EBC-4F0A-817D-5C6D195CA068}"/>
  </bookViews>
  <sheets>
    <sheet name="Overview" sheetId="6" r:id="rId1"/>
    <sheet name="Naakuals &amp; Quests" sheetId="1" r:id="rId2"/>
    <sheet name="Missions" sheetId="5" r:id="rId3"/>
    <sheet name="Coalition Assignments" sheetId="2" r:id="rId4"/>
    <sheet name="Mog Garden Progress" sheetId="3" r:id="rId5"/>
    <sheet name="Monster Rearing Progres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4" i="6" l="1"/>
  <c r="C32" i="6"/>
  <c r="C30" i="6"/>
  <c r="L60" i="4"/>
  <c r="L54" i="4"/>
  <c r="L46" i="4"/>
  <c r="L38" i="4"/>
  <c r="L27" i="4"/>
  <c r="L18" i="4"/>
  <c r="D60" i="4"/>
  <c r="D54" i="4"/>
  <c r="D46" i="4"/>
  <c r="D38" i="4"/>
  <c r="D27" i="4"/>
  <c r="D18" i="4"/>
  <c r="C31" i="6" s="1"/>
  <c r="D7" i="4"/>
  <c r="L7" i="4"/>
  <c r="F21" i="6"/>
  <c r="D21" i="6"/>
  <c r="F65" i="2"/>
  <c r="X65" i="2"/>
  <c r="X9" i="2"/>
  <c r="O9" i="2"/>
  <c r="F9" i="2"/>
  <c r="O65" i="2"/>
  <c r="B32" i="6" l="1"/>
  <c r="D32" i="6" s="1"/>
  <c r="C33" i="6"/>
  <c r="B34" i="6"/>
  <c r="D34" i="6" s="1"/>
  <c r="C35" i="6"/>
  <c r="B31" i="6"/>
  <c r="D31" i="6" s="1"/>
  <c r="B35" i="6"/>
  <c r="C36" i="6"/>
  <c r="B30" i="6"/>
  <c r="D30" i="6" s="1"/>
  <c r="B33" i="6"/>
  <c r="D33" i="6" s="1"/>
  <c r="B36" i="6"/>
  <c r="D36" i="6" s="1"/>
  <c r="F5" i="4"/>
  <c r="E120" i="2"/>
  <c r="E121" i="2"/>
  <c r="E122" i="2"/>
  <c r="E123" i="2"/>
  <c r="E124" i="2"/>
  <c r="E125" i="2"/>
  <c r="E126" i="2"/>
  <c r="E119" i="2"/>
  <c r="D120" i="2"/>
  <c r="D121" i="2"/>
  <c r="D122" i="2"/>
  <c r="D123" i="2"/>
  <c r="D124" i="2"/>
  <c r="D125" i="2"/>
  <c r="D126" i="2"/>
  <c r="D119" i="2"/>
  <c r="F23" i="6"/>
  <c r="D23" i="6"/>
  <c r="B23" i="6"/>
  <c r="F22" i="6"/>
  <c r="D22" i="6"/>
  <c r="B22" i="6"/>
  <c r="B21" i="6"/>
  <c r="F20" i="6"/>
  <c r="D20" i="6"/>
  <c r="B20" i="6"/>
  <c r="F19" i="6"/>
  <c r="D19" i="6"/>
  <c r="B19" i="6"/>
  <c r="F18" i="6"/>
  <c r="D18" i="6"/>
  <c r="B18" i="6"/>
  <c r="B5" i="6"/>
  <c r="D35" i="6" l="1"/>
  <c r="F123" i="2"/>
  <c r="F121" i="2"/>
  <c r="F125" i="2"/>
  <c r="F124" i="2"/>
  <c r="F122" i="2"/>
  <c r="F120" i="2"/>
  <c r="F119" i="2"/>
  <c r="I18" i="6" s="1"/>
  <c r="H19" i="6"/>
  <c r="H20" i="6"/>
  <c r="H23" i="6"/>
  <c r="H21" i="6"/>
  <c r="H24" i="6"/>
  <c r="H22" i="6"/>
  <c r="H18" i="6"/>
  <c r="B7" i="3"/>
  <c r="B9" i="6" s="1"/>
  <c r="B18" i="3"/>
  <c r="B10" i="6" s="1"/>
  <c r="B29" i="3"/>
  <c r="B11" i="6" s="1"/>
  <c r="B40" i="3"/>
  <c r="B12" i="6" s="1"/>
  <c r="B51" i="3"/>
  <c r="B13" i="6" s="1"/>
  <c r="I20" i="6" l="1"/>
  <c r="I23" i="6"/>
  <c r="I19" i="6"/>
  <c r="I21" i="6"/>
  <c r="I22" i="6"/>
  <c r="B6" i="6"/>
  <c r="F38" i="1" l="1"/>
  <c r="F48" i="1"/>
  <c r="F31" i="1"/>
  <c r="F64" i="1"/>
  <c r="F75" i="1"/>
  <c r="B75" i="1" l="1"/>
  <c r="B4" i="6" l="1"/>
  <c r="B64" i="1"/>
  <c r="B48" i="1"/>
  <c r="B31" i="1"/>
  <c r="B38" i="1"/>
  <c r="D75" i="1" l="1"/>
  <c r="D64" i="1"/>
  <c r="D48" i="1"/>
  <c r="D38" i="1"/>
  <c r="D31" i="1"/>
  <c r="G32" i="1"/>
  <c r="E32" i="1"/>
  <c r="C32" i="1"/>
  <c r="A32" i="1"/>
  <c r="K39" i="1"/>
  <c r="I39" i="1"/>
  <c r="G39" i="1"/>
  <c r="E39" i="1"/>
  <c r="C39" i="1"/>
  <c r="A39" i="1"/>
  <c r="E76" i="1"/>
  <c r="C76" i="1"/>
  <c r="A76" i="1"/>
  <c r="E65" i="1"/>
  <c r="C65" i="1"/>
  <c r="A65" i="1"/>
  <c r="G49" i="1"/>
  <c r="E49" i="1"/>
  <c r="C49" i="1"/>
  <c r="A49" i="1"/>
  <c r="A3" i="6" l="1"/>
  <c r="B3" i="6"/>
</calcChain>
</file>

<file path=xl/sharedStrings.xml><?xml version="1.0" encoding="utf-8"?>
<sst xmlns="http://schemas.openxmlformats.org/spreadsheetml/2006/main" count="1718" uniqueCount="1012">
  <si>
    <t>Seekers Of Adoulin Quest Progress</t>
  </si>
  <si>
    <t>NPC: Reja Ygridhi</t>
  </si>
  <si>
    <t>Location: Celennia Memorial Library (East Adoulin)</t>
  </si>
  <si>
    <t>Naakuals</t>
  </si>
  <si>
    <t>Tier 1</t>
  </si>
  <si>
    <t>Achuka</t>
  </si>
  <si>
    <t>Colkhab</t>
  </si>
  <si>
    <t>Tchakka</t>
  </si>
  <si>
    <t>Tier 2</t>
  </si>
  <si>
    <t>Yumcax</t>
  </si>
  <si>
    <t>Hurkan</t>
  </si>
  <si>
    <t>Tier 3</t>
  </si>
  <si>
    <t>Kumhau</t>
  </si>
  <si>
    <t>Note: Naakuals may need to be re-defeated if only completion is before November 2013</t>
  </si>
  <si>
    <t>Empty Nest</t>
  </si>
  <si>
    <t>Grind To Sawdust</t>
  </si>
  <si>
    <t>To Catch A Predator</t>
  </si>
  <si>
    <t>Twitherym Dust</t>
  </si>
  <si>
    <t>I'm On A Boat</t>
  </si>
  <si>
    <t>Orobon Appetit</t>
  </si>
  <si>
    <t>Poisoning The Well</t>
  </si>
  <si>
    <t>Unsullied Lands</t>
  </si>
  <si>
    <t>A Geothermal Expedition</t>
  </si>
  <si>
    <t>A Stone's Throw Away</t>
  </si>
  <si>
    <t>No Rime Like The Present</t>
  </si>
  <si>
    <t>Boiling Over</t>
  </si>
  <si>
    <t>Don't Clam Up On Me Now</t>
  </si>
  <si>
    <t>The Whole Place Is Abuzz</t>
  </si>
  <si>
    <t>It Sets My Heart Aflutter</t>
  </si>
  <si>
    <t>Talk About Wrinkly Skin</t>
  </si>
  <si>
    <t>Did You Feel That?</t>
  </si>
  <si>
    <t>Hide And Go Peak</t>
  </si>
  <si>
    <t>It Never Goes Out Of Style</t>
  </si>
  <si>
    <t>Dirt Cheap</t>
  </si>
  <si>
    <t>Flower Power</t>
  </si>
  <si>
    <t>Breaking The Ice</t>
  </si>
  <si>
    <t>No Love Lost</t>
  </si>
  <si>
    <t>Lerene's Lament</t>
  </si>
  <si>
    <t>City Of Adoulin And Mog Garden Quests</t>
  </si>
  <si>
    <t>A Certain Substitute Patrolman</t>
  </si>
  <si>
    <t>A Pioneer's Best (Imaginary) Friend</t>
  </si>
  <si>
    <t>"Always more," Quoth the Ravenous</t>
  </si>
  <si>
    <t>Exotic Delicacies</t>
  </si>
  <si>
    <t>Hunger Strikes</t>
  </si>
  <si>
    <t>No Laughing Matter</t>
  </si>
  <si>
    <t>The Old Man and the Harpoon</t>
  </si>
  <si>
    <t>Raptor Rapture</t>
  </si>
  <si>
    <t>Scaredy-Cats</t>
  </si>
  <si>
    <t>The Starving</t>
  </si>
  <si>
    <t>Transporting</t>
  </si>
  <si>
    <t>Vegetable Vegetable Revolution</t>
  </si>
  <si>
    <t>Western Waypoints, Ho!</t>
  </si>
  <si>
    <t>A Good Pair of Crocs</t>
  </si>
  <si>
    <t>A Shot in the Dark</t>
  </si>
  <si>
    <t>A Thirst for the Ages</t>
  </si>
  <si>
    <t>Cafe...teria</t>
  </si>
  <si>
    <t>Don't Ever Leaf Me</t>
  </si>
  <si>
    <t>Keep Your Bloomers On, Erisa</t>
  </si>
  <si>
    <t>The Longest Way Round...</t>
  </si>
  <si>
    <t>Open the Floodgates</t>
  </si>
  <si>
    <t>Wes...Eastern Waypoints, Ho!</t>
  </si>
  <si>
    <t>Fertile Ground</t>
  </si>
  <si>
    <t>Full Fields</t>
  </si>
  <si>
    <t>Green Groves</t>
  </si>
  <si>
    <t>Mining Missive</t>
  </si>
  <si>
    <t>Pond Probing</t>
  </si>
  <si>
    <t>Coastal Chaos</t>
  </si>
  <si>
    <t>Seed Sowing</t>
  </si>
  <si>
    <t>Flotsam Finding</t>
  </si>
  <si>
    <t>Courtesy Crustacean</t>
  </si>
  <si>
    <t>Trinket for the Tyrant</t>
  </si>
  <si>
    <t>All the Way to the Bank</t>
  </si>
  <si>
    <t>Do Not Go Into the Light</t>
  </si>
  <si>
    <t>F.A.I.L.ure Is Not an Option</t>
  </si>
  <si>
    <t>Flavors of Our Lives</t>
  </si>
  <si>
    <t>Flowers for Svenja</t>
  </si>
  <si>
    <t>Granddaddy Dearest</t>
  </si>
  <si>
    <t>Hypocritical Oath</t>
  </si>
  <si>
    <t>Vegetable Vegetable Evolution</t>
  </si>
  <si>
    <t>The Good, the Bad, the Clement</t>
  </si>
  <si>
    <t>One Good Turn...</t>
  </si>
  <si>
    <t>The Secret to Success</t>
  </si>
  <si>
    <t>Thorn in the Side</t>
  </si>
  <si>
    <t>Velkkovert Operations</t>
  </si>
  <si>
    <t>Wayward Waypoints</t>
  </si>
  <si>
    <t>Hypnotic Hospitality</t>
  </si>
  <si>
    <t>A Barrel of Laughs</t>
  </si>
  <si>
    <t>Dances with Luopans</t>
  </si>
  <si>
    <t>Not-So-Clean Bill</t>
  </si>
  <si>
    <t>Sick and Tired</t>
  </si>
  <si>
    <t>To Laugh Is to Love</t>
  </si>
  <si>
    <t>Vegetable Vegetable Crisis</t>
  </si>
  <si>
    <t>Vegetable Vegetable Frustration</t>
  </si>
  <si>
    <t>A Thirst Before Time</t>
  </si>
  <si>
    <t>A Thirst for Eternity</t>
  </si>
  <si>
    <t>A Thirst for the Eons</t>
  </si>
  <si>
    <t>Children of the Rune</t>
  </si>
  <si>
    <t>The Curious Case of Melvien</t>
  </si>
  <si>
    <t>Eye of the Beholder</t>
  </si>
  <si>
    <t>In the Land of the Blind</t>
  </si>
  <si>
    <t>Mistress of Ceremonies</t>
  </si>
  <si>
    <t>No Mercy for the Wicked</t>
  </si>
  <si>
    <t>The Weatherspoon Inquisition</t>
  </si>
  <si>
    <t>The Weatherspoon War</t>
  </si>
  <si>
    <t>Titillating Tomes</t>
  </si>
  <si>
    <t>Release the Fleece</t>
  </si>
  <si>
    <t>Feeding Frenzy</t>
  </si>
  <si>
    <t>Chacharoon's Cheer</t>
  </si>
  <si>
    <t>Cry Not, Caretaker</t>
  </si>
  <si>
    <t>Trial of the Chacharoon</t>
  </si>
  <si>
    <t>Doctor Chacharoon</t>
  </si>
  <si>
    <t>Rowing Together</t>
  </si>
  <si>
    <t>BG Link: https://www.bg-wiki.com/bg/Reja_Ygridhi#Golden_Rank_Key_Item</t>
  </si>
  <si>
    <t>Tier 1: Defeat the first three Naakuals</t>
  </si>
  <si>
    <t>Tier 2: Defeat next two Naakuals</t>
  </si>
  <si>
    <t>Tier 3: Defeat last Naakual</t>
  </si>
  <si>
    <t>Done</t>
  </si>
  <si>
    <t>Water, Water, Everywhere</t>
  </si>
  <si>
    <t>Couriers' Coalition</t>
  </si>
  <si>
    <t>Type</t>
  </si>
  <si>
    <t>Assignment</t>
  </si>
  <si>
    <t>Objective</t>
  </si>
  <si>
    <t>Imprimaturs: EXP/Bayld</t>
  </si>
  <si>
    <t>Rank Requirement</t>
  </si>
  <si>
    <t>Provide: Foret de Hennetiel</t>
  </si>
  <si>
    <t>Transport provisions to the site in Foret de Hennetielwhere the Frontier Station is to be constructed.</t>
  </si>
  <si>
    <t>Probationer</t>
  </si>
  <si>
    <t>Provide: Morimar Basalt Fields</t>
  </si>
  <si>
    <t>Transport provisions to the site in Morimar Basalt Fieldswhere the Frontier Station is to be constructed.</t>
  </si>
  <si>
    <t>Provide: Marjami Ravine</t>
  </si>
  <si>
    <t>Transport provisions to the site in Marjami Ravinewhere the Frontier Station is to be constructed.</t>
  </si>
  <si>
    <t>Partner</t>
  </si>
  <si>
    <t>Provide: Yorcia Weald</t>
  </si>
  <si>
    <t>Transport provisions to the site in Yorcia Weald where the Frontier Station is to be constructed.</t>
  </si>
  <si>
    <t>Provide: Kamihr Drifts</t>
  </si>
  <si>
    <t>Transport provisions to the site in Kamihr Drifts where the Frontier Station is to be constructed.</t>
  </si>
  <si>
    <t>Magnate</t>
  </si>
  <si>
    <t>Deliver: Foret de Hennetiel</t>
  </si>
  <si>
    <t>Bring supplies from the Frontier Station in Foret de Hennetiel back to the assignment desk.</t>
  </si>
  <si>
    <t>Contributor</t>
  </si>
  <si>
    <t>Deliver: Morimar Basalt Fields</t>
  </si>
  <si>
    <t>Bring supplies from the Frontier Station in Morimar Basalt Fields back to the assignment desk.</t>
  </si>
  <si>
    <t>Deliver: Marjami Ravine</t>
  </si>
  <si>
    <t>Bring supplies from the Frontier Station in Marjami Ravine back to the assignment desk.</t>
  </si>
  <si>
    <t>Advisor</t>
  </si>
  <si>
    <t>Deliver: Yorcia Weald</t>
  </si>
  <si>
    <t>Bring supplies from the Frontier Station in Yorcia Weald back to the assignment desk.</t>
  </si>
  <si>
    <t>Deliver: Kamihr Drifts</t>
  </si>
  <si>
    <t>Bring supplies from the Frontier Station in Kamihr Drifts back to the assignment desk.</t>
  </si>
  <si>
    <t>3: 10800</t>
  </si>
  <si>
    <t>Legend</t>
  </si>
  <si>
    <t>Support: Ceizak Battlegrounds</t>
  </si>
  <si>
    <t>Bring supplies to a Frontier Bivouac in either Ceizak Battlegrounds or Yahse Hunting Grounds.</t>
  </si>
  <si>
    <t>Petitioner</t>
  </si>
  <si>
    <t>Support: Foret de Hennetiel</t>
  </si>
  <si>
    <t>Bring supplies to a Frontier Bivouac in Foret de Hennetiel.</t>
  </si>
  <si>
    <t>Disciple</t>
  </si>
  <si>
    <t>Support: Morimar Basalt Fields</t>
  </si>
  <si>
    <t>Bring supplies to a Frontier Bivouac in Morimar Basalt Fields.</t>
  </si>
  <si>
    <t>Support: Yorcia Weald</t>
  </si>
  <si>
    <t>Bring supplies to a Frontier Bivouac in Yorcia Weald.</t>
  </si>
  <si>
    <t>Support: Marjami Ravine</t>
  </si>
  <si>
    <t>Bring supplies to a Frontier Bivouac in Marjami Ravine.</t>
  </si>
  <si>
    <t>Support: Kamihr Drifts</t>
  </si>
  <si>
    <t>Bring supplies to a Frontier Bivouac in Kamihr Drifts.</t>
  </si>
  <si>
    <t>1: 1250</t>
  </si>
  <si>
    <t>2: 2250</t>
  </si>
  <si>
    <t>3: 3000</t>
  </si>
  <si>
    <t>1: 2500</t>
  </si>
  <si>
    <t>2: 4500</t>
  </si>
  <si>
    <t>3: 6000</t>
  </si>
  <si>
    <t>1: 3500</t>
  </si>
  <si>
    <t>2: 6300</t>
  </si>
  <si>
    <t>3: 8400</t>
  </si>
  <si>
    <t>1: 2000</t>
  </si>
  <si>
    <t>2: 3600</t>
  </si>
  <si>
    <t>3: 4800</t>
  </si>
  <si>
    <t>1: 4500</t>
  </si>
  <si>
    <t>2: 8100</t>
  </si>
  <si>
    <t>1: 1000</t>
  </si>
  <si>
    <t>2: 1800</t>
  </si>
  <si>
    <t>3: 2400</t>
  </si>
  <si>
    <t>1: 1500</t>
  </si>
  <si>
    <t>2: 2700</t>
  </si>
  <si>
    <t>3: 3600</t>
  </si>
  <si>
    <t>1: 3000</t>
  </si>
  <si>
    <t>2: 5400</t>
  </si>
  <si>
    <t>3: 7200</t>
  </si>
  <si>
    <t>Pioneers' Coalition</t>
  </si>
  <si>
    <t>Procure: Ceizak Battlegrounds</t>
  </si>
  <si>
    <t>Procure 5 materials by logging in either Ceizak Battlegrounds or Yahse Hunting Grounds.</t>
  </si>
  <si>
    <t>Procure: Foret de Hennetiel</t>
  </si>
  <si>
    <t>Procure 5 materials by harvesting in Foret de Hennetiel.</t>
  </si>
  <si>
    <t>Procure: Morimar Basalt Fields</t>
  </si>
  <si>
    <t>Procure 5 materials by mining in Morimar Basalt Fields.</t>
  </si>
  <si>
    <t>Procure: Cirdas Caverns</t>
  </si>
  <si>
    <t>Procure 5 materials by mining in Cirdas Caverns.</t>
  </si>
  <si>
    <t>Procure: Marjami Ravine</t>
  </si>
  <si>
    <t>Procure 5 materials by mining in Marjami Ravine.</t>
  </si>
  <si>
    <t>Procure: Yorcia Weald</t>
  </si>
  <si>
    <t>Procure 5 materials by logging in Yorcia Weald.</t>
  </si>
  <si>
    <t>1: 3750</t>
  </si>
  <si>
    <t>2: 6750</t>
  </si>
  <si>
    <t>3: 9000</t>
  </si>
  <si>
    <t>Procure: Kamihr Drifts</t>
  </si>
  <si>
    <t>Procure 5 materials by mining in Kamihr Drifts.</t>
  </si>
  <si>
    <t>Procure: Outer Ra'Kaznar</t>
  </si>
  <si>
    <t>Procure 5 materials by mining in Outer Ra'Kaznar.</t>
  </si>
  <si>
    <t>1: 6000</t>
  </si>
  <si>
    <t>2: 10800</t>
  </si>
  <si>
    <t>3: 14400</t>
  </si>
  <si>
    <t>Clear: Ceizak Battlegrounds</t>
  </si>
  <si>
    <t>Complete a Colonization Reive in either Ceizak Battlegrounds or Yahse Hunting Grounds.</t>
  </si>
  <si>
    <t>1: 1750</t>
  </si>
  <si>
    <t>2: 3150</t>
  </si>
  <si>
    <t>3: 4200</t>
  </si>
  <si>
    <t>Clear: Foret de Hennetiel</t>
  </si>
  <si>
    <t>Complete a Colonization Reive in Foret de Hennetiel.</t>
  </si>
  <si>
    <t>Clear: Morimar Basalt Fields</t>
  </si>
  <si>
    <t>Complete a Colonization Reive in Morimar Basalt Fields.</t>
  </si>
  <si>
    <t>Clear: Cirdas Caverns</t>
  </si>
  <si>
    <t>Complete a Colonization Reive in Cirdas Caverns.</t>
  </si>
  <si>
    <t>1: 4000</t>
  </si>
  <si>
    <t>2: 7200</t>
  </si>
  <si>
    <t>3: 9600</t>
  </si>
  <si>
    <t>Clear: Marjami Ravine</t>
  </si>
  <si>
    <t>Complete a Colonization Reive in Marjami Ravine.</t>
  </si>
  <si>
    <t>1: 4250</t>
  </si>
  <si>
    <t>2: 7650</t>
  </si>
  <si>
    <t>3: 10200</t>
  </si>
  <si>
    <t>Clear: Yorcia Weald</t>
  </si>
  <si>
    <t>Complete a Colonization Reive in Yorcia Weald.</t>
  </si>
  <si>
    <t>1: 5000</t>
  </si>
  <si>
    <t>2: 9000</t>
  </si>
  <si>
    <t>3: 12000</t>
  </si>
  <si>
    <t>Clear: Kamihr Drifts</t>
  </si>
  <si>
    <t>Complete a Colonization Reive in Kamihr Drifts.</t>
  </si>
  <si>
    <t>Clear: Outer Ra'Kaznar</t>
  </si>
  <si>
    <t>Complete a Colonization Reive in Outer Ra'Kaznar or Ra'Kaznar Inner Court.</t>
  </si>
  <si>
    <t>1: 7000</t>
  </si>
  <si>
    <t>2: 12600</t>
  </si>
  <si>
    <t>3: 16800</t>
  </si>
  <si>
    <t>Mummers' Coalition</t>
  </si>
  <si>
    <t>Recover: Ceizak Battlegrounds</t>
  </si>
  <si>
    <t>Find a Lost article in either Ceizak Battlegrounds or Yahse Hunting Grounds.</t>
  </si>
  <si>
    <t>Recover: Foret de Hennetiel</t>
  </si>
  <si>
    <t>Find a Lost article in either Foret de Hennetiel or Sih Gates.</t>
  </si>
  <si>
    <t>Recover: Morimar Basalt Fields</t>
  </si>
  <si>
    <t>Find a Lost article in either Morimar Basalt Fields or Moh Gates.</t>
  </si>
  <si>
    <t>Recover: Marjami Ravine</t>
  </si>
  <si>
    <t>Find a Lost article in either Marjami Ravine or Dho Gates.</t>
  </si>
  <si>
    <t>Recover: Yorcia Weald</t>
  </si>
  <si>
    <t>Find a Lost article in either Yorcia Weald or Cirdas Caverns.</t>
  </si>
  <si>
    <t>Recover: Kamihr Drifts</t>
  </si>
  <si>
    <t>Find a Lost article in either Kamihr Drifts or Woh Gates.</t>
  </si>
  <si>
    <t>1: 5250</t>
  </si>
  <si>
    <t>2: 9450</t>
  </si>
  <si>
    <t>3: 12600</t>
  </si>
  <si>
    <t>Research: Rala Waterways</t>
  </si>
  <si>
    <t>Become the victim of a special attack from a slug in Rala Waterways.</t>
  </si>
  <si>
    <t>Research: Ceizak Battlegrounds</t>
  </si>
  <si>
    <t>Become the victim of a special attack from a chapuli in Ceizak Battlegrounds or Yahse Hunting Grounds.</t>
  </si>
  <si>
    <t>Research: Foret de Hennetiel</t>
  </si>
  <si>
    <t>Become the victim of a special attack from a craklaw in Foret de Hennetiel or Sih Gates.</t>
  </si>
  <si>
    <t>Research: Morimar Basalt Fields</t>
  </si>
  <si>
    <t>Become the victim of a special attack from a matamata in Morimar Basalt Fields or Moh Gates.</t>
  </si>
  <si>
    <t>Research: Marjami Ravine</t>
  </si>
  <si>
    <t>Become the victim of a special attack from a tulfaire in Marjami Ravine.</t>
  </si>
  <si>
    <t>Research: Yorcia Weald</t>
  </si>
  <si>
    <t>Become the victim of a special attack from a snapweed in Yorcia Weald.</t>
  </si>
  <si>
    <t>Research: Kamihr Drifts</t>
  </si>
  <si>
    <t>Become the victim of a special attack from a raaz in Kamihr Drifts.</t>
  </si>
  <si>
    <t>1: 8000</t>
  </si>
  <si>
    <t>2: 14400</t>
  </si>
  <si>
    <t>3: 19200</t>
  </si>
  <si>
    <t>Boost: Foret de Hennetiel</t>
  </si>
  <si>
    <t>Cheer up the worker at the frontier station in Foret de Hennetiel or Morimar Basalt Fields.</t>
  </si>
  <si>
    <t>Boost: Marjami Ravine</t>
  </si>
  <si>
    <t>Cheer up the worker at the frontier station in Marjami Ravine or Yorcia Weald.</t>
  </si>
  <si>
    <t>Boost: Kamihr Drifts</t>
  </si>
  <si>
    <t>Cheer up the worker at the frontier station in Kamihr Drifts.</t>
  </si>
  <si>
    <t>Inventors' Coalition</t>
  </si>
  <si>
    <t>Task Delegator J-10 Western Adoulin</t>
  </si>
  <si>
    <t>Gather: Rala Waterways</t>
  </si>
  <si>
    <t>Gather and deliver three spools of Bloodthread to the Task Delegator.</t>
  </si>
  <si>
    <t>Gather: Ceizak Battlegrounds</t>
  </si>
  <si>
    <t>Gather and deliver five Chapuli Wings to the Task Delegator.</t>
  </si>
  <si>
    <t>Gather: Yahse Hunting Grounds</t>
  </si>
  <si>
    <t>Gather and deliver five Twitherym Wings to the Task Delegator.</t>
  </si>
  <si>
    <t>Gather: Sih Gates</t>
  </si>
  <si>
    <t>Gather and deliver three jars of Acuex Poison to the Task Delegator.</t>
  </si>
  <si>
    <t>Gather: Moh Gates</t>
  </si>
  <si>
    <t>Gather and deliver three Matamata Shells to the Task Delegator.</t>
  </si>
  <si>
    <t>Gather: Foret de Hennetiel</t>
  </si>
  <si>
    <t>Gather and deliver three Craklaw Pincers to the Task Delegator.</t>
  </si>
  <si>
    <t>Gather: Morimar Basalt Fields</t>
  </si>
  <si>
    <t>Gather and deliver three Peiste Stingers to the Task Delegator.</t>
  </si>
  <si>
    <t>Gather: Cirdas Caverns</t>
  </si>
  <si>
    <t>Gather and deliver three jars of Umbril Ooze to the Task Delegator.</t>
  </si>
  <si>
    <t>1: 2250</t>
  </si>
  <si>
    <t>2: 4050</t>
  </si>
  <si>
    <t>3: 5400</t>
  </si>
  <si>
    <t>Gather: Dho Gates</t>
  </si>
  <si>
    <t>Gather and deliver three Slug Eyes to the Task Delegator.</t>
  </si>
  <si>
    <t>1: 2750</t>
  </si>
  <si>
    <t>2: 4950</t>
  </si>
  <si>
    <t>3: 6600</t>
  </si>
  <si>
    <t>Gather: Marjami Ravine</t>
  </si>
  <si>
    <t>Gather and deliver three Tulfaire Feathers to the Task Delegator.</t>
  </si>
  <si>
    <t>Gather: Yorcia Weald</t>
  </si>
  <si>
    <t>Gather and deliver three Snapweed Tendrils to the Task Delegator.</t>
  </si>
  <si>
    <t>1: 3250</t>
  </si>
  <si>
    <t>2: 5850</t>
  </si>
  <si>
    <t>3: 7800</t>
  </si>
  <si>
    <t>Gather: Woh Gates</t>
  </si>
  <si>
    <t>Gather and deliver three Snoll Arms to the Task Delegator.</t>
  </si>
  <si>
    <t>Gather: Kamihr Drifts</t>
  </si>
  <si>
    <t>Gather and deliver three Raaz Tusks to the Task Delegator.</t>
  </si>
  <si>
    <t>Gather: Outer Ra'Kaznar</t>
  </si>
  <si>
    <t>Gather and deliver one Dullahan Armor to the Task Delegator.</t>
  </si>
  <si>
    <t>1: 4750</t>
  </si>
  <si>
    <t>2: 8550</t>
  </si>
  <si>
    <t>3: 11400</t>
  </si>
  <si>
    <t>Gather: Ra'Kaznar Inner Court</t>
  </si>
  <si>
    <t>Gather and deliver three Luminicloths to the Task Delegator.</t>
  </si>
  <si>
    <t>Peacekeepers' Coalition</t>
  </si>
  <si>
    <t>Task Delegator F-7 Eastern Adoulin</t>
  </si>
  <si>
    <t>Preserve: Ceizak Battlegrounds</t>
  </si>
  <si>
    <t>Complete a successful Lair Reive in Ceizak Battlegrounds.</t>
  </si>
  <si>
    <t>Preserve: Yahse Hunting Grounds</t>
  </si>
  <si>
    <t>Complete a successful Lair Reive in Yahse Hunting Grounds.</t>
  </si>
  <si>
    <t>Preserve: Foret de Hennetiel</t>
  </si>
  <si>
    <t>Complete a successful Lair Reive in Foret de Hennetiel.</t>
  </si>
  <si>
    <t>Preserve: Morimar Basalt Fields</t>
  </si>
  <si>
    <t>Complete a successful Lair Reive in Morimar Basalt Fields.</t>
  </si>
  <si>
    <t>Preserve: Cirdas Caverns</t>
  </si>
  <si>
    <t>Complete a successful Lair Reive in Cirdas Caverns.</t>
  </si>
  <si>
    <t>Preserve: Yorcia Weald</t>
  </si>
  <si>
    <t>Complete a successful Lair Reive in Yorcia Weald.</t>
  </si>
  <si>
    <t>Preserve: Marjami Ravine</t>
  </si>
  <si>
    <t>Complete a successful Lair Reive in Marjami Ravine.</t>
  </si>
  <si>
    <t>Preserve: Kamihr Drifts</t>
  </si>
  <si>
    <t>Complete a successful Lair Reive in Kamihr Drifts.</t>
  </si>
  <si>
    <t>Preserve: Outer Ra'Kaznar</t>
  </si>
  <si>
    <t>Complete a successful Lair Reive in Outer Ra'Kaznar or Ra'Kaznar Inner Court.</t>
  </si>
  <si>
    <t>Patrol</t>
  </si>
  <si>
    <t>Patrol: Rala Waterways</t>
  </si>
  <si>
    <t>Vanquish 5 Toads in Rala Waterways.</t>
  </si>
  <si>
    <t>Patrol: Sih Gates</t>
  </si>
  <si>
    <t>Vanquish 5 Twitherym in Sih Gates.</t>
  </si>
  <si>
    <t>Patrol: Moh Gates</t>
  </si>
  <si>
    <t>Vanquish 5 Raptors in Moh Gates.</t>
  </si>
  <si>
    <t>Patrol: Cirdas Caverns</t>
  </si>
  <si>
    <t>Vanquish 3 Maroliths in Cirdas Caverns.</t>
  </si>
  <si>
    <t>Patrol: Dho Gates</t>
  </si>
  <si>
    <t>Vanquish 3 Efts in Dho Gates.</t>
  </si>
  <si>
    <t>Patrol: Woh Gates</t>
  </si>
  <si>
    <t>Vanquish 3 Acuex in Woh Gates.</t>
  </si>
  <si>
    <t>Patrol: Outer Ra'Kaznar</t>
  </si>
  <si>
    <t>Vanquish 3 Ironclads in Outer Ra'Kaznar.</t>
  </si>
  <si>
    <t>Scouts' Coalition</t>
  </si>
  <si>
    <t>Task Delegator F-9 Eastern Adoulin</t>
  </si>
  <si>
    <t>Survey: Ceizak Battlegrounds</t>
  </si>
  <si>
    <t>Survey: Sih Gates</t>
  </si>
  <si>
    <t>Survey an Ergon Locuslocated in Sih Gates or Moh Gates.</t>
  </si>
  <si>
    <t>Survey: Foret de Hennetiel</t>
  </si>
  <si>
    <t>Survey an Ergon Locuslocated in Foret de Hennetiel.</t>
  </si>
  <si>
    <t>Survey: Morimar Basalt Fields</t>
  </si>
  <si>
    <t>Survey an Ergon Locuslocated in Morimar Basalt Fields.</t>
  </si>
  <si>
    <t>Survey: Cirdas Caverns</t>
  </si>
  <si>
    <t>Survey an Ergon Locuslocated in Cirdas Caverns.</t>
  </si>
  <si>
    <t>Survey: Dho Gates</t>
  </si>
  <si>
    <t>Survey an Ergon Locuslocated in Dho Gates or Woh Gates.</t>
  </si>
  <si>
    <t>Survey: Marjami Ravine</t>
  </si>
  <si>
    <t>Survey an Ergon Locuslocated in Marjami Ravine.</t>
  </si>
  <si>
    <t>Survey: Yorcia Weald</t>
  </si>
  <si>
    <t>Survey an Ergon Locuslocated in Yorcia Weald.</t>
  </si>
  <si>
    <t>Survey: Kamihr Drifts</t>
  </si>
  <si>
    <t>Survey an Ergon Locuslocated in Kamihr Drifts.</t>
  </si>
  <si>
    <t>Analyze: Foret de Hennetiel</t>
  </si>
  <si>
    <t>Procure and deliver 1 branch of Gnatbane to the Task Delegator.</t>
  </si>
  <si>
    <t>Analyze: Morimar Basalt Fields</t>
  </si>
  <si>
    <t>Procure and deliver 1 Marble Nugget to the Task Delegator.</t>
  </si>
  <si>
    <t>Analyze: Cirdas Caverns</t>
  </si>
  <si>
    <t>Procure and deliver 1 Scholar Stone to the Task Delegator.</t>
  </si>
  <si>
    <t>Analyze: Marjami Ravine</t>
  </si>
  <si>
    <t>Procure and deliver 1 chunk of Wootz Ore to the Task Delegator.</t>
  </si>
  <si>
    <t>Analyze: Yorcia Weald</t>
  </si>
  <si>
    <t>Procure and deliver 1 Guatambu Log to the Task Delegator.</t>
  </si>
  <si>
    <t>Analyze: Kahmir Drifts</t>
  </si>
  <si>
    <t>Procure and deliver 1 Gelid Aggregate to the Task Delegator.</t>
  </si>
  <si>
    <t>Task Delegator G-11 Western Adoulin</t>
  </si>
  <si>
    <t>Task Delegator E-8 Western Adoulin</t>
  </si>
  <si>
    <t>Task Delegator G-7 Western Adoulin</t>
  </si>
  <si>
    <t>Status</t>
  </si>
  <si>
    <t>Rank:</t>
  </si>
  <si>
    <t>Coalition Progress</t>
  </si>
  <si>
    <t>Completed</t>
  </si>
  <si>
    <t>Current Rank</t>
  </si>
  <si>
    <t>Total Complete:</t>
  </si>
  <si>
    <t>Meg-Alomaniac</t>
  </si>
  <si>
    <t>Total</t>
  </si>
  <si>
    <t>Progress</t>
  </si>
  <si>
    <t>Gathering Materials</t>
  </si>
  <si>
    <t>Morale Boosting</t>
  </si>
  <si>
    <t>Behavioral Research</t>
  </si>
  <si>
    <t>Recovering Lost Articles</t>
  </si>
  <si>
    <t>Preserve The Peace</t>
  </si>
  <si>
    <t>Land Surveys</t>
  </si>
  <si>
    <t>Component Analyses</t>
  </si>
  <si>
    <t>Clearing The Way</t>
  </si>
  <si>
    <t>Procuring Resources</t>
  </si>
  <si>
    <t>Frontline Support</t>
  </si>
  <si>
    <t>Supply Delivery</t>
  </si>
  <si>
    <t>Base Provisions (Not needed for full coalition completion)</t>
  </si>
  <si>
    <t>Survey an Ergon Locus located in Ceizak Battlegrounds or Yahse Hunting Grounds.</t>
  </si>
  <si>
    <t>Hop To It</t>
  </si>
  <si>
    <t>Overall Progress</t>
  </si>
  <si>
    <t>Key:</t>
  </si>
  <si>
    <t>Rank</t>
  </si>
  <si>
    <t>Name</t>
  </si>
  <si>
    <t>* Dependent on the Coalition quests you complete. Completing quests at your current standing or the one prior will give you full recognition, completing others will require you spending more imprimaturs.</t>
  </si>
  <si>
    <t>Total Quests</t>
  </si>
  <si>
    <t>Overview</t>
  </si>
  <si>
    <t>Coalition Completion Progress</t>
  </si>
  <si>
    <t>Instructions:</t>
  </si>
  <si>
    <t>Typinig in "Done" or "Active" next to quests will colour code them.  Typing in "Done" will increment the counter and percentage for that area.</t>
  </si>
  <si>
    <t>The Coalition Assignments table will update when the relevent table on the Coalition Assignments tab is updated.</t>
  </si>
  <si>
    <t>Once you have completed a coalition assignment, put "Done" in the status cell for it.</t>
  </si>
  <si>
    <t>Garden Furrows</t>
  </si>
  <si>
    <t>Key Item Name</t>
  </si>
  <si>
    <t>To Unlock</t>
  </si>
  <si>
    <t>-----</t>
  </si>
  <si>
    <t>Sow Your Seed!</t>
  </si>
  <si>
    <t>My First Furrow</t>
  </si>
  <si>
    <t>Fields And Fertilizing</t>
  </si>
  <si>
    <t>Designer Farming</t>
  </si>
  <si>
    <t>Homesteader's Compendium</t>
  </si>
  <si>
    <t>M.H.M.U. Treatise On Agronomy</t>
  </si>
  <si>
    <t>Unlocks</t>
  </si>
  <si>
    <t>Second Row Of Furrows</t>
  </si>
  <si>
    <t>Third Row Of Furrows</t>
  </si>
  <si>
    <t>Gather 4  Times</t>
  </si>
  <si>
    <t>Gather 10 Times</t>
  </si>
  <si>
    <t>Gather 54 Times</t>
  </si>
  <si>
    <t>Gather 127 Times</t>
  </si>
  <si>
    <t>Gather 256 Times</t>
  </si>
  <si>
    <t>Gather 512 Times</t>
  </si>
  <si>
    <t>KI Acquired</t>
  </si>
  <si>
    <t>Mineral Vein</t>
  </si>
  <si>
    <t>Upgrade Cost (Bayld)</t>
  </si>
  <si>
    <t>Unlocked</t>
  </si>
  <si>
    <t>Second Mining Point</t>
  </si>
  <si>
    <t>Third Mining Point</t>
  </si>
  <si>
    <t>Fourth Mining Point</t>
  </si>
  <si>
    <t>Arboreal Grove</t>
  </si>
  <si>
    <t>A Second Tree Appears</t>
  </si>
  <si>
    <t>A Third Tree Appears</t>
  </si>
  <si>
    <t>A Deciduous Fern Appears</t>
  </si>
  <si>
    <t>Pond Dredger (Fresh Water)</t>
  </si>
  <si>
    <t>???</t>
  </si>
  <si>
    <t>Each upgrade causes the pond to become less murky, and more varieties of fish will appear in the pond.  The waterfall will be gradually cleared of debris.</t>
  </si>
  <si>
    <t>Coastal Fishing Net (Salt Water)</t>
  </si>
  <si>
    <t>Each upgrade causes the coastal waters to become clearer, and more abundant in fish.</t>
  </si>
  <si>
    <t>Mythril Marathon Quarterly</t>
  </si>
  <si>
    <t>Take A Lode Off</t>
  </si>
  <si>
    <t>Varicose Mineral Veins</t>
  </si>
  <si>
    <t>Tales from the Tunnel</t>
  </si>
  <si>
    <t>The Gusgen Mines Tragedy</t>
  </si>
  <si>
    <t>M.H.M.U. Treatise on Mineralogy</t>
  </si>
  <si>
    <t>Give My Regards to Reodoan</t>
  </si>
  <si>
    <t>Adoulin's Topiary Treasures</t>
  </si>
  <si>
    <t>Grandiloquent Groves</t>
  </si>
  <si>
    <t>Arboreal Abracadabra</t>
  </si>
  <si>
    <t>Verdant and Verdon'ts</t>
  </si>
  <si>
    <t>M.H.M.U. Treatise on Forestry</t>
  </si>
  <si>
    <t>A Farewell to Freshwater</t>
  </si>
  <si>
    <t>Dredging's No Drudgery</t>
  </si>
  <si>
    <t>Water, Water Everywhere!</t>
  </si>
  <si>
    <t>All the Ways to Skin a Carp</t>
  </si>
  <si>
    <t>Anatomy of an Angler</t>
  </si>
  <si>
    <t>M.H.M.U. Treatise on Fish I</t>
  </si>
  <si>
    <t>The Old Men of the Sea</t>
  </si>
  <si>
    <t>Susuroon's Biiig Catch</t>
  </si>
  <si>
    <t>Black Fish of the Family</t>
  </si>
  <si>
    <t>20,000 Yalms Under the Sea</t>
  </si>
  <si>
    <t>Encyclopedia Icthyonnica</t>
  </si>
  <si>
    <t>M.H.M.U. Treatise on Fish II</t>
  </si>
  <si>
    <t>Gather 9 Times</t>
  </si>
  <si>
    <t>Gather 20 Times</t>
  </si>
  <si>
    <t>Gather 75 Times</t>
  </si>
  <si>
    <t>Gather 195 Times</t>
  </si>
  <si>
    <t>Gather 300 Times</t>
  </si>
  <si>
    <t>Gather 750 Times</t>
  </si>
  <si>
    <t>Gather 3 Times</t>
  </si>
  <si>
    <t>Gather 7 Times</t>
  </si>
  <si>
    <t>Gather 16 Times</t>
  </si>
  <si>
    <t>Gather 50 Times</t>
  </si>
  <si>
    <t>Gather 80 Times</t>
  </si>
  <si>
    <t>Total Collected:</t>
  </si>
  <si>
    <t>Rank 1 Monsters</t>
  </si>
  <si>
    <t>Monster</t>
  </si>
  <si>
    <t>Interaction / Food</t>
  </si>
  <si>
    <t>Obtained KI?</t>
  </si>
  <si>
    <t>Evolve</t>
  </si>
  <si>
    <t>Lamb</t>
  </si>
  <si>
    <t>Pet / Greens</t>
  </si>
  <si>
    <t>Boyahda Moss</t>
  </si>
  <si>
    <t>Sheep</t>
  </si>
  <si>
    <t>Great Boyahda Moss</t>
  </si>
  <si>
    <t>Ram</t>
  </si>
  <si>
    <t>Yell / Greens</t>
  </si>
  <si>
    <t>Napa</t>
  </si>
  <si>
    <t>Karakul</t>
  </si>
  <si>
    <t>Sapling</t>
  </si>
  <si>
    <t>Slap / Liquids</t>
  </si>
  <si>
    <t>Fiend Blood</t>
  </si>
  <si>
    <t>Treant</t>
  </si>
  <si>
    <t>Potion</t>
  </si>
  <si>
    <t>Red Treant</t>
  </si>
  <si>
    <t>Baby Rabbit</t>
  </si>
  <si>
    <t>Pet / Greens, Fruits, Seeds</t>
  </si>
  <si>
    <t>San d'Orian Carrot</t>
  </si>
  <si>
    <t>Rabbit</t>
  </si>
  <si>
    <t>Red Moko Grass</t>
  </si>
  <si>
    <t>White Rabbit</t>
  </si>
  <si>
    <t>Baby Lizard</t>
  </si>
  <si>
    <t>Yell / Meats</t>
  </si>
  <si>
    <t>Lizard</t>
  </si>
  <si>
    <t>Rotten Meat</t>
  </si>
  <si>
    <t>Alabaster Lizard</t>
  </si>
  <si>
    <t>Rank 2 Monsters</t>
  </si>
  <si>
    <t>Baby Cockatrice</t>
  </si>
  <si>
    <t>Poke / Fish</t>
  </si>
  <si>
    <t>Cockatrice</t>
  </si>
  <si>
    <t>Yell / Fish</t>
  </si>
  <si>
    <t>Quus</t>
  </si>
  <si>
    <t>Ziz</t>
  </si>
  <si>
    <t>Yell / FIsh</t>
  </si>
  <si>
    <t>Baby Raptor</t>
  </si>
  <si>
    <t>Raptor</t>
  </si>
  <si>
    <t>Angry / Meats</t>
  </si>
  <si>
    <t>Cockatrice Meat</t>
  </si>
  <si>
    <t>Red Raptor</t>
  </si>
  <si>
    <t>Baby Eft</t>
  </si>
  <si>
    <t>Poke / Meats</t>
  </si>
  <si>
    <t>Eft</t>
  </si>
  <si>
    <t>Lesser Chigoe</t>
  </si>
  <si>
    <t>Tarichuk</t>
  </si>
  <si>
    <t>Rank 3 Monsters</t>
  </si>
  <si>
    <t>Dhalmel Calf</t>
  </si>
  <si>
    <t>Papaka Grass</t>
  </si>
  <si>
    <t>Dhalmel</t>
  </si>
  <si>
    <t>Batagreens</t>
  </si>
  <si>
    <t>Great Dhalmel</t>
  </si>
  <si>
    <t>Sea Monk Larva</t>
  </si>
  <si>
    <t>Seamonk</t>
  </si>
  <si>
    <t>Denizanasi</t>
  </si>
  <si>
    <t>Blue Seamonk</t>
  </si>
  <si>
    <t>Uragnite Youngling</t>
  </si>
  <si>
    <t>Yell / Fish, Meats</t>
  </si>
  <si>
    <t>Uragnite</t>
  </si>
  <si>
    <t>Angry / Fish, Meats</t>
  </si>
  <si>
    <t>Three Eye'd Fish</t>
  </si>
  <si>
    <t>Limascabra</t>
  </si>
  <si>
    <t>Immature Crab</t>
  </si>
  <si>
    <t>Poke / Fish, Meats</t>
  </si>
  <si>
    <t>Crab</t>
  </si>
  <si>
    <t>Coral Butterfly</t>
  </si>
  <si>
    <t>Porter Crab</t>
  </si>
  <si>
    <t>Yell / Liquids</t>
  </si>
  <si>
    <t>Colibri</t>
  </si>
  <si>
    <t>Mulsum</t>
  </si>
  <si>
    <t>Toucolibri</t>
  </si>
  <si>
    <t>Rank 4 Monsters</t>
  </si>
  <si>
    <t>Coeurl Cub</t>
  </si>
  <si>
    <t>Pet / Fish, Meats</t>
  </si>
  <si>
    <t>Coeurl</t>
  </si>
  <si>
    <t>Pet / Meats</t>
  </si>
  <si>
    <t>Thundermelon</t>
  </si>
  <si>
    <t>Lynx</t>
  </si>
  <si>
    <t>Buffalo Calf</t>
  </si>
  <si>
    <t>Slap / Greens, Liquids</t>
  </si>
  <si>
    <t>Buffalo</t>
  </si>
  <si>
    <t>Slap / Greens</t>
  </si>
  <si>
    <t>Mini Slime</t>
  </si>
  <si>
    <t>Slap / Fish, Meats</t>
  </si>
  <si>
    <t>Slime</t>
  </si>
  <si>
    <t>Chimera Blood</t>
  </si>
  <si>
    <t>Hecteyes</t>
  </si>
  <si>
    <t>Bibiki Slug</t>
  </si>
  <si>
    <t>Clot</t>
  </si>
  <si>
    <t>Rank 5 Monsters</t>
  </si>
  <si>
    <t>Tiny Bugard</t>
  </si>
  <si>
    <t>Yell / Seeds, Meats</t>
  </si>
  <si>
    <t>Bugard</t>
  </si>
  <si>
    <t>Beastman Blood</t>
  </si>
  <si>
    <t>Abyssobugard</t>
  </si>
  <si>
    <t>Baby Adamantoise</t>
  </si>
  <si>
    <t>Pet / Greens, Liquids</t>
  </si>
  <si>
    <t>Adamantoise</t>
  </si>
  <si>
    <t>Blue Pondweed</t>
  </si>
  <si>
    <t>Great Adamantoise</t>
  </si>
  <si>
    <t>Red Pondweed</t>
  </si>
  <si>
    <t>White Adamantoise</t>
  </si>
  <si>
    <t>None (+) / Greens</t>
  </si>
  <si>
    <t>Date</t>
  </si>
  <si>
    <t>Ferromantoise</t>
  </si>
  <si>
    <t>Yell / Fruits</t>
  </si>
  <si>
    <t>Royal Grape</t>
  </si>
  <si>
    <t>Great Ferromantoise</t>
  </si>
  <si>
    <t>Rank 6 Monsters</t>
  </si>
  <si>
    <t>Cluster</t>
  </si>
  <si>
    <t>Yell / Crystals</t>
  </si>
  <si>
    <t>Fire Cluster</t>
  </si>
  <si>
    <t>Bomb</t>
  </si>
  <si>
    <t>Dark Cluster</t>
  </si>
  <si>
    <t>Djinn</t>
  </si>
  <si>
    <t>Ice Cluster</t>
  </si>
  <si>
    <t>Snoll</t>
  </si>
  <si>
    <t>Behemoth Cub</t>
  </si>
  <si>
    <t>None (-) / Meats</t>
  </si>
  <si>
    <t>Beastly Shank</t>
  </si>
  <si>
    <t>Behemoth</t>
  </si>
  <si>
    <t>Savory Shank</t>
  </si>
  <si>
    <t>King Behemoth</t>
  </si>
  <si>
    <t>Dragon Meat</t>
  </si>
  <si>
    <t>Elasmoth</t>
  </si>
  <si>
    <t>None (-) / Meats, Fish, Crystals</t>
  </si>
  <si>
    <t>Gabbrath Meat</t>
  </si>
  <si>
    <t>Skormoth</t>
  </si>
  <si>
    <t>Rank 7 Monsters</t>
  </si>
  <si>
    <t>Pequetender</t>
  </si>
  <si>
    <t>Poke / Liquids</t>
  </si>
  <si>
    <t>Burdock Root</t>
  </si>
  <si>
    <t>Sabotender</t>
  </si>
  <si>
    <t>Sunflower Seeds</t>
  </si>
  <si>
    <t>Jumbotender</t>
  </si>
  <si>
    <t>Dragon Hatchling</t>
  </si>
  <si>
    <t>Pet / Fruits, Liquids</t>
  </si>
  <si>
    <t>Honey Wine</t>
  </si>
  <si>
    <t>Abyssal Wyrm</t>
  </si>
  <si>
    <t>Pet, Yell / Liquids</t>
  </si>
  <si>
    <t>Cerberus Meat</t>
  </si>
  <si>
    <t>Blazing Wyrm</t>
  </si>
  <si>
    <t>Pet / Liquids</t>
  </si>
  <si>
    <t>Sweet Tea</t>
  </si>
  <si>
    <t>Lunar Wyrm</t>
  </si>
  <si>
    <t>Kazham Peppers</t>
  </si>
  <si>
    <t>Wyvern</t>
  </si>
  <si>
    <t>Gem Of The East</t>
  </si>
  <si>
    <t>Blue Wyvern</t>
  </si>
  <si>
    <t>Tavnazian Sheep Liver</t>
  </si>
  <si>
    <t>Green Wyvern</t>
  </si>
  <si>
    <t>Poke / Fruits, Greens</t>
  </si>
  <si>
    <t>Notes</t>
  </si>
  <si>
    <t>None (+) - Indicates that while no interaction yields a positive effect on mood, any interaction doesn't depress a monster's mood (eg: "stares off into the distance", the neutral response).</t>
  </si>
  <si>
    <t>None (-) - Indicates that all interactions yield a negative effect on mood, and should be done with the utmost caution (eg: "is clearly upset by", the negative response).</t>
  </si>
  <si>
    <t>----- - Indicates that there is no specific food that is needed for this evolution step.</t>
  </si>
  <si>
    <t>Type "Yes" in Obtained KI? fields once you have obtained the key item.  This will highlight the cell you typed yes in.</t>
  </si>
  <si>
    <t>There is a chance you may obtain a Memento each day from caring for your creature. With increasingly greater chance the bigger the monster grows.
However, while a monster is under the "beaming with pure contentment" mood, the monster will always reward you with the corresponding cheer Key Item memento upon collecting items from it, and any interaction that "strongly resonates" with it will also give the memento.</t>
  </si>
  <si>
    <t>Monster Food</t>
  </si>
  <si>
    <t>Crystals</t>
  </si>
  <si>
    <t>Fish</t>
  </si>
  <si>
    <t>Fruits</t>
  </si>
  <si>
    <t>Fungi</t>
  </si>
  <si>
    <t>Greens</t>
  </si>
  <si>
    <t>Liquids</t>
  </si>
  <si>
    <t>Meats</t>
  </si>
  <si>
    <t>Seeds</t>
  </si>
  <si>
    <t>Bastore Sardine</t>
  </si>
  <si>
    <t>Acorn</t>
  </si>
  <si>
    <t>Agaricus</t>
  </si>
  <si>
    <t>Ahriman Tears</t>
  </si>
  <si>
    <t>Blue Peas</t>
  </si>
  <si>
    <t>Earth Cluster</t>
  </si>
  <si>
    <t>Chestnut</t>
  </si>
  <si>
    <t>Coral Fungus</t>
  </si>
  <si>
    <t>Buffalo Meat</t>
  </si>
  <si>
    <t>Bibiki Urchin</t>
  </si>
  <si>
    <t>Reishi Mushroom</t>
  </si>
  <si>
    <t>Deluxe Carrot</t>
  </si>
  <si>
    <t>Dragon Fruit</t>
  </si>
  <si>
    <t>Sobbing Fungus</t>
  </si>
  <si>
    <t>Elixir</t>
  </si>
  <si>
    <t>Moon Carrot</t>
  </si>
  <si>
    <t>Light Cluster</t>
  </si>
  <si>
    <t>Faerie Apple</t>
  </si>
  <si>
    <t>La Theine Cabbage</t>
  </si>
  <si>
    <t>Distilled Water</t>
  </si>
  <si>
    <t>Popoto</t>
  </si>
  <si>
    <t>Lightning Cluster</t>
  </si>
  <si>
    <t>Noble Lady</t>
  </si>
  <si>
    <t>Habaneros</t>
  </si>
  <si>
    <t>Moko Grass</t>
  </si>
  <si>
    <t>Water Cluster</t>
  </si>
  <si>
    <t>Holy Water</t>
  </si>
  <si>
    <t>Giant Sheep Meat</t>
  </si>
  <si>
    <t>Wind Cluster</t>
  </si>
  <si>
    <t>Three-eyed Fish</t>
  </si>
  <si>
    <t>Kitron</t>
  </si>
  <si>
    <t>Hare Meat</t>
  </si>
  <si>
    <t>Vomp Carrot</t>
  </si>
  <si>
    <t>Gem of the East</t>
  </si>
  <si>
    <t>Millioncorn</t>
  </si>
  <si>
    <t>Hydra Meat</t>
  </si>
  <si>
    <t>Walnut</t>
  </si>
  <si>
    <t>Gem of the North</t>
  </si>
  <si>
    <t>Persikos</t>
  </si>
  <si>
    <t>Zegham Carrot</t>
  </si>
  <si>
    <t>Gem of the South</t>
  </si>
  <si>
    <t>Pine Nuts</t>
  </si>
  <si>
    <t>Gem of the West</t>
  </si>
  <si>
    <t>Yellow Ginseng</t>
  </si>
  <si>
    <t>Tavnazian Liver</t>
  </si>
  <si>
    <t>Yagudo Cherry</t>
  </si>
  <si>
    <t>Warthog Meat</t>
  </si>
  <si>
    <t>Items highlighted with green can be obtained in the Mog Garden. (Some items may be missing.)</t>
  </si>
  <si>
    <t>FFXI Monster Rearing Progress</t>
  </si>
  <si>
    <t>Baby Colibri</t>
  </si>
  <si>
    <t>Pond Dredger</t>
  </si>
  <si>
    <t>Coastal Net</t>
  </si>
  <si>
    <t>Mog Garden KIs</t>
  </si>
  <si>
    <t>Reward</t>
  </si>
  <si>
    <t>Rumors from the West</t>
  </si>
  <si>
    <t>Cutscene</t>
  </si>
  <si>
    <t>The Geomagnetron</t>
  </si>
  <si>
    <t>Quest</t>
  </si>
  <si>
    <t>Onward to Adoulin</t>
  </si>
  <si>
    <t>Heartwings and the Kindhearted</t>
  </si>
  <si>
    <t>Pioneer Registration</t>
  </si>
  <si>
    <t>1,000 Bayld</t>
  </si>
  <si>
    <t>Life on the Frontier</t>
  </si>
  <si>
    <t>Wildskeeper Reive Access</t>
  </si>
  <si>
    <t>Meeting of the Minds</t>
  </si>
  <si>
    <t>Arciela Appears Again</t>
  </si>
  <si>
    <t>Budding Prospects</t>
  </si>
  <si>
    <t>The Light Shining in Your Eyes</t>
  </si>
  <si>
    <t>The Heirloom</t>
  </si>
  <si>
    <t>An Aimless Journey</t>
  </si>
  <si>
    <t>Ortharsyne</t>
  </si>
  <si>
    <t>In the Presence of Royalty</t>
  </si>
  <si>
    <t>The Twin World Trees</t>
  </si>
  <si>
    <t>Honor and Audacity</t>
  </si>
  <si>
    <t>The Watergarden Coliseum</t>
  </si>
  <si>
    <t>Friction and Fissures</t>
  </si>
  <si>
    <t>The Celennia Memorial Library</t>
  </si>
  <si>
    <t>For Whom Do We Toil?</t>
  </si>
  <si>
    <t>Aiming for Ygnas</t>
  </si>
  <si>
    <t>Calamity in the Kitchen</t>
  </si>
  <si>
    <t>Arciela's Promise</t>
  </si>
  <si>
    <t>Predators and Prey</t>
  </si>
  <si>
    <t>Behind the Sluices</t>
  </si>
  <si>
    <t>BCNM</t>
  </si>
  <si>
    <t>The Leafkin Monarch</t>
  </si>
  <si>
    <t>Yggdrasil</t>
  </si>
  <si>
    <t>Return of the Exorcist</t>
  </si>
  <si>
    <t>The Merciless One</t>
  </si>
  <si>
    <t>Access to Ingrid Trust</t>
  </si>
  <si>
    <t>A Curse from the Past</t>
  </si>
  <si>
    <t>The Purgation</t>
  </si>
  <si>
    <t>The Key</t>
  </si>
  <si>
    <t>The Princess's Dilemma</t>
  </si>
  <si>
    <t>Dark Clouds Ahead</t>
  </si>
  <si>
    <t>The Smallest of Favors</t>
  </si>
  <si>
    <t>Summoned by Spirits</t>
  </si>
  <si>
    <t>Evil Entities</t>
  </si>
  <si>
    <t>Adoulin Calling</t>
  </si>
  <si>
    <t>The Disappearance of Nyline</t>
  </si>
  <si>
    <t>Shared Consciousness</t>
  </si>
  <si>
    <t>Clear Skies</t>
  </si>
  <si>
    <t>100 Bayld</t>
  </si>
  <si>
    <t>The Man in Black</t>
  </si>
  <si>
    <t>To the Victor...</t>
  </si>
  <si>
    <t>An Extraordinary Gentleman</t>
  </si>
  <si>
    <t>The Order's Treasures</t>
  </si>
  <si>
    <t>August's Heirloom</t>
  </si>
  <si>
    <t>Beauty and the Beast</t>
  </si>
  <si>
    <t>Wildcat with a Gold Pelt</t>
  </si>
  <si>
    <t>In Search of Arciela</t>
  </si>
  <si>
    <t>Looking For Leads</t>
  </si>
  <si>
    <t>Drifting Northwest</t>
  </si>
  <si>
    <t>Kumhau, the Flashfrost Naakual</t>
  </si>
  <si>
    <t>Soul Siphon</t>
  </si>
  <si>
    <t>Stonewalled</t>
  </si>
  <si>
    <t>15,000 Bayld each for repeat fights</t>
  </si>
  <si>
    <t>Salvation</t>
  </si>
  <si>
    <t>Glimmer of Portent</t>
  </si>
  <si>
    <t>...Into the Fire</t>
  </si>
  <si>
    <t>Melvien de Malecroix</t>
  </si>
  <si>
    <t>Courier Catastrophe</t>
  </si>
  <si>
    <t>Done and Delivered</t>
  </si>
  <si>
    <t>Ministerial Whispers</t>
  </si>
  <si>
    <t>A Day in the Life of a Pioneer</t>
  </si>
  <si>
    <t>Lighting the Way</t>
  </si>
  <si>
    <t>Sajj'aka</t>
  </si>
  <si>
    <t>Studying Up</t>
  </si>
  <si>
    <t>A Vow of Truth</t>
  </si>
  <si>
    <t>Darrcuiln</t>
  </si>
  <si>
    <t>The Gates</t>
  </si>
  <si>
    <t>Morimar</t>
  </si>
  <si>
    <t>A New Force Arises</t>
  </si>
  <si>
    <t>The Sacred Sapling</t>
  </si>
  <si>
    <t>Tree Grafting</t>
  </si>
  <si>
    <t>A Shrouded Canopy</t>
  </si>
  <si>
    <t>Leafallia Access</t>
  </si>
  <si>
    <t>Leafallia</t>
  </si>
  <si>
    <t>Rosulatia's Promise</t>
  </si>
  <si>
    <t>The Lightsland</t>
  </si>
  <si>
    <t>The Light of Dawn Comes from the East</t>
  </si>
  <si>
    <t>Cries from the Deep</t>
  </si>
  <si>
    <t>Seeds of Doubt</t>
  </si>
  <si>
    <t>The Tomatoes of Wrath</t>
  </si>
  <si>
    <t>A Grave Mistake</t>
  </si>
  <si>
    <t>An Emergency Convocation</t>
  </si>
  <si>
    <t>Balamor, the Deathborne Xol</t>
  </si>
  <si>
    <t>Anagnorisis</t>
  </si>
  <si>
    <t>Just the Thing</t>
  </si>
  <si>
    <t>Sugarcoated Salvation</t>
  </si>
  <si>
    <t>Arciela's Resolve</t>
  </si>
  <si>
    <t>Balamor's Ruse</t>
  </si>
  <si>
    <t>Quest &amp; BCNM</t>
  </si>
  <si>
    <t>20,000 Bayld each for repeat fights</t>
  </si>
  <si>
    <t>The Charlatan</t>
  </si>
  <si>
    <t>Royal Blessings</t>
  </si>
  <si>
    <t>Arboreal Rumors</t>
  </si>
  <si>
    <t>Arciela's Missive</t>
  </si>
  <si>
    <t>Heroes, Unite!</t>
  </si>
  <si>
    <t>A Portent Most Ominous</t>
  </si>
  <si>
    <t>Yggdrasil Beckons</t>
  </si>
  <si>
    <t>Returning to the Trees</t>
  </si>
  <si>
    <t>The Key to the Turris</t>
  </si>
  <si>
    <t>Teodor's Summons</t>
  </si>
  <si>
    <t>The Seventh Guardian</t>
  </si>
  <si>
    <t>Watery Grave</t>
  </si>
  <si>
    <t>Blood for Blood</t>
  </si>
  <si>
    <t>Reckoning</t>
  </si>
  <si>
    <t>Abomination</t>
  </si>
  <si>
    <t>25,000 Bayld each for repeat fights</t>
  </si>
  <si>
    <t>Undying Light</t>
  </si>
  <si>
    <t>The Light Within</t>
  </si>
  <si>
    <t>Cutscene--Finale</t>
  </si>
  <si>
    <t>Adoulin Ring</t>
  </si>
  <si>
    <t>Gorney Ring</t>
  </si>
  <si>
    <t>Haverton Ring</t>
  </si>
  <si>
    <t>Janniston Ring</t>
  </si>
  <si>
    <t>Karieyh Ring</t>
  </si>
  <si>
    <t>Orvail Ring</t>
  </si>
  <si>
    <t>Renaye Ring</t>
  </si>
  <si>
    <t>Shneddick Ring</t>
  </si>
  <si>
    <t>Thurandaut Ring</t>
  </si>
  <si>
    <t>Vocane Ring</t>
  </si>
  <si>
    <t>Weatherspoon Ring</t>
  </si>
  <si>
    <t>Woltaris Ring</t>
  </si>
  <si>
    <t>Epilogue</t>
  </si>
  <si>
    <t>Quest 1</t>
  </si>
  <si>
    <t>The Ygnas Directive</t>
  </si>
  <si>
    <t>Records of Eminence Quests</t>
  </si>
  <si>
    <t>Quest 2</t>
  </si>
  <si>
    <t>The Arciela Directive</t>
  </si>
  <si>
    <t>1-1</t>
  </si>
  <si>
    <t>1-2</t>
  </si>
  <si>
    <t>1-3</t>
  </si>
  <si>
    <t>1-4</t>
  </si>
  <si>
    <t>1-5</t>
  </si>
  <si>
    <t>1-6</t>
  </si>
  <si>
    <t>1-7</t>
  </si>
  <si>
    <t>1-8</t>
  </si>
  <si>
    <t>2-1</t>
  </si>
  <si>
    <t>2-1-1</t>
  </si>
  <si>
    <t>2-1-2</t>
  </si>
  <si>
    <t>2-2</t>
  </si>
  <si>
    <t>2-2-1</t>
  </si>
  <si>
    <t>2-2-2</t>
  </si>
  <si>
    <t>2-3</t>
  </si>
  <si>
    <t>2-4</t>
  </si>
  <si>
    <t>2-4-1</t>
  </si>
  <si>
    <t>2-5</t>
  </si>
  <si>
    <t>2-5-1</t>
  </si>
  <si>
    <t>2-5-2</t>
  </si>
  <si>
    <t>2-6</t>
  </si>
  <si>
    <t>2-6-1</t>
  </si>
  <si>
    <t>2-6-2</t>
  </si>
  <si>
    <t>2-7</t>
  </si>
  <si>
    <t>2-7-1</t>
  </si>
  <si>
    <t>2-7-2</t>
  </si>
  <si>
    <t>2-7-3</t>
  </si>
  <si>
    <t>3-1</t>
  </si>
  <si>
    <t>3-1-1</t>
  </si>
  <si>
    <t>3-1-2</t>
  </si>
  <si>
    <t>3-1-3</t>
  </si>
  <si>
    <t>3-1-4</t>
  </si>
  <si>
    <t>3-2</t>
  </si>
  <si>
    <t>3-2-1</t>
  </si>
  <si>
    <t>3-2-2</t>
  </si>
  <si>
    <t>3-3</t>
  </si>
  <si>
    <t>3-3-1</t>
  </si>
  <si>
    <t>3-3-2</t>
  </si>
  <si>
    <t>3-3-3</t>
  </si>
  <si>
    <t>3-3-4</t>
  </si>
  <si>
    <t>3-3-5</t>
  </si>
  <si>
    <t>3-4</t>
  </si>
  <si>
    <t>3-4-1</t>
  </si>
  <si>
    <t>3-4-2</t>
  </si>
  <si>
    <t>3-4-3</t>
  </si>
  <si>
    <t>3-4-4</t>
  </si>
  <si>
    <t>3-5</t>
  </si>
  <si>
    <t>3-5-1</t>
  </si>
  <si>
    <t>3-5-2</t>
  </si>
  <si>
    <t>3-5-3</t>
  </si>
  <si>
    <t>3-6</t>
  </si>
  <si>
    <t>3-6-1</t>
  </si>
  <si>
    <t>3-6-2</t>
  </si>
  <si>
    <t>3-6-3</t>
  </si>
  <si>
    <t>3-6-4</t>
  </si>
  <si>
    <t>3-6-5</t>
  </si>
  <si>
    <t>4-1</t>
  </si>
  <si>
    <t>4-1-1</t>
  </si>
  <si>
    <t>4-1-2</t>
  </si>
  <si>
    <t>4-1-3</t>
  </si>
  <si>
    <t>4-1-4</t>
  </si>
  <si>
    <t>4-1-5</t>
  </si>
  <si>
    <t>4-2</t>
  </si>
  <si>
    <t>4-2-1</t>
  </si>
  <si>
    <t>4-2-2</t>
  </si>
  <si>
    <t>4-2-3</t>
  </si>
  <si>
    <t>4-2-4</t>
  </si>
  <si>
    <t>4-3</t>
  </si>
  <si>
    <t>4-3-1</t>
  </si>
  <si>
    <t>4-3-2</t>
  </si>
  <si>
    <t>4-3-3</t>
  </si>
  <si>
    <t>4-3-4</t>
  </si>
  <si>
    <t>4-3-5</t>
  </si>
  <si>
    <t>4-3-6</t>
  </si>
  <si>
    <t>4-3-7</t>
  </si>
  <si>
    <t>4-3-8</t>
  </si>
  <si>
    <t>4-3-9</t>
  </si>
  <si>
    <t>4-4</t>
  </si>
  <si>
    <t>4-4-1</t>
  </si>
  <si>
    <t>4-4-2</t>
  </si>
  <si>
    <t>4-4-3</t>
  </si>
  <si>
    <t>4-4-4</t>
  </si>
  <si>
    <t>4-5</t>
  </si>
  <si>
    <t>4-5-1</t>
  </si>
  <si>
    <t>4-5-2</t>
  </si>
  <si>
    <t>4-5-3</t>
  </si>
  <si>
    <t>4-5-4</t>
  </si>
  <si>
    <t>4-6</t>
  </si>
  <si>
    <t>4-6-1</t>
  </si>
  <si>
    <t>4-6-2</t>
  </si>
  <si>
    <t>5-1</t>
  </si>
  <si>
    <t>5-1-1</t>
  </si>
  <si>
    <t>5-1-2</t>
  </si>
  <si>
    <t>5-1-3</t>
  </si>
  <si>
    <t>5-2</t>
  </si>
  <si>
    <t>5-2-1</t>
  </si>
  <si>
    <t>5-2-2</t>
  </si>
  <si>
    <t>5-3</t>
  </si>
  <si>
    <t>5-3-1</t>
  </si>
  <si>
    <t>5-3-2</t>
  </si>
  <si>
    <t>5-3-3</t>
  </si>
  <si>
    <t>5-4</t>
  </si>
  <si>
    <t>5-4-1</t>
  </si>
  <si>
    <t>5-5</t>
  </si>
  <si>
    <t>5-5-1</t>
  </si>
  <si>
    <t>Mog Garden Breakdown</t>
  </si>
  <si>
    <t>Coalitions Breakdown</t>
  </si>
  <si>
    <t>Chapter 1: The Sacred City of Adoulin</t>
  </si>
  <si>
    <t>Chapter 2: The Ancient Pact</t>
  </si>
  <si>
    <t>Chapter 4: The Serpentine Labyrinth</t>
  </si>
  <si>
    <t>Chapter 5: Hades</t>
  </si>
  <si>
    <t>Chapter 3: Shadows Upon Adoulin</t>
  </si>
  <si>
    <t>Rewards</t>
  </si>
  <si>
    <t>20,000 Bayld each for repeat fights, Ability to obtain Prototype sigil pearl</t>
  </si>
  <si>
    <t>1,000 Bayld, 1,000 Experience/Limit Points</t>
  </si>
  <si>
    <t>500 Experience Points.  One of the following: Adoulin's Refuge, Yhna's Resolve, Arciela's Grace</t>
  </si>
  <si>
    <t>500 Experience Points.  One of the following: Adoulin's Refuge +1, Yhna's Resolve +1, Arciela's Grace +1</t>
  </si>
  <si>
    <t>Councilor's Cuffs, Councilor's Garb, NQ Adoulin Ring*</t>
  </si>
  <si>
    <t>30,000 Experience Points, 18,000 Sparks of Eminence, Delegate's Cuffs, Delegate's Garb, 50 Pinches of H-P Bayld, Ygna's Insignia, HQ Adoulin Ring*</t>
  </si>
  <si>
    <t>1,000 Sparks of Eminence, 5,000 Experience Points, 50 Pinches of H-P Bayld, Ygnas's leaf, Trust: Ygnas</t>
  </si>
  <si>
    <t>*Adoulin Reward Rings</t>
  </si>
  <si>
    <t>No longer applicable or able to be completed</t>
  </si>
  <si>
    <t>Imprimatus Needed To Rank Up</t>
  </si>
  <si>
    <t>Max To Rank Up</t>
  </si>
  <si>
    <t>Min To Rank Up</t>
  </si>
  <si>
    <t>Result Needed</t>
  </si>
  <si>
    <t>Naakuals - Statuses ( Done / Unknown )</t>
  </si>
  <si>
    <t>Eastern Ulbuka Quests - Statuses ( Done / Active )</t>
  </si>
  <si>
    <t>When a mission has been completed.  Type Done next to it in column B.  The cell will then turn green.</t>
  </si>
  <si>
    <t>As you rank up, make sure to update your standing/rank with the coalition.  This will be reflected on the Overview tab.</t>
  </si>
  <si>
    <t>When a coalition quest has been completed, type done in the corresponding Status column for it.  The cell will then turn green.</t>
  </si>
  <si>
    <t>When you acquire the corresponding KI, type in Yes.  The cell will then turn green.</t>
  </si>
  <si>
    <t>When you acquire the corresponding KI, type in Yes.  The cell will then turn a different shade of green.</t>
  </si>
  <si>
    <t>Analyze: Outer Ra'Kazmar</t>
  </si>
  <si>
    <t>Procure and deliver 1 Vanadium Ore to the Task Delegator</t>
  </si>
  <si>
    <t>1: 5500</t>
  </si>
  <si>
    <t>2: 9900</t>
  </si>
  <si>
    <t>3: 13200</t>
  </si>
  <si>
    <t xml:space="preserve">Completed: </t>
  </si>
  <si>
    <t>Kis Collected:</t>
  </si>
  <si>
    <t>Total:</t>
  </si>
  <si>
    <t>Tier of Monster</t>
  </si>
  <si>
    <t>Rank 1</t>
  </si>
  <si>
    <t>Rank 2</t>
  </si>
  <si>
    <t>Rank 3</t>
  </si>
  <si>
    <t>Rank 4</t>
  </si>
  <si>
    <t>Rank 5</t>
  </si>
  <si>
    <t>Rank 6</t>
  </si>
  <si>
    <t>Rank 7</t>
  </si>
  <si>
    <t>Collected</t>
  </si>
  <si>
    <t>Monster Rearing Breakdown (Kis collected)</t>
  </si>
  <si>
    <t>Needed to get Legend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</si>
</sst>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rgb="FF006100"/>
      <name val="Calibri"/>
      <family val="2"/>
      <scheme val="minor"/>
    </font>
    <font>
      <b/>
      <sz val="13"/>
      <color theme="3"/>
      <name val="Calibri"/>
      <family val="2"/>
      <scheme val="minor"/>
    </font>
    <font>
      <sz val="11"/>
      <color rgb="FF9C5700"/>
      <name val="Calibri"/>
      <family val="2"/>
      <scheme val="minor"/>
    </font>
    <font>
      <b/>
      <sz val="15"/>
      <color theme="3"/>
      <name val="Calibri"/>
      <family val="2"/>
      <scheme val="minor"/>
    </font>
    <font>
      <b/>
      <sz val="11"/>
      <color theme="1"/>
      <name val="Calibri"/>
      <family val="2"/>
      <scheme val="minor"/>
    </font>
    <font>
      <sz val="11"/>
      <color rgb="FF3F3F76"/>
      <name val="Calibri"/>
      <family val="2"/>
      <scheme val="minor"/>
    </font>
    <font>
      <sz val="8"/>
      <name val="Calibri"/>
      <family val="2"/>
      <scheme val="minor"/>
    </font>
  </fonts>
  <fills count="9">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theme="0" tint="-0.14999847407452621"/>
        <bgColor indexed="64"/>
      </patternFill>
    </fill>
    <fill>
      <patternFill patternType="solid">
        <fgColor rgb="FFFFEB9C"/>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CC99"/>
      </patternFill>
    </fill>
  </fills>
  <borders count="5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medium">
        <color theme="4" tint="0.39997558519241921"/>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top/>
      <bottom style="thick">
        <color theme="4" tint="0.499984740745262"/>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bottom style="thick">
        <color theme="4"/>
      </bottom>
      <diagonal/>
    </border>
    <border>
      <left style="medium">
        <color indexed="64"/>
      </left>
      <right/>
      <top style="medium">
        <color indexed="64"/>
      </top>
      <bottom style="thick">
        <color theme="4" tint="0.499984740745262"/>
      </bottom>
      <diagonal/>
    </border>
    <border>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theme="4" tint="0.39997558519241921"/>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
      <left style="medium">
        <color indexed="64"/>
      </left>
      <right style="medium">
        <color indexed="64"/>
      </right>
      <top style="medium">
        <color indexed="64"/>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s>
  <cellStyleXfs count="10">
    <xf numFmtId="0" fontId="0" fillId="0" borderId="0"/>
    <xf numFmtId="0" fontId="2" fillId="0" borderId="0" applyNumberFormat="0" applyFill="0" applyBorder="0" applyAlignment="0" applyProtection="0"/>
    <xf numFmtId="0" fontId="3" fillId="0" borderId="9"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5" fillId="0" borderId="18" applyNumberFormat="0" applyFill="0" applyAlignment="0" applyProtection="0"/>
    <xf numFmtId="0" fontId="6" fillId="5" borderId="0" applyNumberFormat="0" applyBorder="0" applyAlignment="0" applyProtection="0"/>
    <xf numFmtId="0" fontId="7" fillId="0" borderId="22" applyNumberFormat="0" applyFill="0" applyAlignment="0" applyProtection="0"/>
    <xf numFmtId="0" fontId="3" fillId="0" borderId="0" applyNumberFormat="0" applyFill="0" applyBorder="0" applyAlignment="0" applyProtection="0"/>
    <xf numFmtId="0" fontId="9" fillId="8" borderId="53" applyNumberFormat="0" applyAlignment="0" applyProtection="0"/>
  </cellStyleXfs>
  <cellXfs count="283">
    <xf numFmtId="0" fontId="0" fillId="0" borderId="0" xfId="0"/>
    <xf numFmtId="0" fontId="0" fillId="0" borderId="4" xfId="0" applyBorder="1"/>
    <xf numFmtId="0" fontId="0" fillId="0" borderId="6" xfId="0" applyBorder="1"/>
    <xf numFmtId="0" fontId="0" fillId="0" borderId="8" xfId="0" applyBorder="1"/>
    <xf numFmtId="0" fontId="0" fillId="0" borderId="0" xfId="0"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49" fontId="0" fillId="0" borderId="0" xfId="0" applyNumberFormat="1"/>
    <xf numFmtId="49" fontId="0" fillId="4" borderId="0" xfId="0" applyNumberFormat="1" applyFill="1"/>
    <xf numFmtId="49" fontId="0" fillId="0" borderId="0" xfId="0" applyNumberFormat="1" applyAlignment="1">
      <alignment vertical="center"/>
    </xf>
    <xf numFmtId="49" fontId="0" fillId="0" borderId="0" xfId="0" applyNumberFormat="1" applyAlignment="1">
      <alignment horizontal="center" vertical="center"/>
    </xf>
    <xf numFmtId="49" fontId="0" fillId="4" borderId="0" xfId="0" applyNumberFormat="1" applyFill="1" applyAlignment="1">
      <alignment horizontal="center" vertical="center"/>
    </xf>
    <xf numFmtId="49" fontId="0" fillId="0" borderId="0" xfId="0" applyNumberFormat="1" applyAlignment="1">
      <alignment vertical="center" wrapText="1"/>
    </xf>
    <xf numFmtId="49" fontId="0" fillId="0" borderId="0" xfId="0" applyNumberFormat="1" applyAlignment="1">
      <alignment horizontal="center" vertical="center" wrapText="1"/>
    </xf>
    <xf numFmtId="49" fontId="0" fillId="4" borderId="0" xfId="0" applyNumberFormat="1" applyFill="1" applyAlignment="1">
      <alignment horizontal="center" vertical="center" wrapText="1"/>
    </xf>
    <xf numFmtId="49" fontId="3" fillId="0" borderId="9" xfId="2" applyNumberFormat="1" applyAlignment="1">
      <alignment horizontal="left"/>
    </xf>
    <xf numFmtId="49" fontId="0" fillId="0" borderId="0" xfId="0" applyNumberFormat="1" applyAlignment="1">
      <alignment wrapText="1"/>
    </xf>
    <xf numFmtId="49" fontId="0" fillId="0" borderId="0" xfId="0" applyNumberFormat="1" applyAlignment="1">
      <alignment horizontal="center" wrapText="1"/>
    </xf>
    <xf numFmtId="49" fontId="0" fillId="4" borderId="0" xfId="0" applyNumberFormat="1" applyFill="1" applyAlignment="1">
      <alignment horizontal="center" wrapText="1"/>
    </xf>
    <xf numFmtId="49" fontId="0" fillId="4" borderId="0" xfId="0" applyNumberFormat="1" applyFill="1" applyAlignment="1">
      <alignment vertical="center" wrapText="1"/>
    </xf>
    <xf numFmtId="49" fontId="0" fillId="0" borderId="8" xfId="0" applyNumberFormat="1" applyBorder="1"/>
    <xf numFmtId="49" fontId="0" fillId="4" borderId="0" xfId="0" applyNumberFormat="1" applyFill="1" applyAlignment="1">
      <alignment vertical="center"/>
    </xf>
    <xf numFmtId="49" fontId="3" fillId="0" borderId="9" xfId="2" applyNumberFormat="1" applyAlignment="1">
      <alignment horizontal="left" vertical="top"/>
    </xf>
    <xf numFmtId="0" fontId="0" fillId="0" borderId="1" xfId="0" applyBorder="1"/>
    <xf numFmtId="0" fontId="4" fillId="2" borderId="0" xfId="3"/>
    <xf numFmtId="0" fontId="0" fillId="0" borderId="0" xfId="0" applyAlignment="1">
      <alignment horizontal="left"/>
    </xf>
    <xf numFmtId="9" fontId="0" fillId="0" borderId="0" xfId="0" applyNumberFormat="1"/>
    <xf numFmtId="0" fontId="0" fillId="0" borderId="3" xfId="0" applyBorder="1"/>
    <xf numFmtId="9" fontId="0" fillId="0" borderId="5" xfId="0" applyNumberFormat="1" applyBorder="1"/>
    <xf numFmtId="9" fontId="0" fillId="0" borderId="7" xfId="0" applyNumberFormat="1" applyBorder="1"/>
    <xf numFmtId="0" fontId="0" fillId="0" borderId="0" xfId="0" applyAlignment="1">
      <alignment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49" fontId="0" fillId="0" borderId="1" xfId="0" applyNumberFormat="1" applyBorder="1" applyAlignment="1">
      <alignment vertical="center" wrapText="1"/>
    </xf>
    <xf numFmtId="9" fontId="0" fillId="0" borderId="0" xfId="0" applyNumberFormat="1" applyAlignment="1">
      <alignment horizontal="left"/>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xf>
    <xf numFmtId="0" fontId="0" fillId="0" borderId="3" xfId="0" applyBorder="1" applyAlignment="1">
      <alignment horizontal="center"/>
    </xf>
    <xf numFmtId="0" fontId="0" fillId="0" borderId="5" xfId="0" applyBorder="1"/>
    <xf numFmtId="0" fontId="0" fillId="0" borderId="0" xfId="0" quotePrefix="1" applyAlignment="1">
      <alignment horizontal="center"/>
    </xf>
    <xf numFmtId="0" fontId="0" fillId="0" borderId="7" xfId="0" applyBorder="1"/>
    <xf numFmtId="0" fontId="0" fillId="0" borderId="0" xfId="0" applyAlignment="1">
      <alignment horizontal="right"/>
    </xf>
    <xf numFmtId="0" fontId="0" fillId="0" borderId="8" xfId="0" applyBorder="1" applyAlignment="1">
      <alignment horizontal="right"/>
    </xf>
    <xf numFmtId="0" fontId="0" fillId="0" borderId="4" xfId="0" applyBorder="1" applyAlignment="1">
      <alignment horizontal="center"/>
    </xf>
    <xf numFmtId="0" fontId="0" fillId="0" borderId="6" xfId="0" applyBorder="1" applyAlignment="1">
      <alignment horizontal="center"/>
    </xf>
    <xf numFmtId="0" fontId="3" fillId="0" borderId="4" xfId="8" applyBorder="1" applyAlignment="1">
      <alignment horizontal="center"/>
    </xf>
    <xf numFmtId="0" fontId="3" fillId="0" borderId="0" xfId="8" applyBorder="1" applyAlignment="1">
      <alignment horizontal="center"/>
    </xf>
    <xf numFmtId="0" fontId="3" fillId="0" borderId="5" xfId="8" applyBorder="1" applyAlignment="1">
      <alignment horizontal="center"/>
    </xf>
    <xf numFmtId="0" fontId="3" fillId="0" borderId="0" xfId="8"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19" xfId="0" applyBorder="1" applyAlignment="1">
      <alignment horizontal="left" vertical="center"/>
    </xf>
    <xf numFmtId="0" fontId="0" fillId="0" borderId="20" xfId="0" applyBorder="1" applyAlignment="1">
      <alignment horizontal="center" vertical="center"/>
    </xf>
    <xf numFmtId="0" fontId="0" fillId="0" borderId="2" xfId="0" applyBorder="1"/>
    <xf numFmtId="0" fontId="0" fillId="0" borderId="10" xfId="0" applyBorder="1" applyAlignment="1">
      <alignment horizontal="left" vertical="center"/>
    </xf>
    <xf numFmtId="0" fontId="0" fillId="0" borderId="10" xfId="0" applyBorder="1"/>
    <xf numFmtId="0" fontId="0" fillId="0" borderId="11" xfId="0" applyBorder="1" applyAlignment="1">
      <alignment horizontal="center"/>
    </xf>
    <xf numFmtId="0" fontId="4" fillId="2" borderId="13" xfId="3" applyBorder="1" applyAlignment="1">
      <alignment horizontal="left" vertical="center"/>
    </xf>
    <xf numFmtId="0" fontId="4" fillId="2" borderId="0" xfId="3" applyBorder="1" applyAlignment="1">
      <alignment horizontal="left" vertical="center"/>
    </xf>
    <xf numFmtId="0" fontId="0" fillId="0" borderId="16" xfId="0" applyBorder="1" applyAlignment="1">
      <alignment horizontal="center" vertical="center"/>
    </xf>
    <xf numFmtId="0" fontId="0" fillId="6" borderId="29" xfId="0" applyFill="1" applyBorder="1"/>
    <xf numFmtId="0" fontId="0" fillId="6" borderId="30" xfId="0" applyFill="1" applyBorder="1"/>
    <xf numFmtId="0" fontId="0" fillId="6" borderId="31" xfId="0" applyFill="1" applyBorder="1" applyAlignment="1">
      <alignment horizontal="center"/>
    </xf>
    <xf numFmtId="0" fontId="0" fillId="0" borderId="30" xfId="0" applyBorder="1" applyAlignment="1">
      <alignment horizontal="center" vertical="center"/>
    </xf>
    <xf numFmtId="0" fontId="0" fillId="6" borderId="13" xfId="0" applyFill="1" applyBorder="1"/>
    <xf numFmtId="0" fontId="0" fillId="6" borderId="0" xfId="0" applyFill="1"/>
    <xf numFmtId="0" fontId="0" fillId="6" borderId="5" xfId="0" applyFill="1" applyBorder="1" applyAlignment="1">
      <alignment horizontal="center"/>
    </xf>
    <xf numFmtId="0" fontId="0" fillId="0" borderId="28" xfId="0" applyBorder="1" applyAlignment="1">
      <alignment horizontal="center" vertical="center"/>
    </xf>
    <xf numFmtId="0" fontId="0" fillId="0" borderId="33" xfId="0" applyBorder="1" applyAlignment="1">
      <alignment horizontal="center" vertical="center"/>
    </xf>
    <xf numFmtId="0" fontId="4" fillId="2" borderId="34" xfId="3" applyBorder="1" applyAlignment="1">
      <alignment horizontal="left" vertical="center"/>
    </xf>
    <xf numFmtId="0" fontId="0" fillId="6" borderId="8" xfId="0" applyFill="1" applyBorder="1"/>
    <xf numFmtId="0" fontId="0" fillId="6" borderId="7" xfId="0" applyFill="1" applyBorder="1" applyAlignment="1">
      <alignment horizontal="center"/>
    </xf>
    <xf numFmtId="0" fontId="4" fillId="2" borderId="30" xfId="3" quotePrefix="1"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6" borderId="10" xfId="0" applyFill="1" applyBorder="1"/>
    <xf numFmtId="0" fontId="0" fillId="6" borderId="11" xfId="0" applyFill="1" applyBorder="1" applyAlignment="1">
      <alignment horizontal="center"/>
    </xf>
    <xf numFmtId="0" fontId="0" fillId="0" borderId="31" xfId="0" applyBorder="1" applyAlignment="1">
      <alignment horizontal="center"/>
    </xf>
    <xf numFmtId="0" fontId="0" fillId="6" borderId="40" xfId="0" applyFill="1" applyBorder="1"/>
    <xf numFmtId="0" fontId="0" fillId="6" borderId="41" xfId="0" applyFill="1" applyBorder="1"/>
    <xf numFmtId="0" fontId="0" fillId="6" borderId="42" xfId="0" applyFill="1" applyBorder="1" applyAlignment="1">
      <alignment horizontal="center"/>
    </xf>
    <xf numFmtId="0" fontId="0" fillId="0" borderId="21" xfId="0" applyBorder="1" applyAlignment="1">
      <alignment horizontal="left" vertical="center"/>
    </xf>
    <xf numFmtId="0" fontId="0" fillId="0" borderId="19" xfId="0" applyBorder="1"/>
    <xf numFmtId="0" fontId="0" fillId="6" borderId="10" xfId="0" applyFill="1" applyBorder="1" applyAlignment="1">
      <alignment horizontal="center"/>
    </xf>
    <xf numFmtId="0" fontId="0" fillId="6" borderId="38" xfId="0" applyFill="1" applyBorder="1"/>
    <xf numFmtId="0" fontId="0" fillId="6" borderId="36" xfId="0" applyFill="1" applyBorder="1"/>
    <xf numFmtId="0" fontId="0" fillId="6" borderId="37" xfId="0" applyFill="1" applyBorder="1" applyAlignment="1">
      <alignment horizontal="center"/>
    </xf>
    <xf numFmtId="0" fontId="0" fillId="6" borderId="0" xfId="0" applyFill="1" applyAlignment="1">
      <alignment horizontal="center"/>
    </xf>
    <xf numFmtId="0" fontId="0" fillId="0" borderId="44" xfId="0" applyBorder="1" applyAlignment="1">
      <alignment horizontal="center" vertical="center"/>
    </xf>
    <xf numFmtId="0" fontId="0" fillId="0" borderId="44" xfId="0" applyBorder="1" applyAlignment="1">
      <alignment horizontal="center"/>
    </xf>
    <xf numFmtId="0" fontId="0" fillId="0" borderId="42" xfId="0" applyBorder="1" applyAlignment="1">
      <alignment horizontal="center"/>
    </xf>
    <xf numFmtId="0" fontId="3" fillId="0" borderId="0" xfId="8" applyAlignment="1">
      <alignment horizontal="left" vertical="center"/>
    </xf>
    <xf numFmtId="0" fontId="1" fillId="3" borderId="1" xfId="4" applyBorder="1" applyAlignment="1">
      <alignment vertical="center"/>
    </xf>
    <xf numFmtId="0" fontId="1" fillId="3" borderId="2" xfId="4" applyBorder="1" applyAlignment="1">
      <alignment vertical="center"/>
    </xf>
    <xf numFmtId="0" fontId="1" fillId="3" borderId="3" xfId="4" applyBorder="1" applyAlignment="1">
      <alignment vertical="center"/>
    </xf>
    <xf numFmtId="0" fontId="0" fillId="7" borderId="4" xfId="0" applyFill="1" applyBorder="1" applyAlignment="1">
      <alignment vertical="center"/>
    </xf>
    <xf numFmtId="0" fontId="0" fillId="7" borderId="0" xfId="0" applyFill="1" applyAlignment="1">
      <alignment vertical="center"/>
    </xf>
    <xf numFmtId="0" fontId="0" fillId="0" borderId="0" xfId="0" applyAlignment="1">
      <alignment vertical="center"/>
    </xf>
    <xf numFmtId="0" fontId="0" fillId="7" borderId="5" xfId="0" applyFill="1" applyBorder="1"/>
    <xf numFmtId="0" fontId="0" fillId="0" borderId="4" xfId="0" applyBorder="1" applyAlignment="1">
      <alignment vertical="center"/>
    </xf>
    <xf numFmtId="0" fontId="0" fillId="0" borderId="6" xfId="0" applyBorder="1" applyAlignment="1">
      <alignment vertical="center"/>
    </xf>
    <xf numFmtId="0" fontId="0" fillId="0" borderId="8" xfId="0" applyBorder="1" applyAlignment="1">
      <alignment vertical="center"/>
    </xf>
    <xf numFmtId="0" fontId="4" fillId="2" borderId="10" xfId="3" applyBorder="1" applyAlignment="1">
      <alignment horizontal="left" vertical="center"/>
    </xf>
    <xf numFmtId="0" fontId="4" fillId="2" borderId="29" xfId="3" quotePrefix="1" applyBorder="1" applyAlignment="1">
      <alignment horizontal="center" vertical="center"/>
    </xf>
    <xf numFmtId="0" fontId="4" fillId="2" borderId="30" xfId="3" applyBorder="1"/>
    <xf numFmtId="0" fontId="4" fillId="2" borderId="10" xfId="3" applyBorder="1"/>
    <xf numFmtId="0" fontId="4" fillId="2" borderId="43" xfId="3" applyBorder="1" applyAlignment="1">
      <alignment horizontal="left" vertical="center"/>
    </xf>
    <xf numFmtId="0" fontId="4" fillId="2" borderId="41" xfId="3" applyBorder="1" applyAlignment="1">
      <alignment horizontal="left" vertical="center"/>
    </xf>
    <xf numFmtId="0" fontId="4" fillId="2" borderId="41" xfId="3" applyBorder="1"/>
    <xf numFmtId="0" fontId="4" fillId="2" borderId="10" xfId="3" quotePrefix="1" applyBorder="1" applyAlignment="1">
      <alignment horizontal="center" vertical="center"/>
    </xf>
    <xf numFmtId="9" fontId="0" fillId="0" borderId="4" xfId="0" quotePrefix="1" applyNumberFormat="1" applyBorder="1" applyAlignment="1">
      <alignment horizontal="center"/>
    </xf>
    <xf numFmtId="0" fontId="4" fillId="2" borderId="8" xfId="3" applyBorder="1" applyAlignment="1">
      <alignment horizontal="left" vertical="center"/>
    </xf>
    <xf numFmtId="0" fontId="4" fillId="2" borderId="14" xfId="3" applyBorder="1" applyAlignment="1">
      <alignment horizontal="left" vertical="center"/>
    </xf>
    <xf numFmtId="0" fontId="4" fillId="2" borderId="13" xfId="3" quotePrefix="1" applyBorder="1" applyAlignment="1">
      <alignment horizontal="center" vertical="center"/>
    </xf>
    <xf numFmtId="9" fontId="0" fillId="0" borderId="0" xfId="0" applyNumberFormat="1" applyAlignment="1">
      <alignment horizontal="right"/>
    </xf>
    <xf numFmtId="0" fontId="4" fillId="2" borderId="35" xfId="3" applyBorder="1" applyAlignment="1">
      <alignment horizontal="left" vertical="center"/>
    </xf>
    <xf numFmtId="0" fontId="4" fillId="2" borderId="36" xfId="3" applyBorder="1" applyAlignment="1">
      <alignment horizontal="left" vertical="center"/>
    </xf>
    <xf numFmtId="0" fontId="4" fillId="2" borderId="36" xfId="3" quotePrefix="1" applyBorder="1" applyAlignment="1">
      <alignment horizontal="center" vertical="center"/>
    </xf>
    <xf numFmtId="49" fontId="8" fillId="0" borderId="45" xfId="0" applyNumberFormat="1" applyFont="1" applyBorder="1"/>
    <xf numFmtId="49" fontId="0" fillId="0" borderId="46" xfId="0" applyNumberFormat="1" applyBorder="1"/>
    <xf numFmtId="49" fontId="0" fillId="0" borderId="47" xfId="0" applyNumberFormat="1" applyBorder="1"/>
    <xf numFmtId="49" fontId="0" fillId="0" borderId="48" xfId="0" applyNumberFormat="1" applyBorder="1"/>
    <xf numFmtId="49" fontId="0" fillId="0" borderId="4" xfId="0" applyNumberFormat="1" applyBorder="1"/>
    <xf numFmtId="49" fontId="0" fillId="0" borderId="5" xfId="0" applyNumberFormat="1" applyBorder="1"/>
    <xf numFmtId="49" fontId="0" fillId="0" borderId="6" xfId="0" applyNumberFormat="1" applyBorder="1"/>
    <xf numFmtId="49" fontId="0" fillId="0" borderId="7" xfId="0" applyNumberFormat="1" applyBorder="1"/>
    <xf numFmtId="49" fontId="3" fillId="0" borderId="52" xfId="2" applyNumberFormat="1" applyBorder="1"/>
    <xf numFmtId="0" fontId="4" fillId="2" borderId="21" xfId="3" applyBorder="1" applyAlignment="1">
      <alignment horizontal="left" vertical="center"/>
    </xf>
    <xf numFmtId="0" fontId="4" fillId="2" borderId="27" xfId="3" applyBorder="1" applyAlignment="1">
      <alignment horizontal="left" vertical="center"/>
    </xf>
    <xf numFmtId="0" fontId="4" fillId="2" borderId="30" xfId="3" applyBorder="1" applyAlignment="1">
      <alignment horizontal="left" vertical="center"/>
    </xf>
    <xf numFmtId="0" fontId="4" fillId="2" borderId="4" xfId="3" applyBorder="1" applyAlignment="1">
      <alignment horizontal="left" vertical="center"/>
    </xf>
    <xf numFmtId="49" fontId="0" fillId="0" borderId="13" xfId="0" applyNumberFormat="1" applyBorder="1" applyAlignment="1">
      <alignment vertical="center"/>
    </xf>
    <xf numFmtId="49" fontId="0" fillId="0" borderId="19" xfId="0" applyNumberFormat="1" applyBorder="1" applyAlignment="1">
      <alignment vertical="center" wrapText="1"/>
    </xf>
    <xf numFmtId="49" fontId="0" fillId="0" borderId="14" xfId="0" applyNumberFormat="1" applyBorder="1" applyAlignment="1">
      <alignment vertical="center"/>
    </xf>
    <xf numFmtId="0" fontId="0" fillId="0" borderId="0" xfId="0" applyAlignment="1" applyProtection="1">
      <alignment vertical="center"/>
      <protection locked="0"/>
    </xf>
    <xf numFmtId="1" fontId="0" fillId="0" borderId="5" xfId="0" applyNumberFormat="1" applyBorder="1"/>
    <xf numFmtId="1" fontId="0" fillId="0" borderId="7" xfId="0" applyNumberFormat="1" applyBorder="1"/>
    <xf numFmtId="49" fontId="0" fillId="0" borderId="45" xfId="0" applyNumberFormat="1" applyBorder="1" applyAlignment="1">
      <alignment horizontal="center" vertical="center" wrapText="1"/>
    </xf>
    <xf numFmtId="0" fontId="0" fillId="0" borderId="45" xfId="0" applyBorder="1" applyAlignment="1" applyProtection="1">
      <alignment vertical="center"/>
      <protection locked="0"/>
    </xf>
    <xf numFmtId="49" fontId="0" fillId="0" borderId="3" xfId="0" applyNumberFormat="1" applyBorder="1"/>
    <xf numFmtId="1" fontId="0" fillId="0" borderId="47" xfId="0" applyNumberFormat="1" applyBorder="1" applyAlignment="1">
      <alignment horizontal="center" vertical="center"/>
    </xf>
    <xf numFmtId="1" fontId="0" fillId="0" borderId="47" xfId="0" applyNumberFormat="1" applyBorder="1" applyAlignment="1">
      <alignment vertical="center"/>
    </xf>
    <xf numFmtId="1" fontId="0" fillId="0" borderId="48" xfId="0" applyNumberFormat="1" applyBorder="1" applyAlignment="1">
      <alignment horizontal="center" vertical="center"/>
    </xf>
    <xf numFmtId="1" fontId="0" fillId="0" borderId="48" xfId="0" applyNumberFormat="1" applyBorder="1" applyAlignment="1">
      <alignment vertical="center"/>
    </xf>
    <xf numFmtId="0" fontId="0" fillId="0" borderId="47" xfId="0" applyBorder="1" applyAlignment="1">
      <alignment horizontal="center" vertical="center"/>
    </xf>
    <xf numFmtId="49" fontId="0" fillId="0" borderId="45" xfId="0" applyNumberFormat="1" applyBorder="1" applyAlignment="1">
      <alignment horizontal="center" vertical="center"/>
    </xf>
    <xf numFmtId="0" fontId="4" fillId="2" borderId="48" xfId="3" applyNumberFormat="1" applyBorder="1" applyAlignment="1">
      <alignment horizontal="center" vertical="center"/>
    </xf>
    <xf numFmtId="49" fontId="9" fillId="8" borderId="53" xfId="9" applyNumberFormat="1" applyAlignment="1">
      <alignment horizontal="left"/>
    </xf>
    <xf numFmtId="49" fontId="9" fillId="8" borderId="53" xfId="9" applyNumberFormat="1" applyAlignment="1">
      <alignment horizontal="left" vertical="top"/>
    </xf>
    <xf numFmtId="0" fontId="4" fillId="2" borderId="12" xfId="3" applyBorder="1" applyAlignment="1">
      <alignment horizontal="left" vertical="center"/>
    </xf>
    <xf numFmtId="0" fontId="4" fillId="2" borderId="29" xfId="3" applyBorder="1" applyAlignment="1">
      <alignment horizontal="left" vertical="center"/>
    </xf>
    <xf numFmtId="0" fontId="4" fillId="2" borderId="0" xfId="3" applyBorder="1"/>
    <xf numFmtId="0" fontId="4" fillId="2" borderId="8" xfId="3" applyBorder="1"/>
    <xf numFmtId="0" fontId="4" fillId="2" borderId="38" xfId="3" applyBorder="1"/>
    <xf numFmtId="0" fontId="4" fillId="2" borderId="36" xfId="3" applyBorder="1"/>
    <xf numFmtId="49" fontId="0" fillId="0" borderId="0" xfId="0" applyNumberFormat="1" applyAlignment="1">
      <alignment horizontal="center"/>
    </xf>
    <xf numFmtId="49" fontId="0" fillId="4" borderId="0" xfId="0" applyNumberFormat="1" applyFill="1" applyAlignment="1">
      <alignment horizontal="center"/>
    </xf>
    <xf numFmtId="49" fontId="8" fillId="3" borderId="1" xfId="4" applyNumberFormat="1" applyFont="1" applyBorder="1" applyAlignment="1">
      <alignment vertical="center" wrapText="1"/>
    </xf>
    <xf numFmtId="49" fontId="8" fillId="3" borderId="2" xfId="4" applyNumberFormat="1" applyFont="1" applyBorder="1" applyAlignment="1">
      <alignment vertical="center" wrapText="1"/>
    </xf>
    <xf numFmtId="49" fontId="8" fillId="3" borderId="2" xfId="4" applyNumberFormat="1" applyFont="1" applyBorder="1"/>
    <xf numFmtId="49" fontId="8" fillId="3" borderId="2" xfId="4" applyNumberFormat="1" applyFont="1" applyBorder="1" applyAlignment="1">
      <alignment vertical="center"/>
    </xf>
    <xf numFmtId="49" fontId="8" fillId="3" borderId="3" xfId="4" applyNumberFormat="1" applyFont="1" applyBorder="1" applyAlignment="1">
      <alignment horizontal="center" vertical="center"/>
    </xf>
    <xf numFmtId="49" fontId="8" fillId="0" borderId="0" xfId="0" applyNumberFormat="1" applyFont="1"/>
    <xf numFmtId="49" fontId="8" fillId="4" borderId="0" xfId="0" applyNumberFormat="1" applyFont="1" applyFill="1"/>
    <xf numFmtId="49" fontId="8" fillId="3" borderId="1" xfId="4" applyNumberFormat="1" applyFont="1" applyBorder="1" applyAlignment="1">
      <alignment wrapText="1"/>
    </xf>
    <xf numFmtId="49" fontId="8" fillId="3" borderId="3" xfId="4" applyNumberFormat="1" applyFont="1" applyBorder="1" applyAlignment="1">
      <alignment horizontal="center"/>
    </xf>
    <xf numFmtId="49" fontId="0" fillId="0" borderId="0" xfId="0" applyNumberFormat="1" applyAlignment="1">
      <alignment horizontal="left" vertical="center" wrapText="1"/>
    </xf>
    <xf numFmtId="49" fontId="0" fillId="0" borderId="0" xfId="0" applyNumberFormat="1" applyAlignment="1">
      <alignment horizontal="left"/>
    </xf>
    <xf numFmtId="49" fontId="0" fillId="0" borderId="0" xfId="0" applyNumberFormat="1" applyAlignment="1">
      <alignment horizontal="left" vertical="center"/>
    </xf>
    <xf numFmtId="49" fontId="0" fillId="0" borderId="0" xfId="0" applyNumberFormat="1" applyAlignment="1">
      <alignment horizontal="left" wrapText="1"/>
    </xf>
    <xf numFmtId="0" fontId="7" fillId="0" borderId="22" xfId="7" applyAlignment="1">
      <alignment horizontal="center"/>
    </xf>
    <xf numFmtId="0" fontId="3" fillId="0" borderId="9" xfId="2" applyAlignment="1">
      <alignment horizontal="center"/>
    </xf>
    <xf numFmtId="0" fontId="0" fillId="0" borderId="21" xfId="0"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17" xfId="0" applyBorder="1" applyAlignment="1">
      <alignment horizontal="center" vertical="center"/>
    </xf>
    <xf numFmtId="9" fontId="0" fillId="0" borderId="11" xfId="0" applyNumberFormat="1" applyBorder="1" applyAlignment="1">
      <alignment horizontal="center" vertical="center"/>
    </xf>
    <xf numFmtId="9" fontId="0" fillId="0" borderId="7" xfId="0" applyNumberFormat="1" applyBorder="1" applyAlignment="1">
      <alignment horizontal="center" vertical="center"/>
    </xf>
    <xf numFmtId="0" fontId="0" fillId="0" borderId="13" xfId="0" applyBorder="1" applyAlignment="1">
      <alignment horizontal="center"/>
    </xf>
    <xf numFmtId="0" fontId="0" fillId="0" borderId="16" xfId="0" applyBorder="1" applyAlignment="1">
      <alignment horizontal="center"/>
    </xf>
    <xf numFmtId="0" fontId="0" fillId="0" borderId="14"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5" fillId="0" borderId="18" xfId="5" applyAlignment="1">
      <alignment horizontal="left"/>
    </xf>
    <xf numFmtId="0" fontId="0" fillId="0" borderId="0" xfId="0" applyAlignment="1">
      <alignment horizontal="left"/>
    </xf>
    <xf numFmtId="0" fontId="0" fillId="0" borderId="1" xfId="0" applyBorder="1" applyAlignment="1">
      <alignment horizontal="left"/>
    </xf>
    <xf numFmtId="0" fontId="0" fillId="0" borderId="3" xfId="0" applyBorder="1" applyAlignment="1">
      <alignment horizontal="left"/>
    </xf>
    <xf numFmtId="0" fontId="7" fillId="0" borderId="22" xfId="7" applyAlignment="1">
      <alignment horizontal="left"/>
    </xf>
    <xf numFmtId="49" fontId="0" fillId="0" borderId="54" xfId="0" applyNumberFormat="1" applyBorder="1" applyAlignment="1">
      <alignment horizontal="left"/>
    </xf>
    <xf numFmtId="49" fontId="3" fillId="0" borderId="49" xfId="2" applyNumberFormat="1" applyBorder="1" applyAlignment="1">
      <alignment horizontal="center"/>
    </xf>
    <xf numFmtId="49" fontId="3" fillId="0" borderId="50" xfId="2" applyNumberFormat="1" applyBorder="1" applyAlignment="1">
      <alignment horizontal="center"/>
    </xf>
    <xf numFmtId="49" fontId="3" fillId="0" borderId="51" xfId="2" applyNumberFormat="1" applyBorder="1" applyAlignment="1">
      <alignment horizontal="center"/>
    </xf>
    <xf numFmtId="49" fontId="0" fillId="0" borderId="54" xfId="0" applyNumberFormat="1" applyBorder="1" applyAlignment="1">
      <alignment horizontal="left" vertical="center" wrapText="1"/>
    </xf>
    <xf numFmtId="49" fontId="0" fillId="0" borderId="0" xfId="0" applyNumberFormat="1" applyAlignment="1">
      <alignment horizontal="left" vertical="center" wrapText="1"/>
    </xf>
    <xf numFmtId="49" fontId="0" fillId="4" borderId="0" xfId="0" applyNumberFormat="1" applyFill="1" applyAlignment="1">
      <alignment horizontal="center" vertical="center" wrapText="1"/>
    </xf>
    <xf numFmtId="49" fontId="0" fillId="4" borderId="0" xfId="0" applyNumberFormat="1" applyFill="1" applyAlignment="1">
      <alignment horizontal="center" vertical="center"/>
    </xf>
    <xf numFmtId="49" fontId="0" fillId="0" borderId="0" xfId="0" applyNumberFormat="1" applyAlignment="1">
      <alignment horizontal="center" vertical="center"/>
    </xf>
    <xf numFmtId="49" fontId="0" fillId="4" borderId="4" xfId="0"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8" xfId="0" applyNumberFormat="1" applyBorder="1" applyAlignment="1">
      <alignment horizontal="center" vertical="center" wrapText="1"/>
    </xf>
    <xf numFmtId="49" fontId="2" fillId="0" borderId="0" xfId="1" applyNumberFormat="1" applyAlignment="1">
      <alignment horizontal="left" vertical="center"/>
    </xf>
    <xf numFmtId="49" fontId="3" fillId="0" borderId="9" xfId="2" applyNumberFormat="1" applyAlignment="1">
      <alignment horizontal="left"/>
    </xf>
    <xf numFmtId="49" fontId="2" fillId="0" borderId="0" xfId="1" applyNumberFormat="1" applyAlignment="1">
      <alignment horizontal="left"/>
    </xf>
    <xf numFmtId="49" fontId="0" fillId="0" borderId="8" xfId="0" applyNumberFormat="1" applyBorder="1" applyAlignment="1">
      <alignment horizontal="center" vertical="center"/>
    </xf>
    <xf numFmtId="49" fontId="0" fillId="0" borderId="4" xfId="0" applyNumberFormat="1" applyBorder="1" applyAlignment="1">
      <alignment horizontal="center" vertical="center" wrapText="1"/>
    </xf>
    <xf numFmtId="49" fontId="0" fillId="0" borderId="6" xfId="0" applyNumberFormat="1" applyBorder="1" applyAlignment="1">
      <alignment horizontal="center" vertical="center" wrapText="1"/>
    </xf>
    <xf numFmtId="49" fontId="0" fillId="0" borderId="5" xfId="0" applyNumberFormat="1" applyBorder="1" applyAlignment="1">
      <alignment horizontal="center" vertical="center"/>
    </xf>
    <xf numFmtId="49" fontId="0" fillId="0" borderId="7" xfId="0" applyNumberFormat="1" applyBorder="1" applyAlignment="1">
      <alignment horizontal="center" vertical="center"/>
    </xf>
    <xf numFmtId="49" fontId="3" fillId="0" borderId="9" xfId="2" applyNumberFormat="1" applyAlignment="1">
      <alignment horizontal="left" vertical="top"/>
    </xf>
    <xf numFmtId="0" fontId="2" fillId="0" borderId="0" xfId="1" applyAlignment="1">
      <alignment horizontal="left"/>
    </xf>
    <xf numFmtId="49" fontId="0" fillId="0" borderId="10" xfId="0" applyNumberFormat="1" applyBorder="1" applyAlignment="1">
      <alignment horizontal="center" vertical="center" wrapText="1"/>
    </xf>
    <xf numFmtId="49" fontId="0" fillId="0" borderId="11" xfId="0" applyNumberFormat="1" applyBorder="1" applyAlignment="1">
      <alignment horizontal="center" vertical="center"/>
    </xf>
    <xf numFmtId="49" fontId="0" fillId="0" borderId="10" xfId="0" applyNumberFormat="1" applyBorder="1" applyAlignment="1">
      <alignment horizontal="center" vertical="center"/>
    </xf>
    <xf numFmtId="49" fontId="6" fillId="5" borderId="11" xfId="6" applyNumberFormat="1" applyBorder="1" applyAlignment="1">
      <alignment horizontal="center" vertical="center" wrapText="1"/>
    </xf>
    <xf numFmtId="49" fontId="6" fillId="5" borderId="5" xfId="6" applyNumberFormat="1" applyBorder="1" applyAlignment="1">
      <alignment horizontal="center" vertical="center" wrapText="1"/>
    </xf>
    <xf numFmtId="0" fontId="0" fillId="0" borderId="54" xfId="0" applyBorder="1" applyAlignment="1">
      <alignment horizontal="left"/>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5" fillId="0" borderId="23" xfId="5" applyBorder="1" applyAlignment="1">
      <alignment horizontal="center"/>
    </xf>
    <xf numFmtId="0" fontId="5" fillId="0" borderId="24" xfId="5" applyBorder="1" applyAlignment="1">
      <alignment horizontal="center"/>
    </xf>
    <xf numFmtId="0" fontId="5" fillId="0" borderId="25" xfId="5" applyBorder="1" applyAlignment="1">
      <alignment horizontal="center"/>
    </xf>
    <xf numFmtId="0" fontId="7" fillId="0" borderId="22" xfId="7" applyAlignment="1">
      <alignment horizontal="left" vertical="center"/>
    </xf>
    <xf numFmtId="0" fontId="4" fillId="2" borderId="21" xfId="3" applyBorder="1" applyAlignment="1">
      <alignment horizontal="left" vertical="center"/>
    </xf>
    <xf numFmtId="0" fontId="4" fillId="2" borderId="26" xfId="3" applyBorder="1" applyAlignment="1">
      <alignment horizontal="left" vertical="center"/>
    </xf>
    <xf numFmtId="0" fontId="4" fillId="2" borderId="10" xfId="3" applyBorder="1" applyAlignment="1">
      <alignment horizontal="left" vertical="center"/>
    </xf>
    <xf numFmtId="0" fontId="4" fillId="2" borderId="27" xfId="3" applyBorder="1" applyAlignment="1">
      <alignment horizontal="left" vertical="center"/>
    </xf>
    <xf numFmtId="0" fontId="0" fillId="0" borderId="28" xfId="0" applyBorder="1" applyAlignment="1">
      <alignment horizontal="center" vertical="center"/>
    </xf>
    <xf numFmtId="0" fontId="4" fillId="2" borderId="32" xfId="3" applyBorder="1" applyAlignment="1">
      <alignment horizontal="left" vertical="center"/>
    </xf>
    <xf numFmtId="0" fontId="4" fillId="2" borderId="30" xfId="3" applyBorder="1" applyAlignment="1">
      <alignment horizontal="left" vertical="center"/>
    </xf>
    <xf numFmtId="0" fontId="0" fillId="0" borderId="30" xfId="0" applyBorder="1" applyAlignment="1">
      <alignment horizontal="center" vertical="center"/>
    </xf>
    <xf numFmtId="0" fontId="0" fillId="0" borderId="27" xfId="0" applyBorder="1" applyAlignment="1">
      <alignment horizontal="center" vertical="center"/>
    </xf>
    <xf numFmtId="0" fontId="0" fillId="0" borderId="33" xfId="0" applyBorder="1" applyAlignment="1">
      <alignment horizontal="center" vertical="center"/>
    </xf>
    <xf numFmtId="0" fontId="4" fillId="2" borderId="6" xfId="3" applyBorder="1" applyAlignment="1">
      <alignment horizontal="left" vertical="center"/>
    </xf>
    <xf numFmtId="0" fontId="4" fillId="2" borderId="8" xfId="3" applyBorder="1" applyAlignment="1">
      <alignment horizontal="left" vertical="center"/>
    </xf>
    <xf numFmtId="0" fontId="4" fillId="2" borderId="4" xfId="3" applyBorder="1" applyAlignment="1">
      <alignment horizontal="left" vertical="center"/>
    </xf>
    <xf numFmtId="0" fontId="4" fillId="2" borderId="0" xfId="3" applyBorder="1" applyAlignment="1">
      <alignment horizontal="left" vertical="center"/>
    </xf>
    <xf numFmtId="0" fontId="0" fillId="0" borderId="16" xfId="0" applyBorder="1" applyAlignment="1">
      <alignment horizontal="center" vertical="center"/>
    </xf>
    <xf numFmtId="0" fontId="4" fillId="2" borderId="29" xfId="3" quotePrefix="1" applyBorder="1" applyAlignment="1">
      <alignment horizontal="center" vertical="center"/>
    </xf>
    <xf numFmtId="0" fontId="4" fillId="2" borderId="13" xfId="3" quotePrefix="1" applyBorder="1" applyAlignment="1">
      <alignment horizontal="center" vertical="center"/>
    </xf>
    <xf numFmtId="0" fontId="0" fillId="0" borderId="0" xfId="0" applyAlignment="1">
      <alignment horizontal="left" vertical="center"/>
    </xf>
    <xf numFmtId="0" fontId="4" fillId="2" borderId="29" xfId="3" applyBorder="1" applyAlignment="1">
      <alignment horizontal="left" vertical="center"/>
    </xf>
    <xf numFmtId="0" fontId="4" fillId="2" borderId="13" xfId="3" applyBorder="1" applyAlignment="1">
      <alignment horizontal="left" vertical="center"/>
    </xf>
    <xf numFmtId="0" fontId="4" fillId="2" borderId="14" xfId="3" applyBorder="1" applyAlignment="1">
      <alignment horizontal="left" vertical="center"/>
    </xf>
    <xf numFmtId="0" fontId="0" fillId="0" borderId="0" xfId="0" applyAlignment="1">
      <alignment horizontal="left" vertical="center" wrapText="1"/>
    </xf>
    <xf numFmtId="0" fontId="0" fillId="7" borderId="0" xfId="0" applyFill="1" applyAlignment="1">
      <alignment horizontal="left" vertical="center"/>
    </xf>
    <xf numFmtId="0" fontId="0" fillId="0" borderId="0" xfId="0" quotePrefix="1" applyAlignment="1">
      <alignment horizontal="left" vertical="center"/>
    </xf>
    <xf numFmtId="49" fontId="0" fillId="0" borderId="21" xfId="0" applyNumberFormat="1" applyBorder="1" applyAlignment="1">
      <alignment horizontal="center" vertical="center" wrapText="1"/>
    </xf>
    <xf numFmtId="49" fontId="0" fillId="0" borderId="10" xfId="0" applyNumberFormat="1" applyBorder="1"/>
    <xf numFmtId="0" fontId="0" fillId="0" borderId="0" xfId="0" applyAlignment="1">
      <alignment horizontal="center" vertical="center" wrapText="1"/>
    </xf>
    <xf numFmtId="0" fontId="0" fillId="0" borderId="5" xfId="0" applyBorder="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xf>
    <xf numFmtId="49" fontId="3" fillId="0" borderId="9" xfId="2" applyNumberFormat="1" applyAlignment="1">
      <alignment horizontal="right"/>
    </xf>
    <xf numFmtId="0" fontId="3" fillId="0" borderId="9" xfId="2" applyNumberFormat="1" applyAlignment="1">
      <alignment horizontal="left"/>
    </xf>
    <xf numFmtId="0" fontId="8" fillId="0" borderId="0" xfId="0" applyFont="1" applyAlignment="1">
      <alignment horizontal="left" vertical="center"/>
    </xf>
    <xf numFmtId="0" fontId="8" fillId="0" borderId="0" xfId="0" applyFont="1" applyAlignment="1">
      <alignment horizontal="right" vertical="center"/>
    </xf>
    <xf numFmtId="0" fontId="8" fillId="0" borderId="0" xfId="0" applyFont="1" applyAlignment="1">
      <alignment horizontal="right"/>
    </xf>
    <xf numFmtId="0" fontId="8" fillId="0" borderId="0" xfId="0" applyFont="1" applyAlignment="1">
      <alignment horizontal="left"/>
    </xf>
    <xf numFmtId="49" fontId="0" fillId="0" borderId="12" xfId="0" applyNumberFormat="1" applyBorder="1" applyAlignment="1">
      <alignment horizontal="center"/>
    </xf>
    <xf numFmtId="49" fontId="0" fillId="0" borderId="13" xfId="0" applyNumberFormat="1" applyBorder="1" applyAlignment="1">
      <alignment horizontal="center"/>
    </xf>
    <xf numFmtId="49" fontId="0" fillId="0" borderId="14" xfId="0" applyNumberFormat="1" applyBorder="1" applyAlignment="1">
      <alignment horizontal="center"/>
    </xf>
    <xf numFmtId="0" fontId="0" fillId="0" borderId="55" xfId="0" applyBorder="1" applyAlignment="1">
      <alignment horizontal="center"/>
    </xf>
    <xf numFmtId="9" fontId="0" fillId="0" borderId="11" xfId="0" applyNumberFormat="1" applyBorder="1" applyAlignment="1">
      <alignment horizontal="right"/>
    </xf>
    <xf numFmtId="9" fontId="0" fillId="0" borderId="5" xfId="0" applyNumberFormat="1" applyBorder="1" applyAlignment="1">
      <alignment horizontal="right"/>
    </xf>
    <xf numFmtId="9" fontId="0" fillId="0" borderId="7" xfId="0" applyNumberFormat="1" applyBorder="1" applyAlignment="1">
      <alignment horizontal="right"/>
    </xf>
    <xf numFmtId="0" fontId="0" fillId="0" borderId="56" xfId="0" applyBorder="1" applyAlignment="1">
      <alignment horizontal="center"/>
    </xf>
    <xf numFmtId="0" fontId="0" fillId="0" borderId="57" xfId="0" applyBorder="1" applyAlignment="1">
      <alignment horizontal="center"/>
    </xf>
    <xf numFmtId="0" fontId="0" fillId="0" borderId="58" xfId="0" applyBorder="1" applyAlignment="1">
      <alignment horizontal="center" vertical="center"/>
    </xf>
  </cellXfs>
  <cellStyles count="10">
    <cellStyle name="20% - Accent1" xfId="4" builtinId="30"/>
    <cellStyle name="Good" xfId="3" builtinId="26"/>
    <cellStyle name="Heading 1" xfId="7" builtinId="16"/>
    <cellStyle name="Heading 2" xfId="5" builtinId="17"/>
    <cellStyle name="Heading 3" xfId="2" builtinId="18"/>
    <cellStyle name="Heading 4" xfId="8" builtinId="19"/>
    <cellStyle name="Input" xfId="9" builtinId="20"/>
    <cellStyle name="Neutral" xfId="6" builtinId="28"/>
    <cellStyle name="Normal" xfId="0" builtinId="0"/>
    <cellStyle name="Title" xfId="1" builtinId="15"/>
  </cellStyles>
  <dxfs count="207">
    <dxf>
      <font>
        <color auto="1"/>
      </font>
      <fill>
        <patternFill>
          <bgColor theme="9" tint="0.79998168889431442"/>
        </patternFill>
      </fill>
    </dxf>
    <dxf>
      <font>
        <color auto="1"/>
      </font>
      <fill>
        <patternFill>
          <bgColor theme="9" tint="0.79998168889431442"/>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auto="1"/>
      </font>
      <fill>
        <patternFill>
          <bgColor theme="9" tint="0.79998168889431442"/>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63BE7B"/>
      <color rgb="FFFFE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33A8-08C1-4745-81DB-B08948423BC9}">
  <dimension ref="A2:J36"/>
  <sheetViews>
    <sheetView workbookViewId="0">
      <selection activeCell="R44" sqref="R44"/>
    </sheetView>
  </sheetViews>
  <sheetFormatPr defaultRowHeight="15" x14ac:dyDescent="0.25"/>
  <cols>
    <col min="1" max="1" width="33.5703125" bestFit="1" customWidth="1"/>
    <col min="2" max="3" width="12.28515625" customWidth="1"/>
    <col min="7" max="7" width="15.140625" bestFit="1" customWidth="1"/>
    <col min="9" max="9" width="13.28515625" bestFit="1" customWidth="1"/>
  </cols>
  <sheetData>
    <row r="2" spans="1:10" ht="20.25" thickBot="1" x14ac:dyDescent="0.35">
      <c r="A2" s="175" t="s">
        <v>423</v>
      </c>
      <c r="B2" s="175"/>
      <c r="C2" s="175"/>
      <c r="D2" s="175"/>
      <c r="E2" s="175"/>
      <c r="F2" s="175"/>
      <c r="G2" s="175"/>
      <c r="H2" s="175"/>
      <c r="I2" s="175"/>
      <c r="J2" s="175"/>
    </row>
    <row r="3" spans="1:10" ht="15.75" thickTop="1" x14ac:dyDescent="0.25">
      <c r="A3" s="26" t="str">
        <f>_xlfn.CONCAT("Quest Completion Progress (", SUM('Naakuals &amp; Quests'!D31,'Naakuals &amp; Quests'!D38,'Naakuals &amp; Quests'!D48,'Naakuals &amp; Quests'!D64,'Naakuals &amp; Quests'!D75), "/", SUM('Naakuals &amp; Quests'!F31,'Naakuals &amp; Quests'!F38,'Naakuals &amp; Quests'!F48,'Naakuals &amp; Quests'!F64,'Naakuals &amp; Quests'!F75), ")")</f>
        <v>Quest Completion Progress (0/100)</v>
      </c>
      <c r="B3" s="119">
        <f>(SUM('Naakuals &amp; Quests'!D31,'Naakuals &amp; Quests'!D38,'Naakuals &amp; Quests'!D48,'Naakuals &amp; Quests'!D64,'Naakuals &amp; Quests'!D75) / SUM('Naakuals &amp; Quests'!F31,'Naakuals &amp; Quests'!F38,'Naakuals &amp; Quests'!F48,'Naakuals &amp; Quests'!F64,'Naakuals &amp; Quests'!F75))</f>
        <v>0</v>
      </c>
      <c r="C3" s="26"/>
      <c r="D3" s="26"/>
      <c r="E3" s="26"/>
      <c r="F3" s="35"/>
      <c r="I3" s="26"/>
      <c r="J3" s="35"/>
    </row>
    <row r="4" spans="1:10" x14ac:dyDescent="0.25">
      <c r="A4" s="26" t="s">
        <v>424</v>
      </c>
      <c r="B4" s="119">
        <f>(Overview!H24)</f>
        <v>0</v>
      </c>
      <c r="C4" s="26"/>
      <c r="D4" s="26"/>
      <c r="E4" s="26"/>
      <c r="F4" s="26"/>
      <c r="I4" s="26"/>
      <c r="J4" s="35"/>
    </row>
    <row r="5" spans="1:10" x14ac:dyDescent="0.25">
      <c r="A5" s="26" t="s">
        <v>3</v>
      </c>
      <c r="B5" s="119">
        <f>SUM(COUNTIF('Naakuals &amp; Quests'!B17:B19, "Done"), COUNTIF('Naakuals &amp; Quests'!B22:B23, "Done"), COUNTIF('Naakuals &amp; Quests'!B26, "Done")) / COUNTA('Naakuals &amp; Quests'!A17:A19,'Naakuals &amp; Quests'!A22:A23,'Naakuals &amp; Quests'!A26)</f>
        <v>0</v>
      </c>
      <c r="C5" s="26"/>
      <c r="D5" s="26"/>
      <c r="E5" s="26"/>
      <c r="F5" s="26"/>
      <c r="I5" s="26"/>
      <c r="J5" s="26"/>
    </row>
    <row r="6" spans="1:10" x14ac:dyDescent="0.25">
      <c r="A6" t="s">
        <v>722</v>
      </c>
      <c r="B6" s="27">
        <f>AVERAGE(B9:B11,J3:J4)</f>
        <v>0</v>
      </c>
    </row>
    <row r="8" spans="1:10" ht="15.75" thickBot="1" x14ac:dyDescent="0.3">
      <c r="A8" s="176" t="s">
        <v>965</v>
      </c>
      <c r="B8" s="176"/>
      <c r="C8" s="176"/>
      <c r="D8" s="176"/>
      <c r="E8" s="176"/>
      <c r="F8" s="176"/>
      <c r="G8" s="176"/>
      <c r="H8" s="176"/>
      <c r="I8" s="176"/>
      <c r="J8" s="176"/>
    </row>
    <row r="9" spans="1:10" x14ac:dyDescent="0.25">
      <c r="A9" s="26" t="s">
        <v>429</v>
      </c>
      <c r="B9" s="119">
        <f>'Mog Garden Progress'!B7</f>
        <v>0</v>
      </c>
    </row>
    <row r="10" spans="1:10" x14ac:dyDescent="0.25">
      <c r="A10" s="26" t="s">
        <v>449</v>
      </c>
      <c r="B10" s="119">
        <f>'Mog Garden Progress'!B18</f>
        <v>0</v>
      </c>
    </row>
    <row r="11" spans="1:10" x14ac:dyDescent="0.25">
      <c r="A11" s="26" t="s">
        <v>455</v>
      </c>
      <c r="B11" s="119">
        <f>'Mog Garden Progress'!B29</f>
        <v>0</v>
      </c>
    </row>
    <row r="12" spans="1:10" x14ac:dyDescent="0.25">
      <c r="A12" t="s">
        <v>720</v>
      </c>
      <c r="B12" s="27">
        <f>'Mog Garden Progress'!B40</f>
        <v>0</v>
      </c>
    </row>
    <row r="13" spans="1:10" x14ac:dyDescent="0.25">
      <c r="A13" t="s">
        <v>721</v>
      </c>
      <c r="B13" s="27">
        <f>'Mog Garden Progress'!B51</f>
        <v>0</v>
      </c>
    </row>
    <row r="15" spans="1:10" ht="15.75" thickBot="1" x14ac:dyDescent="0.3">
      <c r="A15" s="176" t="s">
        <v>966</v>
      </c>
      <c r="B15" s="176"/>
      <c r="C15" s="176"/>
      <c r="D15" s="176"/>
      <c r="E15" s="176"/>
      <c r="F15" s="176"/>
      <c r="G15" s="176"/>
      <c r="H15" s="176"/>
      <c r="I15" s="176"/>
      <c r="J15" s="176"/>
    </row>
    <row r="16" spans="1:10" ht="15.75" thickBot="1" x14ac:dyDescent="0.3"/>
    <row r="17" spans="1:10" ht="15.75" thickBot="1" x14ac:dyDescent="0.3">
      <c r="A17" s="24" t="s">
        <v>396</v>
      </c>
      <c r="B17" s="187" t="s">
        <v>398</v>
      </c>
      <c r="C17" s="188"/>
      <c r="D17" s="195" t="s">
        <v>397</v>
      </c>
      <c r="E17" s="195"/>
      <c r="F17" s="187" t="s">
        <v>401</v>
      </c>
      <c r="G17" s="188"/>
      <c r="H17" s="28" t="s">
        <v>402</v>
      </c>
      <c r="I17" s="196" t="s">
        <v>1011</v>
      </c>
      <c r="J17" s="197"/>
    </row>
    <row r="18" spans="1:10" x14ac:dyDescent="0.25">
      <c r="A18" s="1" t="s">
        <v>118</v>
      </c>
      <c r="B18" s="273" t="str">
        <f>'Coalition Assignments'!B9</f>
        <v>Petitioner</v>
      </c>
      <c r="C18" s="190"/>
      <c r="D18" s="189">
        <f>COUNTIF('Coalition Assignments'!F12:F59, "Done")</f>
        <v>0</v>
      </c>
      <c r="E18" s="190"/>
      <c r="F18" s="189">
        <f>COUNTA('Coalition Assignments'!B27:B59)</f>
        <v>11</v>
      </c>
      <c r="G18" s="190"/>
      <c r="H18" s="277">
        <f t="shared" ref="H18:H23" si="0">D18/F18</f>
        <v>0</v>
      </c>
      <c r="I18" s="191" t="str">
        <f>VLOOKUP(B18,'Coalition Assignments'!B$119:F$126,5, FALSE)</f>
        <v>121 - 140</v>
      </c>
      <c r="J18" s="192"/>
    </row>
    <row r="19" spans="1:10" x14ac:dyDescent="0.25">
      <c r="A19" s="1" t="s">
        <v>188</v>
      </c>
      <c r="B19" s="274" t="str">
        <f>'Coalition Assignments'!B65</f>
        <v>Petitioner</v>
      </c>
      <c r="C19" s="184"/>
      <c r="D19" s="183">
        <f>COUNTIF('Coalition Assignments'!F68:F115, "Done")</f>
        <v>0</v>
      </c>
      <c r="E19" s="184"/>
      <c r="F19" s="183">
        <f>COUNTA('Coalition Assignments'!B68:B115)</f>
        <v>16</v>
      </c>
      <c r="G19" s="184"/>
      <c r="H19" s="278">
        <f t="shared" si="0"/>
        <v>0</v>
      </c>
      <c r="I19" s="191" t="str">
        <f>VLOOKUP(B19,'Coalition Assignments'!B$119:F$126,5, FALSE)</f>
        <v>121 - 140</v>
      </c>
      <c r="J19" s="192"/>
    </row>
    <row r="20" spans="1:10" x14ac:dyDescent="0.25">
      <c r="A20" s="1" t="s">
        <v>325</v>
      </c>
      <c r="B20" s="274" t="str">
        <f>'Coalition Assignments'!K9</f>
        <v>Petitioner</v>
      </c>
      <c r="C20" s="184"/>
      <c r="D20" s="183">
        <f>COUNTIF('Coalition Assignments'!O12:O59, "Done")</f>
        <v>0</v>
      </c>
      <c r="E20" s="184"/>
      <c r="F20" s="183">
        <f>COUNTA('Coalition Assignments'!K12:K59)</f>
        <v>16</v>
      </c>
      <c r="G20" s="184"/>
      <c r="H20" s="278">
        <f t="shared" si="0"/>
        <v>0</v>
      </c>
      <c r="I20" s="191" t="str">
        <f>VLOOKUP(B20,'Coalition Assignments'!B$119:F$126,5, FALSE)</f>
        <v>121 - 140</v>
      </c>
      <c r="J20" s="192"/>
    </row>
    <row r="21" spans="1:10" x14ac:dyDescent="0.25">
      <c r="A21" s="1" t="s">
        <v>360</v>
      </c>
      <c r="B21" s="274" t="str">
        <f>'Coalition Assignments'!K65</f>
        <v>Petitioner</v>
      </c>
      <c r="C21" s="184"/>
      <c r="D21" s="183">
        <f>COUNTIF('Coalition Assignments'!O62:O109, "Done")</f>
        <v>0</v>
      </c>
      <c r="E21" s="184"/>
      <c r="F21" s="183">
        <f>COUNTA('Coalition Assignments'!K62:K109)</f>
        <v>16</v>
      </c>
      <c r="G21" s="184"/>
      <c r="H21" s="278">
        <f t="shared" si="0"/>
        <v>0</v>
      </c>
      <c r="I21" s="191" t="str">
        <f>VLOOKUP(B21,'Coalition Assignments'!B$119:F$126,5, FALSE)</f>
        <v>121 - 140</v>
      </c>
      <c r="J21" s="192"/>
    </row>
    <row r="22" spans="1:10" x14ac:dyDescent="0.25">
      <c r="A22" s="1" t="s">
        <v>242</v>
      </c>
      <c r="B22" s="274" t="str">
        <f>'Coalition Assignments'!T9</f>
        <v>Petitioner</v>
      </c>
      <c r="C22" s="184"/>
      <c r="D22" s="183">
        <f>COUNTIF('Coalition Assignments'!X12:X59, "Done")</f>
        <v>0</v>
      </c>
      <c r="E22" s="184"/>
      <c r="F22" s="183">
        <f>COUNTA('Coalition Assignments'!T12:T59)</f>
        <v>16</v>
      </c>
      <c r="G22" s="184"/>
      <c r="H22" s="278">
        <f t="shared" si="0"/>
        <v>0</v>
      </c>
      <c r="I22" s="191" t="str">
        <f>VLOOKUP(B22,'Coalition Assignments'!B$119:F$126,5, FALSE)</f>
        <v>121 - 140</v>
      </c>
      <c r="J22" s="192"/>
    </row>
    <row r="23" spans="1:10" ht="15.75" thickBot="1" x14ac:dyDescent="0.3">
      <c r="A23" s="2" t="s">
        <v>281</v>
      </c>
      <c r="B23" s="275" t="str">
        <f>'Coalition Assignments'!T65</f>
        <v>Petitioner</v>
      </c>
      <c r="C23" s="186"/>
      <c r="D23" s="185">
        <f>COUNTIF('Coalition Assignments'!X68:X112, "Done")</f>
        <v>0</v>
      </c>
      <c r="E23" s="186"/>
      <c r="F23" s="185">
        <f>COUNTA('Coalition Assignments'!T68:T112)</f>
        <v>15</v>
      </c>
      <c r="G23" s="186"/>
      <c r="H23" s="279">
        <f t="shared" si="0"/>
        <v>0</v>
      </c>
      <c r="I23" s="193" t="str">
        <f>VLOOKUP(B23,'Coalition Assignments'!B$119:F$126,5, FALSE)</f>
        <v>121 - 140</v>
      </c>
      <c r="J23" s="194"/>
    </row>
    <row r="24" spans="1:10" x14ac:dyDescent="0.25">
      <c r="F24" s="177" t="s">
        <v>417</v>
      </c>
      <c r="G24" s="178"/>
      <c r="H24" s="181">
        <f>SUM(D18:E23)/SUM(F18:G23)</f>
        <v>0</v>
      </c>
    </row>
    <row r="25" spans="1:10" ht="15.75" thickBot="1" x14ac:dyDescent="0.3">
      <c r="F25" s="179"/>
      <c r="G25" s="180"/>
      <c r="H25" s="182"/>
    </row>
    <row r="27" spans="1:10" ht="15.75" thickBot="1" x14ac:dyDescent="0.3">
      <c r="A27" s="176" t="s">
        <v>1010</v>
      </c>
      <c r="B27" s="176"/>
      <c r="C27" s="176"/>
      <c r="D27" s="176"/>
      <c r="E27" s="176"/>
      <c r="F27" s="176"/>
      <c r="G27" s="176"/>
      <c r="H27" s="176"/>
      <c r="I27" s="176"/>
      <c r="J27" s="176"/>
    </row>
    <row r="28" spans="1:10" ht="15.75" thickBot="1" x14ac:dyDescent="0.3"/>
    <row r="29" spans="1:10" ht="15.75" thickBot="1" x14ac:dyDescent="0.3">
      <c r="A29" s="24" t="s">
        <v>1001</v>
      </c>
      <c r="B29" s="276" t="s">
        <v>1009</v>
      </c>
      <c r="C29" s="276" t="s">
        <v>401</v>
      </c>
      <c r="D29" s="39" t="s">
        <v>402</v>
      </c>
    </row>
    <row r="30" spans="1:10" x14ac:dyDescent="0.25">
      <c r="A30" s="1" t="s">
        <v>1002</v>
      </c>
      <c r="B30" s="280">
        <f>'Monster Rearing Progress'!L7</f>
        <v>0</v>
      </c>
      <c r="C30" s="280">
        <f>'Monster Rearing Progress'!D7</f>
        <v>13</v>
      </c>
      <c r="D30" s="29">
        <f>(B30/C30)</f>
        <v>0</v>
      </c>
    </row>
    <row r="31" spans="1:10" x14ac:dyDescent="0.25">
      <c r="A31" s="1" t="s">
        <v>1003</v>
      </c>
      <c r="B31" s="280">
        <f>'Monster Rearing Progress'!L18</f>
        <v>0</v>
      </c>
      <c r="C31" s="280">
        <f>'Monster Rearing Progress'!D18</f>
        <v>9</v>
      </c>
      <c r="D31" s="29">
        <f t="shared" ref="D31:D36" si="1">(B31/C31)</f>
        <v>0</v>
      </c>
    </row>
    <row r="32" spans="1:10" x14ac:dyDescent="0.25">
      <c r="A32" s="1" t="s">
        <v>1004</v>
      </c>
      <c r="B32" s="280">
        <f>'Monster Rearing Progress'!L27</f>
        <v>0</v>
      </c>
      <c r="C32" s="280">
        <f>'Monster Rearing Progress'!D27</f>
        <v>15</v>
      </c>
      <c r="D32" s="29">
        <f t="shared" si="1"/>
        <v>0</v>
      </c>
    </row>
    <row r="33" spans="1:4" x14ac:dyDescent="0.25">
      <c r="A33" s="1" t="s">
        <v>1005</v>
      </c>
      <c r="B33" s="280">
        <f>'Monster Rearing Progress'!L38</f>
        <v>0</v>
      </c>
      <c r="C33" s="280">
        <f>'Monster Rearing Progress'!D38</f>
        <v>9</v>
      </c>
      <c r="D33" s="29">
        <f t="shared" si="1"/>
        <v>0</v>
      </c>
    </row>
    <row r="34" spans="1:4" x14ac:dyDescent="0.25">
      <c r="A34" s="1" t="s">
        <v>1006</v>
      </c>
      <c r="B34" s="280">
        <f>'Monster Rearing Progress'!L46</f>
        <v>0</v>
      </c>
      <c r="C34" s="280">
        <f>'Monster Rearing Progress'!D46</f>
        <v>9</v>
      </c>
      <c r="D34" s="29">
        <f t="shared" si="1"/>
        <v>0</v>
      </c>
    </row>
    <row r="35" spans="1:4" x14ac:dyDescent="0.25">
      <c r="A35" s="1" t="s">
        <v>1007</v>
      </c>
      <c r="B35" s="280">
        <f>'Monster Rearing Progress'!L54</f>
        <v>0</v>
      </c>
      <c r="C35" s="280">
        <f>'Monster Rearing Progress'!D54</f>
        <v>9</v>
      </c>
      <c r="D35" s="29">
        <f t="shared" si="1"/>
        <v>0</v>
      </c>
    </row>
    <row r="36" spans="1:4" ht="15.75" thickBot="1" x14ac:dyDescent="0.3">
      <c r="A36" s="2" t="s">
        <v>1008</v>
      </c>
      <c r="B36" s="281">
        <f>'Monster Rearing Progress'!L60</f>
        <v>0</v>
      </c>
      <c r="C36" s="281">
        <f>'Monster Rearing Progress'!D60</f>
        <v>10</v>
      </c>
      <c r="D36" s="30">
        <f t="shared" si="1"/>
        <v>0</v>
      </c>
    </row>
  </sheetData>
  <mergeCells count="34">
    <mergeCell ref="A27:J27"/>
    <mergeCell ref="A15:J15"/>
    <mergeCell ref="D17:E17"/>
    <mergeCell ref="B17:C17"/>
    <mergeCell ref="B18:C18"/>
    <mergeCell ref="B19:C19"/>
    <mergeCell ref="I17:J17"/>
    <mergeCell ref="I18:J18"/>
    <mergeCell ref="I19:J19"/>
    <mergeCell ref="D19:E19"/>
    <mergeCell ref="D18:E18"/>
    <mergeCell ref="D21:E21"/>
    <mergeCell ref="I20:J20"/>
    <mergeCell ref="I21:J21"/>
    <mergeCell ref="I22:J22"/>
    <mergeCell ref="I23:J23"/>
    <mergeCell ref="D20:E20"/>
    <mergeCell ref="F21:G21"/>
    <mergeCell ref="B20:C20"/>
    <mergeCell ref="B21:C21"/>
    <mergeCell ref="A2:J2"/>
    <mergeCell ref="A8:J8"/>
    <mergeCell ref="F24:G25"/>
    <mergeCell ref="H24:H25"/>
    <mergeCell ref="F22:G22"/>
    <mergeCell ref="F23:G23"/>
    <mergeCell ref="F17:G17"/>
    <mergeCell ref="F18:G18"/>
    <mergeCell ref="F19:G19"/>
    <mergeCell ref="F20:G20"/>
    <mergeCell ref="B22:C22"/>
    <mergeCell ref="B23:C23"/>
    <mergeCell ref="D23:E23"/>
    <mergeCell ref="D22:E22"/>
  </mergeCells>
  <phoneticPr fontId="10" type="noConversion"/>
  <conditionalFormatting sqref="A2 A3:F5 I3:J5 A9:B11">
    <cfRule type="containsText" dxfId="65" priority="20" operator="containsText" text="Unknown">
      <formula>NOT(ISERROR(SEARCH("Unknown",A2)))</formula>
    </cfRule>
    <cfRule type="containsText" dxfId="64" priority="21" operator="containsText" text="Active">
      <formula>NOT(ISERROR(SEARCH("Active",A2)))</formula>
    </cfRule>
    <cfRule type="containsText" dxfId="63" priority="22" operator="containsText" text="Done">
      <formula>NOT(ISERROR(SEARCH("Done",A2)))</formula>
    </cfRule>
  </conditionalFormatting>
  <conditionalFormatting sqref="A15 H17:I18 A17:B23 D17:E20 I19:I23 H19:H24 A24:F24 I24:J25 A25:E25 D22:E23">
    <cfRule type="containsText" dxfId="62" priority="19" operator="containsText" text="Done">
      <formula>NOT(ISERROR(SEARCH("Done",A15)))</formula>
    </cfRule>
  </conditionalFormatting>
  <conditionalFormatting sqref="B18:C23">
    <cfRule type="containsText" dxfId="61" priority="14" operator="containsText" text="Legend">
      <formula>NOT(ISERROR(SEARCH("Legend",B18)))</formula>
    </cfRule>
  </conditionalFormatting>
  <conditionalFormatting sqref="H17:I18 H19:H24 A17:B23 A15 D17:E20 I19:I23 A24:F24 I24:J25 A25:E25 D22:E23">
    <cfRule type="containsText" dxfId="60" priority="17" operator="containsText" text="Unknown">
      <formula>NOT(ISERROR(SEARCH("Unknown",A15)))</formula>
    </cfRule>
    <cfRule type="containsText" dxfId="59" priority="18" operator="containsText" text="Active">
      <formula>NOT(ISERROR(SEARCH("Active",A15)))</formula>
    </cfRule>
  </conditionalFormatting>
  <conditionalFormatting sqref="D21:E21">
    <cfRule type="containsText" dxfId="58" priority="13" operator="containsText" text="Done">
      <formula>NOT(ISERROR(SEARCH("Done",D21)))</formula>
    </cfRule>
  </conditionalFormatting>
  <conditionalFormatting sqref="D21:E21">
    <cfRule type="containsText" dxfId="57" priority="11" operator="containsText" text="Unknown">
      <formula>NOT(ISERROR(SEARCH("Unknown",D21)))</formula>
    </cfRule>
    <cfRule type="containsText" dxfId="56" priority="12" operator="containsText" text="Active">
      <formula>NOT(ISERROR(SEARCH("Active",D21)))</formula>
    </cfRule>
  </conditionalFormatting>
  <conditionalFormatting sqref="A27">
    <cfRule type="containsText" dxfId="55" priority="10" operator="containsText" text="Done">
      <formula>NOT(ISERROR(SEARCH("Done",A27)))</formula>
    </cfRule>
  </conditionalFormatting>
  <conditionalFormatting sqref="A27">
    <cfRule type="containsText" dxfId="54" priority="8" operator="containsText" text="Unknown">
      <formula>NOT(ISERROR(SEARCH("Unknown",A27)))</formula>
    </cfRule>
    <cfRule type="containsText" dxfId="53" priority="9" operator="containsText" text="Active">
      <formula>NOT(ISERROR(SEARCH("Active",A27)))</formula>
    </cfRule>
  </conditionalFormatting>
  <conditionalFormatting sqref="B3:B6 B9:B13 H18:H25 D30:D36">
    <cfRule type="cellIs" dxfId="52" priority="1" operator="equal">
      <formula>1</formula>
    </cfRule>
    <cfRule type="cellIs" dxfId="51" priority="2" operator="lessThan">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DE84-62CB-418F-B2D6-866E0C2B5C26}">
  <dimension ref="A1:L89"/>
  <sheetViews>
    <sheetView workbookViewId="0">
      <selection activeCell="M21" sqref="M21"/>
    </sheetView>
  </sheetViews>
  <sheetFormatPr defaultRowHeight="15" x14ac:dyDescent="0.25"/>
  <cols>
    <col min="1" max="1" width="34" bestFit="1" customWidth="1"/>
    <col min="2" max="2" width="8.85546875" customWidth="1"/>
    <col min="3" max="3" width="29.85546875" bestFit="1" customWidth="1"/>
    <col min="5" max="5" width="24.5703125" bestFit="1" customWidth="1"/>
    <col min="7" max="7" width="24.7109375" bestFit="1" customWidth="1"/>
    <col min="9" max="9" width="15.5703125" bestFit="1" customWidth="1"/>
    <col min="11" max="11" width="15.5703125" bestFit="1" customWidth="1"/>
  </cols>
  <sheetData>
    <row r="1" spans="1:10" x14ac:dyDescent="0.25">
      <c r="A1" s="199" t="s">
        <v>0</v>
      </c>
      <c r="B1" s="199"/>
      <c r="C1" s="199"/>
      <c r="D1" s="199"/>
      <c r="E1" s="199"/>
      <c r="F1" s="199"/>
      <c r="G1" s="199"/>
      <c r="H1" s="199"/>
      <c r="I1" s="199"/>
      <c r="J1" s="199"/>
    </row>
    <row r="2" spans="1:10" x14ac:dyDescent="0.25">
      <c r="A2" s="199" t="s">
        <v>1</v>
      </c>
      <c r="B2" s="199"/>
      <c r="C2" s="199"/>
      <c r="D2" s="199"/>
      <c r="E2" s="199"/>
      <c r="F2" s="199"/>
      <c r="G2" s="199"/>
      <c r="H2" s="199"/>
      <c r="I2" s="199"/>
      <c r="J2" s="199"/>
    </row>
    <row r="3" spans="1:10" x14ac:dyDescent="0.25">
      <c r="A3" s="199" t="s">
        <v>2</v>
      </c>
      <c r="B3" s="199"/>
      <c r="C3" s="199"/>
      <c r="D3" s="199"/>
      <c r="E3" s="199"/>
      <c r="F3" s="199"/>
      <c r="G3" s="199"/>
      <c r="H3" s="199"/>
      <c r="I3" s="199"/>
      <c r="J3" s="199"/>
    </row>
    <row r="4" spans="1:10" x14ac:dyDescent="0.25">
      <c r="A4" s="199" t="s">
        <v>112</v>
      </c>
      <c r="B4" s="199"/>
      <c r="C4" s="199"/>
      <c r="D4" s="199"/>
      <c r="E4" s="199"/>
      <c r="F4" s="199"/>
      <c r="G4" s="199"/>
      <c r="H4" s="199"/>
      <c r="I4" s="199"/>
      <c r="J4" s="199"/>
    </row>
    <row r="5" spans="1:10" x14ac:dyDescent="0.25">
      <c r="A5" s="26"/>
      <c r="B5" s="26"/>
      <c r="C5" s="26"/>
      <c r="D5" s="26"/>
      <c r="E5" s="26"/>
      <c r="F5" s="26"/>
      <c r="G5" s="26"/>
      <c r="H5" s="26"/>
      <c r="I5" s="26"/>
      <c r="J5" s="26"/>
    </row>
    <row r="6" spans="1:10" x14ac:dyDescent="0.25">
      <c r="A6" s="26"/>
      <c r="B6" s="26"/>
      <c r="C6" s="26"/>
      <c r="D6" s="26"/>
      <c r="E6" s="26"/>
      <c r="F6" s="26"/>
      <c r="G6" s="26"/>
      <c r="H6" s="26"/>
      <c r="I6" s="26"/>
      <c r="J6" s="26"/>
    </row>
    <row r="7" spans="1:10" ht="20.25" thickBot="1" x14ac:dyDescent="0.35">
      <c r="A7" s="202" t="s">
        <v>425</v>
      </c>
      <c r="B7" s="202"/>
      <c r="C7" s="202"/>
      <c r="D7" s="202"/>
      <c r="E7" s="202"/>
      <c r="F7" s="202"/>
      <c r="G7" s="202"/>
      <c r="H7" s="202"/>
      <c r="I7" s="202"/>
      <c r="J7" s="202"/>
    </row>
    <row r="8" spans="1:10" ht="15.75" thickTop="1" x14ac:dyDescent="0.25">
      <c r="A8" s="199" t="s">
        <v>426</v>
      </c>
      <c r="B8" s="199"/>
      <c r="C8" s="199"/>
      <c r="D8" s="199"/>
      <c r="E8" s="199"/>
      <c r="F8" s="199"/>
      <c r="G8" s="199"/>
      <c r="H8" s="199"/>
      <c r="I8" s="199"/>
      <c r="J8" s="199"/>
    </row>
    <row r="9" spans="1:10" x14ac:dyDescent="0.25">
      <c r="A9" s="199" t="s">
        <v>427</v>
      </c>
      <c r="B9" s="199"/>
      <c r="C9" s="199"/>
      <c r="D9" s="199"/>
      <c r="E9" s="199"/>
      <c r="F9" s="199"/>
      <c r="G9" s="199"/>
      <c r="H9" s="199"/>
      <c r="I9" s="199"/>
      <c r="J9" s="199"/>
    </row>
    <row r="10" spans="1:10" x14ac:dyDescent="0.25">
      <c r="A10" s="199" t="s">
        <v>428</v>
      </c>
      <c r="B10" s="199"/>
      <c r="C10" s="199"/>
      <c r="D10" s="199"/>
      <c r="E10" s="199"/>
      <c r="F10" s="199"/>
      <c r="G10" s="199"/>
      <c r="H10" s="199"/>
      <c r="I10" s="199"/>
      <c r="J10" s="199"/>
    </row>
    <row r="11" spans="1:10" x14ac:dyDescent="0.25">
      <c r="A11" s="26"/>
      <c r="B11" s="26"/>
      <c r="C11" s="26"/>
      <c r="D11" s="26"/>
      <c r="E11" s="26"/>
      <c r="F11" s="26"/>
      <c r="G11" s="26"/>
      <c r="H11" s="26"/>
      <c r="I11" s="26"/>
      <c r="J11" s="26"/>
    </row>
    <row r="12" spans="1:10" x14ac:dyDescent="0.25">
      <c r="A12" s="26"/>
      <c r="B12" s="26"/>
      <c r="C12" s="26"/>
      <c r="D12" s="26"/>
      <c r="E12" s="26"/>
      <c r="F12" s="26"/>
      <c r="G12" s="26"/>
      <c r="H12" s="26"/>
      <c r="I12" s="26"/>
      <c r="J12" s="26"/>
    </row>
    <row r="13" spans="1:10" ht="18" thickBot="1" x14ac:dyDescent="0.35">
      <c r="A13" s="198" t="s">
        <v>986</v>
      </c>
      <c r="B13" s="198"/>
      <c r="C13" s="198"/>
      <c r="D13" s="198"/>
      <c r="E13" s="198"/>
      <c r="F13" s="198"/>
      <c r="G13" s="198"/>
      <c r="H13" s="198"/>
      <c r="I13" s="198"/>
      <c r="J13" s="198"/>
    </row>
    <row r="14" spans="1:10" ht="15.75" thickTop="1" x14ac:dyDescent="0.25">
      <c r="A14" s="199" t="s">
        <v>13</v>
      </c>
      <c r="B14" s="199"/>
      <c r="C14" s="199"/>
      <c r="D14" s="199"/>
      <c r="E14" s="199"/>
      <c r="F14" s="199"/>
      <c r="G14" s="199"/>
      <c r="H14" s="199"/>
      <c r="I14" s="199"/>
      <c r="J14" s="199"/>
    </row>
    <row r="15" spans="1:10" ht="15.75" thickBot="1" x14ac:dyDescent="0.3"/>
    <row r="16" spans="1:10" ht="15.75" thickBot="1" x14ac:dyDescent="0.3">
      <c r="A16" s="200" t="s">
        <v>113</v>
      </c>
      <c r="B16" s="201"/>
    </row>
    <row r="17" spans="1:10" x14ac:dyDescent="0.25">
      <c r="A17" s="1" t="s">
        <v>5</v>
      </c>
      <c r="B17" s="6"/>
    </row>
    <row r="18" spans="1:10" x14ac:dyDescent="0.25">
      <c r="A18" s="1" t="s">
        <v>6</v>
      </c>
      <c r="B18" s="6"/>
    </row>
    <row r="19" spans="1:10" ht="15.75" thickBot="1" x14ac:dyDescent="0.3">
      <c r="A19" s="2" t="s">
        <v>7</v>
      </c>
      <c r="B19" s="7"/>
    </row>
    <row r="20" spans="1:10" ht="15.75" thickBot="1" x14ac:dyDescent="0.3"/>
    <row r="21" spans="1:10" ht="15.75" thickBot="1" x14ac:dyDescent="0.3">
      <c r="A21" s="200" t="s">
        <v>114</v>
      </c>
      <c r="B21" s="201"/>
    </row>
    <row r="22" spans="1:10" x14ac:dyDescent="0.25">
      <c r="A22" s="1" t="s">
        <v>9</v>
      </c>
      <c r="B22" s="6"/>
    </row>
    <row r="23" spans="1:10" ht="15.75" thickBot="1" x14ac:dyDescent="0.3">
      <c r="A23" s="2" t="s">
        <v>10</v>
      </c>
      <c r="B23" s="7"/>
    </row>
    <row r="24" spans="1:10" ht="15.75" thickBot="1" x14ac:dyDescent="0.3"/>
    <row r="25" spans="1:10" ht="15.75" thickBot="1" x14ac:dyDescent="0.3">
      <c r="A25" s="200" t="s">
        <v>115</v>
      </c>
      <c r="B25" s="201"/>
    </row>
    <row r="26" spans="1:10" ht="15.75" thickBot="1" x14ac:dyDescent="0.3">
      <c r="A26" s="2" t="s">
        <v>12</v>
      </c>
      <c r="B26" s="7"/>
    </row>
    <row r="29" spans="1:10" ht="18" thickBot="1" x14ac:dyDescent="0.35">
      <c r="A29" s="198" t="s">
        <v>987</v>
      </c>
      <c r="B29" s="198"/>
      <c r="C29" s="198"/>
      <c r="D29" s="198"/>
      <c r="E29" s="198"/>
      <c r="F29" s="198"/>
      <c r="G29" s="198"/>
      <c r="H29" s="198"/>
      <c r="I29" s="198"/>
      <c r="J29" s="198"/>
    </row>
    <row r="30" spans="1:10" ht="15.75" thickTop="1" x14ac:dyDescent="0.25"/>
    <row r="31" spans="1:10" ht="15.75" thickBot="1" x14ac:dyDescent="0.3">
      <c r="A31" t="s">
        <v>4</v>
      </c>
      <c r="B31" s="27">
        <f>(COUNTIF(A33:H36, "Done") / SUM(COUNTA(A33:A36, C33:C36, E33:E36, G33:G36)))</f>
        <v>0</v>
      </c>
      <c r="C31" s="25" t="s">
        <v>399</v>
      </c>
      <c r="D31" s="25">
        <f>COUNTIF(A33:H36, "Done")</f>
        <v>0</v>
      </c>
      <c r="E31" t="s">
        <v>422</v>
      </c>
      <c r="F31">
        <f>COUNTA(A33:A36,C33:C36,E33:E36,G33:G36)</f>
        <v>15</v>
      </c>
    </row>
    <row r="32" spans="1:10" ht="15.75" thickBot="1" x14ac:dyDescent="0.3">
      <c r="A32" s="196" t="str">
        <f>_xlfn.CONCAT("Ceizak Battlegrounds (", ROUND(COUNTIF(B33:B36, "Done") / COUNTA(A33:A36), 2)*100, "%)")</f>
        <v>Ceizak Battlegrounds (0%)</v>
      </c>
      <c r="B32" s="195"/>
      <c r="C32" s="196" t="str">
        <f>_xlfn.CONCAT("Foret De Hennetiel (", ROUND(COUNTIF(D33:D36, "Done") / COUNTA(C33:C36), 2)*100, "%)")</f>
        <v>Foret De Hennetiel (0%)</v>
      </c>
      <c r="D32" s="197"/>
      <c r="E32" s="195" t="str">
        <f>_xlfn.CONCAT("Morimar Basalt Fields (", ROUND(COUNTIF(F33:F36, "Done") / COUNTA(E33:E36), 2)*100, "%)")</f>
        <v>Morimar Basalt Fields (0%)</v>
      </c>
      <c r="F32" s="195"/>
      <c r="G32" s="196" t="str">
        <f>_xlfn.CONCAT("Yahse Hunting Grounds (", ROUND(COUNTIF(H33:H36, "Done") / COUNTA(G33:G36), 2)*100, "%)")</f>
        <v>Yahse Hunting Grounds (0%)</v>
      </c>
      <c r="H32" s="197"/>
    </row>
    <row r="33" spans="1:12" x14ac:dyDescent="0.25">
      <c r="A33" s="1" t="s">
        <v>14</v>
      </c>
      <c r="B33" s="4"/>
      <c r="C33" s="1" t="s">
        <v>18</v>
      </c>
      <c r="D33" s="6"/>
      <c r="E33" t="s">
        <v>22</v>
      </c>
      <c r="F33" s="4"/>
      <c r="G33" s="1" t="s">
        <v>25</v>
      </c>
      <c r="H33" s="6"/>
    </row>
    <row r="34" spans="1:12" x14ac:dyDescent="0.25">
      <c r="A34" s="1" t="s">
        <v>15</v>
      </c>
      <c r="B34" s="4"/>
      <c r="C34" s="1" t="s">
        <v>19</v>
      </c>
      <c r="D34" s="6"/>
      <c r="E34" t="s">
        <v>23</v>
      </c>
      <c r="F34" s="4"/>
      <c r="G34" s="1" t="s">
        <v>26</v>
      </c>
      <c r="H34" s="6"/>
    </row>
    <row r="35" spans="1:12" x14ac:dyDescent="0.25">
      <c r="A35" s="1" t="s">
        <v>16</v>
      </c>
      <c r="B35" s="4"/>
      <c r="C35" s="1" t="s">
        <v>20</v>
      </c>
      <c r="D35" s="6"/>
      <c r="E35" t="s">
        <v>24</v>
      </c>
      <c r="F35" s="4"/>
      <c r="G35" s="1" t="s">
        <v>416</v>
      </c>
      <c r="H35" s="6"/>
    </row>
    <row r="36" spans="1:12" ht="15.75" thickBot="1" x14ac:dyDescent="0.3">
      <c r="A36" s="2" t="s">
        <v>17</v>
      </c>
      <c r="B36" s="5"/>
      <c r="C36" s="2" t="s">
        <v>21</v>
      </c>
      <c r="D36" s="7"/>
      <c r="E36" s="3"/>
      <c r="F36" s="5"/>
      <c r="G36" s="2" t="s">
        <v>27</v>
      </c>
      <c r="H36" s="7"/>
    </row>
    <row r="38" spans="1:12" ht="15.75" thickBot="1" x14ac:dyDescent="0.3">
      <c r="A38" t="s">
        <v>8</v>
      </c>
      <c r="B38" s="27">
        <f>(COUNTIF(A40:L43, "Done") / COUNTA(A40:A43,C40:C43,E40:E43,G40:G43,I40:I43,K40:K43))</f>
        <v>0</v>
      </c>
      <c r="C38" s="25" t="s">
        <v>399</v>
      </c>
      <c r="D38" s="25">
        <f>COUNTIF(A40:L43, "Done")</f>
        <v>0</v>
      </c>
      <c r="E38" t="s">
        <v>422</v>
      </c>
      <c r="F38">
        <f>COUNTA(A40:A43,C40:C43,E40:E43,G40:G43,I40:I43,K40:K43)</f>
        <v>11</v>
      </c>
    </row>
    <row r="39" spans="1:12" ht="15.75" thickBot="1" x14ac:dyDescent="0.3">
      <c r="A39" s="196" t="str">
        <f>_xlfn.CONCAT("Rala Waterways (", ROUND(COUNTIF(B40:B43, "Done") / COUNTA(A40:A43), 2)*100, "%)")</f>
        <v>Rala Waterways (0%)</v>
      </c>
      <c r="B39" s="197"/>
      <c r="C39" s="196" t="str">
        <f>_xlfn.CONCAT("Morimar Basalt Fields (", ROUND(COUNTIF(D40:D43, "Done") / COUNTA(C40:C43), 2)*100, "%)")</f>
        <v>Morimar Basalt Fields (0%)</v>
      </c>
      <c r="D39" s="197"/>
      <c r="E39" s="195" t="str">
        <f>_xlfn.CONCAT("Marjami Ravine (", ROUND(COUNTIF(F40:F43, "Done") / COUNTA(E40:E43), 2)*100, "%)")</f>
        <v>Marjami Ravine (0%)</v>
      </c>
      <c r="F39" s="195"/>
      <c r="G39" s="196" t="str">
        <f>_xlfn.CONCAT("Yorcia Weald (", ROUND(COUNTIF(H40:H43, "Done") / COUNTA(G40:G43), 2)*100, "%)")</f>
        <v>Yorcia Weald (0%)</v>
      </c>
      <c r="H39" s="197"/>
      <c r="I39" s="196" t="str">
        <f>_xlfn.CONCAT("Kamihr Drifts (", ROUND(COUNTIF(J40:J43, "Done") / COUNTA(I40:I43), 2)*100, "%)")</f>
        <v>Kamihr Drifts (0%)</v>
      </c>
      <c r="J39" s="197"/>
      <c r="K39" s="195" t="str">
        <f>_xlfn.CONCAT("Outer Ra'Kaznar (", ROUND(COUNTIF(L40:L43, "Done") / COUNTA(K40:K43), 2)*100, "%)")</f>
        <v>Outer Ra'Kaznar (0%)</v>
      </c>
      <c r="L39" s="197"/>
    </row>
    <row r="40" spans="1:12" x14ac:dyDescent="0.25">
      <c r="A40" s="1" t="s">
        <v>28</v>
      </c>
      <c r="B40" s="4"/>
      <c r="C40" s="1" t="s">
        <v>29</v>
      </c>
      <c r="D40" s="6"/>
      <c r="E40" t="s">
        <v>30</v>
      </c>
      <c r="F40" s="4"/>
      <c r="G40" s="1" t="s">
        <v>33</v>
      </c>
      <c r="H40" s="6"/>
      <c r="I40" s="1" t="s">
        <v>35</v>
      </c>
      <c r="J40" s="6"/>
      <c r="K40" t="s">
        <v>37</v>
      </c>
      <c r="L40" s="6"/>
    </row>
    <row r="41" spans="1:12" x14ac:dyDescent="0.25">
      <c r="A41" s="1"/>
      <c r="B41" s="4"/>
      <c r="C41" s="1"/>
      <c r="D41" s="6"/>
      <c r="E41" t="s">
        <v>31</v>
      </c>
      <c r="F41" s="4"/>
      <c r="G41" s="1" t="s">
        <v>34</v>
      </c>
      <c r="H41" s="6"/>
      <c r="I41" s="1" t="s">
        <v>36</v>
      </c>
      <c r="J41" s="6"/>
      <c r="L41" s="6"/>
    </row>
    <row r="42" spans="1:12" x14ac:dyDescent="0.25">
      <c r="A42" s="1"/>
      <c r="B42" s="4"/>
      <c r="C42" s="1"/>
      <c r="D42" s="6"/>
      <c r="E42" t="s">
        <v>32</v>
      </c>
      <c r="F42" s="4"/>
      <c r="G42" s="1"/>
      <c r="H42" s="6"/>
      <c r="I42" s="1"/>
      <c r="J42" s="6"/>
      <c r="L42" s="6"/>
    </row>
    <row r="43" spans="1:12" ht="15.75" thickBot="1" x14ac:dyDescent="0.3">
      <c r="A43" s="2"/>
      <c r="B43" s="5"/>
      <c r="C43" s="2"/>
      <c r="D43" s="7"/>
      <c r="E43" s="3" t="s">
        <v>117</v>
      </c>
      <c r="F43" s="5"/>
      <c r="G43" s="2"/>
      <c r="H43" s="7"/>
      <c r="I43" s="2"/>
      <c r="J43" s="7"/>
      <c r="K43" s="3"/>
      <c r="L43" s="7"/>
    </row>
    <row r="44" spans="1:12" x14ac:dyDescent="0.25">
      <c r="B44" s="4"/>
      <c r="D44" s="4"/>
      <c r="F44" s="4"/>
      <c r="H44" s="4"/>
      <c r="J44" s="4"/>
      <c r="L44" s="4"/>
    </row>
    <row r="46" spans="1:12" ht="18" thickBot="1" x14ac:dyDescent="0.35">
      <c r="A46" s="198" t="s">
        <v>38</v>
      </c>
      <c r="B46" s="198"/>
      <c r="C46" s="198"/>
      <c r="D46" s="198"/>
      <c r="E46" s="198"/>
      <c r="F46" s="198"/>
      <c r="G46" s="198"/>
      <c r="H46" s="198"/>
      <c r="I46" s="198"/>
      <c r="J46" s="198"/>
    </row>
    <row r="47" spans="1:12" ht="15.75" thickTop="1" x14ac:dyDescent="0.25"/>
    <row r="48" spans="1:12" ht="15.75" thickBot="1" x14ac:dyDescent="0.3">
      <c r="A48" t="s">
        <v>4</v>
      </c>
      <c r="B48" s="27">
        <f>(COUNTIF(A50:H62,"Done")/COUNTA(A50:A62,C50:C62,E50:E62,G50:G62))</f>
        <v>0</v>
      </c>
      <c r="C48" s="25" t="s">
        <v>399</v>
      </c>
      <c r="D48" s="25">
        <f>COUNTIF(A50:H62, "Done")</f>
        <v>0</v>
      </c>
      <c r="E48" t="s">
        <v>422</v>
      </c>
      <c r="F48">
        <f>COUNTA(A50:A62,C50:C62,E50:E62,G50:G62)</f>
        <v>33</v>
      </c>
    </row>
    <row r="49" spans="1:8" ht="15.75" thickBot="1" x14ac:dyDescent="0.3">
      <c r="A49" s="196" t="str">
        <f>_xlfn.CONCAT("Western Adoulin (", ROUND(COUNTIF(B50:B62, "Done") / COUNTA(A50:A62), 2)*100, "%)")</f>
        <v>Western Adoulin (0%)</v>
      </c>
      <c r="B49" s="197"/>
      <c r="C49" s="196" t="str">
        <f>_xlfn.CONCAT("Eastern Adoulin (", ROUND(COUNTIF(D50:D62, "Done") / COUNTA(C50:C62), 2)*100, "%)")</f>
        <v>Eastern Adoulin (0%)</v>
      </c>
      <c r="D49" s="197"/>
      <c r="E49" s="196" t="str">
        <f>_xlfn.CONCAT("Rala Waterways (", ROUND(COUNTIF(F50, "Done") / COUNTA(E50:E62), 2)*100, "%)")</f>
        <v>Rala Waterways (0%)</v>
      </c>
      <c r="F49" s="197"/>
      <c r="G49" s="196" t="str">
        <f>_xlfn.CONCAT("Mog Garden (", ROUND(COUNTIF(H50:H58, "Done") / COUNTA(G50:G62), 2)*100, "%)")</f>
        <v>Mog Garden (0%)</v>
      </c>
      <c r="H49" s="197"/>
    </row>
    <row r="50" spans="1:8" x14ac:dyDescent="0.25">
      <c r="A50" s="1" t="s">
        <v>39</v>
      </c>
      <c r="B50" s="6"/>
      <c r="C50" s="1" t="s">
        <v>52</v>
      </c>
      <c r="D50" s="6"/>
      <c r="E50" s="1" t="s">
        <v>61</v>
      </c>
      <c r="F50" s="6"/>
      <c r="G50" s="1" t="s">
        <v>62</v>
      </c>
      <c r="H50" s="6"/>
    </row>
    <row r="51" spans="1:8" x14ac:dyDescent="0.25">
      <c r="A51" s="1" t="s">
        <v>40</v>
      </c>
      <c r="B51" s="6"/>
      <c r="C51" s="1" t="s">
        <v>53</v>
      </c>
      <c r="D51" s="6"/>
      <c r="E51" s="1"/>
      <c r="F51" s="6"/>
      <c r="G51" s="1" t="s">
        <v>63</v>
      </c>
      <c r="H51" s="6"/>
    </row>
    <row r="52" spans="1:8" x14ac:dyDescent="0.25">
      <c r="A52" s="1" t="s">
        <v>41</v>
      </c>
      <c r="B52" s="6"/>
      <c r="C52" s="1" t="s">
        <v>54</v>
      </c>
      <c r="D52" s="6"/>
      <c r="E52" s="1"/>
      <c r="F52" s="6"/>
      <c r="G52" s="1" t="s">
        <v>64</v>
      </c>
      <c r="H52" s="6"/>
    </row>
    <row r="53" spans="1:8" x14ac:dyDescent="0.25">
      <c r="A53" s="1" t="s">
        <v>42</v>
      </c>
      <c r="B53" s="6"/>
      <c r="C53" s="1" t="s">
        <v>55</v>
      </c>
      <c r="D53" s="6"/>
      <c r="E53" s="1"/>
      <c r="F53" s="6"/>
      <c r="G53" s="1" t="s">
        <v>65</v>
      </c>
      <c r="H53" s="6"/>
    </row>
    <row r="54" spans="1:8" x14ac:dyDescent="0.25">
      <c r="A54" s="1" t="s">
        <v>43</v>
      </c>
      <c r="B54" s="6"/>
      <c r="C54" s="1" t="s">
        <v>56</v>
      </c>
      <c r="D54" s="6"/>
      <c r="E54" s="1"/>
      <c r="F54" s="6"/>
      <c r="G54" s="1" t="s">
        <v>66</v>
      </c>
      <c r="H54" s="6"/>
    </row>
    <row r="55" spans="1:8" x14ac:dyDescent="0.25">
      <c r="A55" s="1" t="s">
        <v>44</v>
      </c>
      <c r="B55" s="6"/>
      <c r="C55" s="1" t="s">
        <v>57</v>
      </c>
      <c r="D55" s="6"/>
      <c r="E55" s="1"/>
      <c r="F55" s="6"/>
      <c r="G55" s="1" t="s">
        <v>67</v>
      </c>
      <c r="H55" s="6"/>
    </row>
    <row r="56" spans="1:8" x14ac:dyDescent="0.25">
      <c r="A56" s="1" t="s">
        <v>45</v>
      </c>
      <c r="B56" s="6"/>
      <c r="C56" s="1" t="s">
        <v>58</v>
      </c>
      <c r="D56" s="6"/>
      <c r="E56" s="1"/>
      <c r="F56" s="6"/>
      <c r="G56" s="1" t="s">
        <v>68</v>
      </c>
      <c r="H56" s="6"/>
    </row>
    <row r="57" spans="1:8" x14ac:dyDescent="0.25">
      <c r="A57" s="1" t="s">
        <v>46</v>
      </c>
      <c r="B57" s="6"/>
      <c r="C57" s="1" t="s">
        <v>400</v>
      </c>
      <c r="D57" s="6"/>
      <c r="E57" s="1"/>
      <c r="F57" s="6"/>
      <c r="G57" s="1" t="s">
        <v>69</v>
      </c>
      <c r="H57" s="6"/>
    </row>
    <row r="58" spans="1:8" x14ac:dyDescent="0.25">
      <c r="A58" s="1" t="s">
        <v>47</v>
      </c>
      <c r="B58" s="6"/>
      <c r="C58" s="1" t="s">
        <v>59</v>
      </c>
      <c r="D58" s="6"/>
      <c r="E58" s="1"/>
      <c r="F58" s="6"/>
      <c r="G58" s="1" t="s">
        <v>70</v>
      </c>
      <c r="H58" s="6"/>
    </row>
    <row r="59" spans="1:8" x14ac:dyDescent="0.25">
      <c r="A59" s="1" t="s">
        <v>48</v>
      </c>
      <c r="B59" s="6"/>
      <c r="C59" s="1" t="s">
        <v>60</v>
      </c>
      <c r="D59" s="6"/>
      <c r="E59" s="1"/>
      <c r="F59" s="6"/>
      <c r="G59" s="1"/>
      <c r="H59" s="6"/>
    </row>
    <row r="60" spans="1:8" x14ac:dyDescent="0.25">
      <c r="A60" s="1" t="s">
        <v>49</v>
      </c>
      <c r="B60" s="6"/>
      <c r="C60" s="1"/>
      <c r="D60" s="6"/>
      <c r="E60" s="1"/>
      <c r="F60" s="6"/>
      <c r="G60" s="1"/>
      <c r="H60" s="6"/>
    </row>
    <row r="61" spans="1:8" x14ac:dyDescent="0.25">
      <c r="A61" s="1" t="s">
        <v>50</v>
      </c>
      <c r="B61" s="6"/>
      <c r="C61" s="1"/>
      <c r="D61" s="6"/>
      <c r="E61" s="1"/>
      <c r="F61" s="6"/>
      <c r="G61" s="1"/>
      <c r="H61" s="6"/>
    </row>
    <row r="62" spans="1:8" ht="15.75" thickBot="1" x14ac:dyDescent="0.3">
      <c r="A62" s="2" t="s">
        <v>51</v>
      </c>
      <c r="B62" s="7"/>
      <c r="C62" s="2"/>
      <c r="D62" s="7"/>
      <c r="E62" s="2"/>
      <c r="F62" s="7"/>
      <c r="G62" s="2"/>
      <c r="H62" s="7"/>
    </row>
    <row r="64" spans="1:8" ht="15.75" thickBot="1" x14ac:dyDescent="0.3">
      <c r="A64" t="s">
        <v>8</v>
      </c>
      <c r="B64" s="27">
        <f>(COUNTIF(A66:F73, "Done") / COUNTA(A66:A73,C66:C73,E66:E73))</f>
        <v>0</v>
      </c>
      <c r="C64" s="25" t="s">
        <v>399</v>
      </c>
      <c r="D64" s="25">
        <f>COUNTIF(A66:F73, "Done")</f>
        <v>0</v>
      </c>
      <c r="E64" t="s">
        <v>422</v>
      </c>
      <c r="F64">
        <f>COUNTA(A66:A73,C66:C73,E66:E73)</f>
        <v>15</v>
      </c>
    </row>
    <row r="65" spans="1:6" ht="15.75" thickBot="1" x14ac:dyDescent="0.3">
      <c r="A65" s="196" t="str">
        <f>_xlfn.CONCAT("Western Adoulin (", ROUND(COUNTIF(B66:B73, "Done") / COUNTA(A66:A73), 2)*100, "%)")</f>
        <v>Western Adoulin (0%)</v>
      </c>
      <c r="B65" s="195"/>
      <c r="C65" s="196" t="str">
        <f>_xlfn.CONCAT("Eastern Adoulin (", ROUND(COUNTIF(D66:D73, "Done") / COUNTA(C66:C73), 2)*100, "%)")</f>
        <v>Eastern Adoulin (0%)</v>
      </c>
      <c r="D65" s="197"/>
      <c r="E65" s="195" t="str">
        <f>_xlfn.CONCAT("Mog Garden (", ROUND(COUNTIF(F66, "Done") / COUNTA(E66:E73), 2)*100, "%)")</f>
        <v>Mog Garden (0%)</v>
      </c>
      <c r="F65" s="197"/>
    </row>
    <row r="66" spans="1:6" x14ac:dyDescent="0.25">
      <c r="A66" s="1" t="s">
        <v>71</v>
      </c>
      <c r="B66" s="4"/>
      <c r="C66" s="1" t="s">
        <v>79</v>
      </c>
      <c r="D66" s="6"/>
      <c r="E66" t="s">
        <v>85</v>
      </c>
      <c r="F66" s="6"/>
    </row>
    <row r="67" spans="1:6" x14ac:dyDescent="0.25">
      <c r="A67" s="1" t="s">
        <v>72</v>
      </c>
      <c r="B67" s="4"/>
      <c r="C67" s="1" t="s">
        <v>80</v>
      </c>
      <c r="D67" s="6"/>
      <c r="F67" s="6"/>
    </row>
    <row r="68" spans="1:6" x14ac:dyDescent="0.25">
      <c r="A68" s="1" t="s">
        <v>73</v>
      </c>
      <c r="B68" s="4"/>
      <c r="C68" s="1" t="s">
        <v>81</v>
      </c>
      <c r="D68" s="6"/>
      <c r="F68" s="6"/>
    </row>
    <row r="69" spans="1:6" x14ac:dyDescent="0.25">
      <c r="A69" s="1" t="s">
        <v>74</v>
      </c>
      <c r="B69" s="4"/>
      <c r="C69" s="1" t="s">
        <v>82</v>
      </c>
      <c r="D69" s="6"/>
      <c r="F69" s="6"/>
    </row>
    <row r="70" spans="1:6" x14ac:dyDescent="0.25">
      <c r="A70" s="1" t="s">
        <v>75</v>
      </c>
      <c r="B70" s="4"/>
      <c r="C70" s="1" t="s">
        <v>83</v>
      </c>
      <c r="D70" s="6"/>
      <c r="F70" s="6"/>
    </row>
    <row r="71" spans="1:6" x14ac:dyDescent="0.25">
      <c r="A71" s="1" t="s">
        <v>76</v>
      </c>
      <c r="B71" s="4"/>
      <c r="C71" s="1" t="s">
        <v>84</v>
      </c>
      <c r="D71" s="6"/>
      <c r="F71" s="6"/>
    </row>
    <row r="72" spans="1:6" x14ac:dyDescent="0.25">
      <c r="A72" s="1" t="s">
        <v>77</v>
      </c>
      <c r="B72" s="4"/>
      <c r="C72" s="1"/>
      <c r="D72" s="6"/>
      <c r="F72" s="6"/>
    </row>
    <row r="73" spans="1:6" ht="15.75" thickBot="1" x14ac:dyDescent="0.3">
      <c r="A73" s="2" t="s">
        <v>78</v>
      </c>
      <c r="B73" s="5"/>
      <c r="C73" s="2"/>
      <c r="D73" s="7"/>
      <c r="E73" s="3"/>
      <c r="F73" s="7"/>
    </row>
    <row r="75" spans="1:6" ht="15.75" thickBot="1" x14ac:dyDescent="0.3">
      <c r="A75" t="s">
        <v>11</v>
      </c>
      <c r="B75" s="27">
        <f>COUNTIF(A77:F87, "Done") / COUNTA(A77:A87,C77:C87,E77:E87)</f>
        <v>0</v>
      </c>
      <c r="C75" s="25" t="s">
        <v>399</v>
      </c>
      <c r="D75" s="25">
        <f>COUNTIF(A77:F87, "Done")</f>
        <v>0</v>
      </c>
      <c r="E75" t="s">
        <v>422</v>
      </c>
      <c r="F75">
        <f>COUNTA(A77:A87,C77:C87,E77:E87)</f>
        <v>26</v>
      </c>
    </row>
    <row r="76" spans="1:6" ht="15.75" thickBot="1" x14ac:dyDescent="0.3">
      <c r="A76" s="196" t="str">
        <f>_xlfn.CONCAT("Western Adoulin (", ROUND(COUNTIF(B77:B87, "Done") / COUNTA(A77:A87), 2)*100, "%)")</f>
        <v>Western Adoulin (0%)</v>
      </c>
      <c r="B76" s="195"/>
      <c r="C76" s="196" t="str">
        <f>_xlfn.CONCAT("Eastern Adoulin (", ROUND(COUNTIF(D77:D87, "Done") / COUNTA(C77:C87), 2)*100, "%)")</f>
        <v>Eastern Adoulin (0%)</v>
      </c>
      <c r="D76" s="197"/>
      <c r="E76" s="195" t="str">
        <f>_xlfn.CONCAT("Mog Garden (", ROUND(COUNTIF(F77:F87, "Done") / COUNTA(E77:E87), 2)*100, "%)")</f>
        <v>Mog Garden (0%)</v>
      </c>
      <c r="F76" s="197"/>
    </row>
    <row r="77" spans="1:6" x14ac:dyDescent="0.25">
      <c r="A77" s="1" t="s">
        <v>86</v>
      </c>
      <c r="B77" s="4"/>
      <c r="C77" s="1" t="s">
        <v>93</v>
      </c>
      <c r="D77" s="6"/>
      <c r="E77" t="s">
        <v>104</v>
      </c>
      <c r="F77" s="6"/>
    </row>
    <row r="78" spans="1:6" x14ac:dyDescent="0.25">
      <c r="A78" s="1" t="s">
        <v>87</v>
      </c>
      <c r="B78" s="4"/>
      <c r="C78" s="1" t="s">
        <v>94</v>
      </c>
      <c r="D78" s="6"/>
      <c r="E78" t="s">
        <v>105</v>
      </c>
      <c r="F78" s="6"/>
    </row>
    <row r="79" spans="1:6" x14ac:dyDescent="0.25">
      <c r="A79" s="1" t="s">
        <v>88</v>
      </c>
      <c r="B79" s="4"/>
      <c r="C79" s="1" t="s">
        <v>95</v>
      </c>
      <c r="D79" s="6"/>
      <c r="E79" t="s">
        <v>106</v>
      </c>
      <c r="F79" s="6"/>
    </row>
    <row r="80" spans="1:6" x14ac:dyDescent="0.25">
      <c r="A80" s="1" t="s">
        <v>89</v>
      </c>
      <c r="B80" s="4"/>
      <c r="C80" s="1" t="s">
        <v>96</v>
      </c>
      <c r="D80" s="6"/>
      <c r="E80" t="s">
        <v>107</v>
      </c>
      <c r="F80" s="6"/>
    </row>
    <row r="81" spans="1:6" x14ac:dyDescent="0.25">
      <c r="A81" s="1" t="s">
        <v>90</v>
      </c>
      <c r="B81" s="4"/>
      <c r="C81" s="1" t="s">
        <v>97</v>
      </c>
      <c r="D81" s="6"/>
      <c r="E81" t="s">
        <v>108</v>
      </c>
      <c r="F81" s="6"/>
    </row>
    <row r="82" spans="1:6" x14ac:dyDescent="0.25">
      <c r="A82" s="1" t="s">
        <v>91</v>
      </c>
      <c r="B82" s="4"/>
      <c r="C82" s="1" t="s">
        <v>98</v>
      </c>
      <c r="D82" s="6"/>
      <c r="E82" t="s">
        <v>109</v>
      </c>
      <c r="F82" s="6"/>
    </row>
    <row r="83" spans="1:6" x14ac:dyDescent="0.25">
      <c r="A83" s="1" t="s">
        <v>92</v>
      </c>
      <c r="B83" s="4"/>
      <c r="C83" s="1" t="s">
        <v>99</v>
      </c>
      <c r="D83" s="6"/>
      <c r="E83" t="s">
        <v>110</v>
      </c>
      <c r="F83" s="6"/>
    </row>
    <row r="84" spans="1:6" x14ac:dyDescent="0.25">
      <c r="A84" s="1"/>
      <c r="B84" s="4"/>
      <c r="C84" s="1" t="s">
        <v>100</v>
      </c>
      <c r="D84" s="6"/>
      <c r="E84" t="s">
        <v>111</v>
      </c>
      <c r="F84" s="6"/>
    </row>
    <row r="85" spans="1:6" x14ac:dyDescent="0.25">
      <c r="A85" s="1"/>
      <c r="B85" s="4"/>
      <c r="C85" s="1" t="s">
        <v>101</v>
      </c>
      <c r="D85" s="6"/>
      <c r="F85" s="6"/>
    </row>
    <row r="86" spans="1:6" x14ac:dyDescent="0.25">
      <c r="A86" s="1"/>
      <c r="B86" s="4"/>
      <c r="C86" s="1" t="s">
        <v>102</v>
      </c>
      <c r="D86" s="6"/>
      <c r="F86" s="6"/>
    </row>
    <row r="87" spans="1:6" ht="15.75" thickBot="1" x14ac:dyDescent="0.3">
      <c r="A87" s="2"/>
      <c r="B87" s="5"/>
      <c r="C87" s="2" t="s">
        <v>103</v>
      </c>
      <c r="D87" s="7"/>
      <c r="E87" s="3"/>
      <c r="F87" s="7"/>
    </row>
    <row r="88" spans="1:6" x14ac:dyDescent="0.25">
      <c r="B88" s="4"/>
      <c r="D88" s="4"/>
      <c r="F88" s="4"/>
    </row>
    <row r="89" spans="1:6" x14ac:dyDescent="0.25">
      <c r="B89" s="4"/>
      <c r="D89" s="4"/>
      <c r="F89" s="4"/>
    </row>
  </sheetData>
  <mergeCells count="35">
    <mergeCell ref="A1:J1"/>
    <mergeCell ref="A4:J4"/>
    <mergeCell ref="A14:J14"/>
    <mergeCell ref="A32:B32"/>
    <mergeCell ref="C32:D32"/>
    <mergeCell ref="E32:F32"/>
    <mergeCell ref="G32:H32"/>
    <mergeCell ref="A16:B16"/>
    <mergeCell ref="A21:B21"/>
    <mergeCell ref="A25:B25"/>
    <mergeCell ref="A29:J29"/>
    <mergeCell ref="A7:J7"/>
    <mergeCell ref="A8:J8"/>
    <mergeCell ref="A9:J9"/>
    <mergeCell ref="A10:J10"/>
    <mergeCell ref="A13:J13"/>
    <mergeCell ref="K39:L39"/>
    <mergeCell ref="A3:J3"/>
    <mergeCell ref="A2:J2"/>
    <mergeCell ref="A39:B39"/>
    <mergeCell ref="C39:D39"/>
    <mergeCell ref="E39:F39"/>
    <mergeCell ref="G39:H39"/>
    <mergeCell ref="I39:J39"/>
    <mergeCell ref="A76:B76"/>
    <mergeCell ref="C76:D76"/>
    <mergeCell ref="E76:F76"/>
    <mergeCell ref="A46:J46"/>
    <mergeCell ref="A49:B49"/>
    <mergeCell ref="C49:D49"/>
    <mergeCell ref="E49:F49"/>
    <mergeCell ref="G49:H49"/>
    <mergeCell ref="E65:F65"/>
    <mergeCell ref="C65:D65"/>
    <mergeCell ref="A65:B65"/>
  </mergeCells>
  <conditionalFormatting sqref="A48:E48">
    <cfRule type="containsText" dxfId="50" priority="7" operator="containsText" text="Unknown">
      <formula>NOT(ISERROR(SEARCH("Unknown",A48)))</formula>
    </cfRule>
    <cfRule type="containsText" dxfId="49" priority="8" operator="containsText" text="Active">
      <formula>NOT(ISERROR(SEARCH("Active",A48)))</formula>
    </cfRule>
    <cfRule type="containsText" dxfId="48" priority="9" operator="containsText" text="Done">
      <formula>NOT(ISERROR(SEARCH("Done",A48)))</formula>
    </cfRule>
  </conditionalFormatting>
  <conditionalFormatting sqref="A75:E75">
    <cfRule type="containsText" dxfId="47" priority="4" operator="containsText" text="Unknown">
      <formula>NOT(ISERROR(SEARCH("Unknown",A75)))</formula>
    </cfRule>
    <cfRule type="containsText" dxfId="46" priority="5" operator="containsText" text="Active">
      <formula>NOT(ISERROR(SEARCH("Active",A75)))</formula>
    </cfRule>
    <cfRule type="containsText" dxfId="45" priority="6" operator="containsText" text="Done">
      <formula>NOT(ISERROR(SEARCH("Done",A75)))</formula>
    </cfRule>
  </conditionalFormatting>
  <conditionalFormatting sqref="A1:XFD6 A14:XFD28 K29:XFD29 A30:XFD30 A31:D31 G31:XFD31 A32:XFD37 A38:E38 G38:XFD38 A39:XFD47 G48:XFD48 A49:XFD63 A64:D64 G64:XFD64 A65:XFD74 G75:XFD75 A76:XFD89 K90:XFD100 A101:XFD1048576">
    <cfRule type="containsText" dxfId="44" priority="13" operator="containsText" text="Unknown">
      <formula>NOT(ISERROR(SEARCH("Unknown",A1)))</formula>
    </cfRule>
    <cfRule type="containsText" dxfId="43" priority="15" operator="containsText" text="Active">
      <formula>NOT(ISERROR(SEARCH("Active",A1)))</formula>
    </cfRule>
    <cfRule type="containsText" dxfId="42" priority="16" operator="containsText" text="Done">
      <formula>NOT(ISERROR(SEARCH("Done",A1)))</formula>
    </cfRule>
  </conditionalFormatting>
  <conditionalFormatting sqref="K7:XFD13">
    <cfRule type="containsText" dxfId="41" priority="1" operator="containsText" text="Unknown">
      <formula>NOT(ISERROR(SEARCH("Unknown",K7)))</formula>
    </cfRule>
    <cfRule type="containsText" dxfId="40" priority="2" operator="containsText" text="Active">
      <formula>NOT(ISERROR(SEARCH("Active",K7)))</formula>
    </cfRule>
    <cfRule type="containsText" dxfId="39" priority="3" operator="containsText" text="Done">
      <formula>NOT(ISERROR(SEARCH("Done",K7)))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F1EE5-C32F-45BC-8352-AB1A819CF68B}">
  <dimension ref="A2:J143"/>
  <sheetViews>
    <sheetView workbookViewId="0">
      <selection activeCell="J39" sqref="J39"/>
    </sheetView>
  </sheetViews>
  <sheetFormatPr defaultColWidth="8.85546875" defaultRowHeight="15" x14ac:dyDescent="0.25"/>
  <cols>
    <col min="1" max="1" width="3.5703125" style="8" customWidth="1"/>
    <col min="2" max="2" width="10.85546875" style="8" bestFit="1" customWidth="1"/>
    <col min="3" max="3" width="7.7109375" style="8" bestFit="1" customWidth="1"/>
    <col min="4" max="4" width="33.7109375" style="8" bestFit="1" customWidth="1"/>
    <col min="5" max="5" width="26.5703125" style="8" bestFit="1" customWidth="1"/>
    <col min="6" max="6" width="132.85546875" style="8" bestFit="1" customWidth="1"/>
    <col min="7" max="16384" width="8.85546875" style="8"/>
  </cols>
  <sheetData>
    <row r="2" spans="1:10" customFormat="1" ht="20.25" thickBot="1" x14ac:dyDescent="0.35">
      <c r="A2" s="202" t="s">
        <v>425</v>
      </c>
      <c r="B2" s="202"/>
      <c r="C2" s="202"/>
      <c r="D2" s="202"/>
      <c r="E2" s="202"/>
      <c r="F2" s="202"/>
      <c r="G2" s="202"/>
      <c r="H2" s="202"/>
      <c r="I2" s="202"/>
      <c r="J2" s="202"/>
    </row>
    <row r="3" spans="1:10" ht="15.75" thickTop="1" x14ac:dyDescent="0.25">
      <c r="A3" s="203" t="s">
        <v>988</v>
      </c>
      <c r="B3" s="203"/>
      <c r="C3" s="203"/>
      <c r="D3" s="203"/>
      <c r="E3" s="203"/>
      <c r="F3" s="203"/>
      <c r="G3" s="203"/>
      <c r="H3" s="203"/>
      <c r="I3" s="203"/>
      <c r="J3" s="203"/>
    </row>
    <row r="5" spans="1:10" ht="15.75" thickBot="1" x14ac:dyDescent="0.3"/>
    <row r="6" spans="1:10" ht="14.45" customHeight="1" thickBot="1" x14ac:dyDescent="0.3">
      <c r="B6" s="131" t="s">
        <v>397</v>
      </c>
      <c r="C6" s="204" t="s">
        <v>967</v>
      </c>
      <c r="D6" s="205"/>
      <c r="E6" s="206"/>
      <c r="F6" s="131" t="s">
        <v>723</v>
      </c>
    </row>
    <row r="7" spans="1:10" x14ac:dyDescent="0.25">
      <c r="B7" s="125"/>
      <c r="C7" s="127" t="s">
        <v>860</v>
      </c>
      <c r="D7" s="8" t="s">
        <v>724</v>
      </c>
      <c r="E7" s="128" t="s">
        <v>725</v>
      </c>
      <c r="F7" s="125"/>
    </row>
    <row r="8" spans="1:10" x14ac:dyDescent="0.25">
      <c r="B8" s="125"/>
      <c r="C8" s="127" t="s">
        <v>861</v>
      </c>
      <c r="D8" s="8" t="s">
        <v>726</v>
      </c>
      <c r="E8" s="128" t="s">
        <v>727</v>
      </c>
      <c r="F8" s="125"/>
    </row>
    <row r="9" spans="1:10" x14ac:dyDescent="0.25">
      <c r="B9" s="125"/>
      <c r="C9" s="127" t="s">
        <v>862</v>
      </c>
      <c r="D9" s="8" t="s">
        <v>728</v>
      </c>
      <c r="E9" s="128" t="s">
        <v>725</v>
      </c>
      <c r="F9" s="125"/>
    </row>
    <row r="10" spans="1:10" x14ac:dyDescent="0.25">
      <c r="B10" s="125"/>
      <c r="C10" s="127" t="s">
        <v>863</v>
      </c>
      <c r="D10" s="8" t="s">
        <v>729</v>
      </c>
      <c r="E10" s="128" t="s">
        <v>725</v>
      </c>
      <c r="F10" s="125"/>
    </row>
    <row r="11" spans="1:10" x14ac:dyDescent="0.25">
      <c r="B11" s="125"/>
      <c r="C11" s="127" t="s">
        <v>864</v>
      </c>
      <c r="D11" s="8" t="s">
        <v>730</v>
      </c>
      <c r="E11" s="128" t="s">
        <v>725</v>
      </c>
      <c r="F11" s="125" t="s">
        <v>731</v>
      </c>
    </row>
    <row r="12" spans="1:10" x14ac:dyDescent="0.25">
      <c r="B12" s="125"/>
      <c r="C12" s="127" t="s">
        <v>865</v>
      </c>
      <c r="D12" s="8" t="s">
        <v>732</v>
      </c>
      <c r="E12" s="128" t="s">
        <v>727</v>
      </c>
      <c r="F12" s="125" t="s">
        <v>733</v>
      </c>
    </row>
    <row r="13" spans="1:10" x14ac:dyDescent="0.25">
      <c r="B13" s="125"/>
      <c r="C13" s="127" t="s">
        <v>866</v>
      </c>
      <c r="D13" s="8" t="s">
        <v>734</v>
      </c>
      <c r="E13" s="128" t="s">
        <v>725</v>
      </c>
      <c r="F13" s="125"/>
    </row>
    <row r="14" spans="1:10" ht="15.75" thickBot="1" x14ac:dyDescent="0.3">
      <c r="B14" s="126"/>
      <c r="C14" s="129" t="s">
        <v>867</v>
      </c>
      <c r="D14" s="21" t="s">
        <v>735</v>
      </c>
      <c r="E14" s="130" t="s">
        <v>725</v>
      </c>
      <c r="F14" s="126"/>
    </row>
    <row r="16" spans="1:10" ht="15.75" thickBot="1" x14ac:dyDescent="0.3"/>
    <row r="17" spans="2:6" ht="14.45" customHeight="1" thickBot="1" x14ac:dyDescent="0.3">
      <c r="B17" s="131" t="s">
        <v>397</v>
      </c>
      <c r="C17" s="204" t="s">
        <v>968</v>
      </c>
      <c r="D17" s="205"/>
      <c r="E17" s="206"/>
      <c r="F17" s="131" t="s">
        <v>723</v>
      </c>
    </row>
    <row r="18" spans="2:6" x14ac:dyDescent="0.25">
      <c r="B18" s="125"/>
      <c r="C18" s="127" t="s">
        <v>868</v>
      </c>
      <c r="D18" s="8" t="s">
        <v>736</v>
      </c>
      <c r="E18" s="128" t="s">
        <v>725</v>
      </c>
      <c r="F18" s="125"/>
    </row>
    <row r="19" spans="2:6" x14ac:dyDescent="0.25">
      <c r="B19" s="125"/>
      <c r="C19" s="127" t="s">
        <v>869</v>
      </c>
      <c r="D19" s="8" t="s">
        <v>737</v>
      </c>
      <c r="E19" s="128" t="s">
        <v>725</v>
      </c>
      <c r="F19" s="125"/>
    </row>
    <row r="20" spans="2:6" x14ac:dyDescent="0.25">
      <c r="B20" s="125"/>
      <c r="C20" s="127" t="s">
        <v>870</v>
      </c>
      <c r="D20" s="8" t="s">
        <v>738</v>
      </c>
      <c r="E20" s="128" t="s">
        <v>725</v>
      </c>
      <c r="F20" s="125"/>
    </row>
    <row r="21" spans="2:6" x14ac:dyDescent="0.25">
      <c r="B21" s="125"/>
      <c r="C21" s="127" t="s">
        <v>871</v>
      </c>
      <c r="D21" s="8" t="s">
        <v>739</v>
      </c>
      <c r="E21" s="128" t="s">
        <v>727</v>
      </c>
      <c r="F21" s="125"/>
    </row>
    <row r="22" spans="2:6" x14ac:dyDescent="0.25">
      <c r="B22" s="125"/>
      <c r="C22" s="127" t="s">
        <v>872</v>
      </c>
      <c r="D22" s="8" t="s">
        <v>740</v>
      </c>
      <c r="E22" s="128" t="s">
        <v>725</v>
      </c>
      <c r="F22" s="125"/>
    </row>
    <row r="23" spans="2:6" x14ac:dyDescent="0.25">
      <c r="B23" s="125"/>
      <c r="C23" s="127" t="s">
        <v>873</v>
      </c>
      <c r="D23" s="8" t="s">
        <v>741</v>
      </c>
      <c r="E23" s="128" t="s">
        <v>727</v>
      </c>
      <c r="F23" s="125"/>
    </row>
    <row r="24" spans="2:6" x14ac:dyDescent="0.25">
      <c r="B24" s="125"/>
      <c r="C24" s="127" t="s">
        <v>874</v>
      </c>
      <c r="D24" s="8" t="s">
        <v>742</v>
      </c>
      <c r="E24" s="128" t="s">
        <v>725</v>
      </c>
      <c r="F24" s="125"/>
    </row>
    <row r="25" spans="2:6" x14ac:dyDescent="0.25">
      <c r="B25" s="125"/>
      <c r="C25" s="127" t="s">
        <v>875</v>
      </c>
      <c r="D25" s="8" t="s">
        <v>743</v>
      </c>
      <c r="E25" s="128" t="s">
        <v>725</v>
      </c>
      <c r="F25" s="125"/>
    </row>
    <row r="26" spans="2:6" x14ac:dyDescent="0.25">
      <c r="B26" s="125"/>
      <c r="C26" s="127" t="s">
        <v>876</v>
      </c>
      <c r="D26" s="8" t="s">
        <v>744</v>
      </c>
      <c r="E26" s="128" t="s">
        <v>725</v>
      </c>
      <c r="F26" s="125"/>
    </row>
    <row r="27" spans="2:6" x14ac:dyDescent="0.25">
      <c r="B27" s="125"/>
      <c r="C27" s="127" t="s">
        <v>877</v>
      </c>
      <c r="D27" s="8" t="s">
        <v>745</v>
      </c>
      <c r="E27" s="128" t="s">
        <v>725</v>
      </c>
      <c r="F27" s="125"/>
    </row>
    <row r="28" spans="2:6" x14ac:dyDescent="0.25">
      <c r="B28" s="125"/>
      <c r="C28" s="127" t="s">
        <v>878</v>
      </c>
      <c r="D28" s="8" t="s">
        <v>746</v>
      </c>
      <c r="E28" s="128" t="s">
        <v>727</v>
      </c>
      <c r="F28" s="125"/>
    </row>
    <row r="29" spans="2:6" x14ac:dyDescent="0.25">
      <c r="B29" s="125"/>
      <c r="C29" s="127" t="s">
        <v>879</v>
      </c>
      <c r="D29" s="8" t="s">
        <v>747</v>
      </c>
      <c r="E29" s="128" t="s">
        <v>727</v>
      </c>
      <c r="F29" s="125"/>
    </row>
    <row r="30" spans="2:6" x14ac:dyDescent="0.25">
      <c r="B30" s="125"/>
      <c r="C30" s="127" t="s">
        <v>880</v>
      </c>
      <c r="D30" s="8" t="s">
        <v>748</v>
      </c>
      <c r="E30" s="128" t="s">
        <v>725</v>
      </c>
      <c r="F30" s="125"/>
    </row>
    <row r="31" spans="2:6" x14ac:dyDescent="0.25">
      <c r="B31" s="125"/>
      <c r="C31" s="127" t="s">
        <v>881</v>
      </c>
      <c r="D31" s="8" t="s">
        <v>749</v>
      </c>
      <c r="E31" s="128" t="s">
        <v>725</v>
      </c>
      <c r="F31" s="125"/>
    </row>
    <row r="32" spans="2:6" x14ac:dyDescent="0.25">
      <c r="B32" s="125"/>
      <c r="C32" s="127" t="s">
        <v>882</v>
      </c>
      <c r="D32" s="8" t="s">
        <v>750</v>
      </c>
      <c r="E32" s="128" t="s">
        <v>725</v>
      </c>
      <c r="F32" s="125"/>
    </row>
    <row r="33" spans="2:6" x14ac:dyDescent="0.25">
      <c r="B33" s="125"/>
      <c r="C33" s="127" t="s">
        <v>883</v>
      </c>
      <c r="D33" s="8" t="s">
        <v>751</v>
      </c>
      <c r="E33" s="128" t="s">
        <v>725</v>
      </c>
      <c r="F33" s="125"/>
    </row>
    <row r="34" spans="2:6" x14ac:dyDescent="0.25">
      <c r="B34" s="125"/>
      <c r="C34" s="127" t="s">
        <v>884</v>
      </c>
      <c r="D34" s="8" t="s">
        <v>752</v>
      </c>
      <c r="E34" s="128" t="s">
        <v>753</v>
      </c>
      <c r="F34" s="125"/>
    </row>
    <row r="35" spans="2:6" x14ac:dyDescent="0.25">
      <c r="B35" s="125"/>
      <c r="C35" s="127" t="s">
        <v>885</v>
      </c>
      <c r="D35" s="8" t="s">
        <v>754</v>
      </c>
      <c r="E35" s="128" t="s">
        <v>725</v>
      </c>
      <c r="F35" s="125"/>
    </row>
    <row r="36" spans="2:6" ht="15.75" thickBot="1" x14ac:dyDescent="0.3">
      <c r="B36" s="126"/>
      <c r="C36" s="129" t="s">
        <v>886</v>
      </c>
      <c r="D36" s="21" t="s">
        <v>755</v>
      </c>
      <c r="E36" s="130" t="s">
        <v>725</v>
      </c>
      <c r="F36" s="126"/>
    </row>
    <row r="38" spans="2:6" ht="15.75" thickBot="1" x14ac:dyDescent="0.3"/>
    <row r="39" spans="2:6" ht="14.45" customHeight="1" thickBot="1" x14ac:dyDescent="0.3">
      <c r="B39" s="131" t="s">
        <v>397</v>
      </c>
      <c r="C39" s="204" t="s">
        <v>971</v>
      </c>
      <c r="D39" s="205"/>
      <c r="E39" s="206"/>
      <c r="F39" s="131" t="s">
        <v>972</v>
      </c>
    </row>
    <row r="40" spans="2:6" x14ac:dyDescent="0.25">
      <c r="B40" s="125"/>
      <c r="C40" s="127" t="s">
        <v>887</v>
      </c>
      <c r="D40" s="8" t="s">
        <v>756</v>
      </c>
      <c r="E40" s="128" t="s">
        <v>725</v>
      </c>
      <c r="F40" s="125"/>
    </row>
    <row r="41" spans="2:6" x14ac:dyDescent="0.25">
      <c r="B41" s="125"/>
      <c r="C41" s="127" t="s">
        <v>888</v>
      </c>
      <c r="D41" s="8" t="s">
        <v>757</v>
      </c>
      <c r="E41" s="128" t="s">
        <v>725</v>
      </c>
      <c r="F41" s="125" t="s">
        <v>758</v>
      </c>
    </row>
    <row r="42" spans="2:6" x14ac:dyDescent="0.25">
      <c r="B42" s="125"/>
      <c r="C42" s="127" t="s">
        <v>889</v>
      </c>
      <c r="D42" s="8" t="s">
        <v>759</v>
      </c>
      <c r="E42" s="128" t="s">
        <v>727</v>
      </c>
      <c r="F42" s="125"/>
    </row>
    <row r="43" spans="2:6" x14ac:dyDescent="0.25">
      <c r="B43" s="125"/>
      <c r="C43" s="127" t="s">
        <v>890</v>
      </c>
      <c r="D43" s="8" t="s">
        <v>760</v>
      </c>
      <c r="E43" s="128" t="s">
        <v>725</v>
      </c>
      <c r="F43" s="125"/>
    </row>
    <row r="44" spans="2:6" x14ac:dyDescent="0.25">
      <c r="B44" s="125"/>
      <c r="C44" s="127" t="s">
        <v>891</v>
      </c>
      <c r="D44" s="8" t="s">
        <v>761</v>
      </c>
      <c r="E44" s="128" t="s">
        <v>725</v>
      </c>
      <c r="F44" s="125"/>
    </row>
    <row r="45" spans="2:6" x14ac:dyDescent="0.25">
      <c r="B45" s="125"/>
      <c r="C45" s="127" t="s">
        <v>892</v>
      </c>
      <c r="D45" s="8" t="s">
        <v>762</v>
      </c>
      <c r="E45" s="128" t="s">
        <v>725</v>
      </c>
      <c r="F45" s="125"/>
    </row>
    <row r="46" spans="2:6" x14ac:dyDescent="0.25">
      <c r="B46" s="125"/>
      <c r="C46" s="127" t="s">
        <v>893</v>
      </c>
      <c r="D46" s="8" t="s">
        <v>763</v>
      </c>
      <c r="E46" s="128" t="s">
        <v>725</v>
      </c>
      <c r="F46" s="125"/>
    </row>
    <row r="47" spans="2:6" x14ac:dyDescent="0.25">
      <c r="B47" s="125"/>
      <c r="C47" s="127" t="s">
        <v>894</v>
      </c>
      <c r="D47" s="8" t="s">
        <v>764</v>
      </c>
      <c r="E47" s="128" t="s">
        <v>725</v>
      </c>
      <c r="F47" s="125"/>
    </row>
    <row r="48" spans="2:6" x14ac:dyDescent="0.25">
      <c r="B48" s="125"/>
      <c r="C48" s="127" t="s">
        <v>895</v>
      </c>
      <c r="D48" s="8" t="s">
        <v>765</v>
      </c>
      <c r="E48" s="128" t="s">
        <v>725</v>
      </c>
      <c r="F48" s="125"/>
    </row>
    <row r="49" spans="2:6" x14ac:dyDescent="0.25">
      <c r="B49" s="125"/>
      <c r="C49" s="127" t="s">
        <v>896</v>
      </c>
      <c r="D49" s="8" t="s">
        <v>766</v>
      </c>
      <c r="E49" s="128" t="s">
        <v>725</v>
      </c>
      <c r="F49" s="125"/>
    </row>
    <row r="50" spans="2:6" x14ac:dyDescent="0.25">
      <c r="B50" s="125"/>
      <c r="C50" s="127" t="s">
        <v>897</v>
      </c>
      <c r="D50" s="8" t="s">
        <v>767</v>
      </c>
      <c r="E50" s="128" t="s">
        <v>725</v>
      </c>
      <c r="F50" s="125"/>
    </row>
    <row r="51" spans="2:6" x14ac:dyDescent="0.25">
      <c r="B51" s="125"/>
      <c r="C51" s="127" t="s">
        <v>898</v>
      </c>
      <c r="D51" s="8" t="s">
        <v>768</v>
      </c>
      <c r="E51" s="128" t="s">
        <v>725</v>
      </c>
      <c r="F51" s="125"/>
    </row>
    <row r="52" spans="2:6" x14ac:dyDescent="0.25">
      <c r="B52" s="125"/>
      <c r="C52" s="127" t="s">
        <v>899</v>
      </c>
      <c r="D52" s="8" t="s">
        <v>769</v>
      </c>
      <c r="E52" s="128" t="s">
        <v>725</v>
      </c>
      <c r="F52" s="125" t="s">
        <v>974</v>
      </c>
    </row>
    <row r="53" spans="2:6" x14ac:dyDescent="0.25">
      <c r="B53" s="125"/>
      <c r="C53" s="127" t="s">
        <v>900</v>
      </c>
      <c r="D53" s="8" t="s">
        <v>770</v>
      </c>
      <c r="E53" s="128" t="s">
        <v>725</v>
      </c>
      <c r="F53" s="125" t="s">
        <v>771</v>
      </c>
    </row>
    <row r="54" spans="2:6" x14ac:dyDescent="0.25">
      <c r="B54" s="125"/>
      <c r="C54" s="127" t="s">
        <v>901</v>
      </c>
      <c r="D54" s="8" t="s">
        <v>772</v>
      </c>
      <c r="E54" s="128" t="s">
        <v>725</v>
      </c>
      <c r="F54" s="125"/>
    </row>
    <row r="55" spans="2:6" x14ac:dyDescent="0.25">
      <c r="B55" s="125"/>
      <c r="C55" s="127" t="s">
        <v>902</v>
      </c>
      <c r="D55" s="8" t="s">
        <v>773</v>
      </c>
      <c r="E55" s="128" t="s">
        <v>725</v>
      </c>
      <c r="F55" s="125"/>
    </row>
    <row r="56" spans="2:6" x14ac:dyDescent="0.25">
      <c r="B56" s="125"/>
      <c r="C56" s="127" t="s">
        <v>903</v>
      </c>
      <c r="D56" s="8" t="s">
        <v>774</v>
      </c>
      <c r="E56" s="128" t="s">
        <v>725</v>
      </c>
      <c r="F56" s="125"/>
    </row>
    <row r="57" spans="2:6" x14ac:dyDescent="0.25">
      <c r="B57" s="125"/>
      <c r="C57" s="127" t="s">
        <v>904</v>
      </c>
      <c r="D57" s="8" t="s">
        <v>775</v>
      </c>
      <c r="E57" s="128" t="s">
        <v>725</v>
      </c>
      <c r="F57" s="125"/>
    </row>
    <row r="58" spans="2:6" x14ac:dyDescent="0.25">
      <c r="B58" s="125"/>
      <c r="C58" s="127" t="s">
        <v>905</v>
      </c>
      <c r="D58" s="8" t="s">
        <v>776</v>
      </c>
      <c r="E58" s="128" t="s">
        <v>725</v>
      </c>
      <c r="F58" s="125"/>
    </row>
    <row r="59" spans="2:6" x14ac:dyDescent="0.25">
      <c r="B59" s="125"/>
      <c r="C59" s="127" t="s">
        <v>906</v>
      </c>
      <c r="D59" s="8" t="s">
        <v>777</v>
      </c>
      <c r="E59" s="128" t="s">
        <v>725</v>
      </c>
      <c r="F59" s="125"/>
    </row>
    <row r="60" spans="2:6" x14ac:dyDescent="0.25">
      <c r="B60" s="125"/>
      <c r="C60" s="127" t="s">
        <v>907</v>
      </c>
      <c r="D60" s="8" t="s">
        <v>778</v>
      </c>
      <c r="E60" s="128" t="s">
        <v>725</v>
      </c>
      <c r="F60" s="125"/>
    </row>
    <row r="61" spans="2:6" x14ac:dyDescent="0.25">
      <c r="B61" s="125"/>
      <c r="C61" s="127" t="s">
        <v>908</v>
      </c>
      <c r="D61" s="8" t="s">
        <v>779</v>
      </c>
      <c r="E61" s="128" t="s">
        <v>725</v>
      </c>
      <c r="F61" s="125"/>
    </row>
    <row r="62" spans="2:6" x14ac:dyDescent="0.25">
      <c r="B62" s="125"/>
      <c r="C62" s="127" t="s">
        <v>909</v>
      </c>
      <c r="D62" s="8" t="s">
        <v>780</v>
      </c>
      <c r="E62" s="128" t="s">
        <v>725</v>
      </c>
      <c r="F62" s="125"/>
    </row>
    <row r="63" spans="2:6" x14ac:dyDescent="0.25">
      <c r="B63" s="125"/>
      <c r="C63" s="127" t="s">
        <v>910</v>
      </c>
      <c r="D63" s="8" t="s">
        <v>781</v>
      </c>
      <c r="E63" s="128" t="s">
        <v>725</v>
      </c>
      <c r="F63" s="125"/>
    </row>
    <row r="64" spans="2:6" x14ac:dyDescent="0.25">
      <c r="B64" s="125"/>
      <c r="C64" s="127" t="s">
        <v>911</v>
      </c>
      <c r="D64" s="8" t="s">
        <v>782</v>
      </c>
      <c r="E64" s="128" t="s">
        <v>725</v>
      </c>
      <c r="F64" s="125"/>
    </row>
    <row r="65" spans="2:6" x14ac:dyDescent="0.25">
      <c r="B65" s="125"/>
      <c r="C65" s="127" t="s">
        <v>912</v>
      </c>
      <c r="D65" s="8" t="s">
        <v>783</v>
      </c>
      <c r="E65" s="128" t="s">
        <v>725</v>
      </c>
      <c r="F65" s="125"/>
    </row>
    <row r="66" spans="2:6" x14ac:dyDescent="0.25">
      <c r="B66" s="125"/>
      <c r="C66" s="127" t="s">
        <v>913</v>
      </c>
      <c r="D66" s="8" t="s">
        <v>784</v>
      </c>
      <c r="E66" s="128" t="s">
        <v>753</v>
      </c>
      <c r="F66" s="125" t="s">
        <v>785</v>
      </c>
    </row>
    <row r="67" spans="2:6" x14ac:dyDescent="0.25">
      <c r="B67" s="125"/>
      <c r="C67" s="127" t="s">
        <v>914</v>
      </c>
      <c r="D67" s="8" t="s">
        <v>786</v>
      </c>
      <c r="E67" s="128" t="s">
        <v>725</v>
      </c>
      <c r="F67" s="125"/>
    </row>
    <row r="68" spans="2:6" ht="15.75" thickBot="1" x14ac:dyDescent="0.3">
      <c r="B68" s="126"/>
      <c r="C68" s="129" t="s">
        <v>915</v>
      </c>
      <c r="D68" s="21" t="s">
        <v>787</v>
      </c>
      <c r="E68" s="130" t="s">
        <v>725</v>
      </c>
      <c r="F68" s="126"/>
    </row>
    <row r="70" spans="2:6" ht="15.75" thickBot="1" x14ac:dyDescent="0.3"/>
    <row r="71" spans="2:6" ht="14.45" customHeight="1" thickBot="1" x14ac:dyDescent="0.3">
      <c r="B71" s="131" t="s">
        <v>397</v>
      </c>
      <c r="C71" s="204" t="s">
        <v>969</v>
      </c>
      <c r="D71" s="205"/>
      <c r="E71" s="206"/>
      <c r="F71" s="131" t="s">
        <v>972</v>
      </c>
    </row>
    <row r="72" spans="2:6" x14ac:dyDescent="0.25">
      <c r="B72" s="125"/>
      <c r="C72" s="127" t="s">
        <v>916</v>
      </c>
      <c r="D72" s="8" t="s">
        <v>788</v>
      </c>
      <c r="E72" s="128" t="s">
        <v>725</v>
      </c>
      <c r="F72" s="125"/>
    </row>
    <row r="73" spans="2:6" x14ac:dyDescent="0.25">
      <c r="B73" s="125"/>
      <c r="C73" s="127" t="s">
        <v>917</v>
      </c>
      <c r="D73" s="8" t="s">
        <v>789</v>
      </c>
      <c r="E73" s="128" t="s">
        <v>725</v>
      </c>
      <c r="F73" s="125"/>
    </row>
    <row r="74" spans="2:6" x14ac:dyDescent="0.25">
      <c r="B74" s="125"/>
      <c r="C74" s="127" t="s">
        <v>918</v>
      </c>
      <c r="D74" s="8" t="s">
        <v>790</v>
      </c>
      <c r="E74" s="128" t="s">
        <v>727</v>
      </c>
      <c r="F74" s="125"/>
    </row>
    <row r="75" spans="2:6" x14ac:dyDescent="0.25">
      <c r="B75" s="125"/>
      <c r="C75" s="127" t="s">
        <v>919</v>
      </c>
      <c r="D75" s="8" t="s">
        <v>791</v>
      </c>
      <c r="E75" s="128" t="s">
        <v>725</v>
      </c>
      <c r="F75" s="125"/>
    </row>
    <row r="76" spans="2:6" x14ac:dyDescent="0.25">
      <c r="B76" s="125"/>
      <c r="C76" s="127" t="s">
        <v>920</v>
      </c>
      <c r="D76" s="8" t="s">
        <v>792</v>
      </c>
      <c r="E76" s="128" t="s">
        <v>725</v>
      </c>
      <c r="F76" s="125"/>
    </row>
    <row r="77" spans="2:6" x14ac:dyDescent="0.25">
      <c r="B77" s="125"/>
      <c r="C77" s="127" t="s">
        <v>921</v>
      </c>
      <c r="D77" s="8" t="s">
        <v>793</v>
      </c>
      <c r="E77" s="128" t="s">
        <v>725</v>
      </c>
      <c r="F77" s="125"/>
    </row>
    <row r="78" spans="2:6" x14ac:dyDescent="0.25">
      <c r="B78" s="125"/>
      <c r="C78" s="127" t="s">
        <v>922</v>
      </c>
      <c r="D78" s="8" t="s">
        <v>794</v>
      </c>
      <c r="E78" s="128" t="s">
        <v>725</v>
      </c>
      <c r="F78" s="125"/>
    </row>
    <row r="79" spans="2:6" x14ac:dyDescent="0.25">
      <c r="B79" s="125"/>
      <c r="C79" s="127" t="s">
        <v>923</v>
      </c>
      <c r="D79" s="8" t="s">
        <v>795</v>
      </c>
      <c r="E79" s="128" t="s">
        <v>725</v>
      </c>
      <c r="F79" s="125"/>
    </row>
    <row r="80" spans="2:6" x14ac:dyDescent="0.25">
      <c r="B80" s="125"/>
      <c r="C80" s="127" t="s">
        <v>924</v>
      </c>
      <c r="D80" s="8" t="s">
        <v>796</v>
      </c>
      <c r="E80" s="128" t="s">
        <v>725</v>
      </c>
      <c r="F80" s="125"/>
    </row>
    <row r="81" spans="2:6" x14ac:dyDescent="0.25">
      <c r="B81" s="125"/>
      <c r="C81" s="127" t="s">
        <v>925</v>
      </c>
      <c r="D81" s="8" t="s">
        <v>797</v>
      </c>
      <c r="E81" s="128" t="s">
        <v>725</v>
      </c>
      <c r="F81" s="125"/>
    </row>
    <row r="82" spans="2:6" x14ac:dyDescent="0.25">
      <c r="B82" s="125"/>
      <c r="C82" s="127" t="s">
        <v>926</v>
      </c>
      <c r="D82" s="8" t="s">
        <v>798</v>
      </c>
      <c r="E82" s="128" t="s">
        <v>725</v>
      </c>
      <c r="F82" s="125"/>
    </row>
    <row r="83" spans="2:6" x14ac:dyDescent="0.25">
      <c r="B83" s="125"/>
      <c r="C83" s="127" t="s">
        <v>927</v>
      </c>
      <c r="D83" s="8" t="s">
        <v>799</v>
      </c>
      <c r="E83" s="128" t="s">
        <v>753</v>
      </c>
      <c r="F83" s="125"/>
    </row>
    <row r="84" spans="2:6" x14ac:dyDescent="0.25">
      <c r="B84" s="125"/>
      <c r="C84" s="127" t="s">
        <v>928</v>
      </c>
      <c r="D84" s="8" t="s">
        <v>800</v>
      </c>
      <c r="E84" s="128" t="s">
        <v>725</v>
      </c>
      <c r="F84" s="125"/>
    </row>
    <row r="85" spans="2:6" x14ac:dyDescent="0.25">
      <c r="B85" s="125"/>
      <c r="C85" s="127" t="s">
        <v>929</v>
      </c>
      <c r="D85" s="8" t="s">
        <v>801</v>
      </c>
      <c r="E85" s="128" t="s">
        <v>727</v>
      </c>
      <c r="F85" s="125"/>
    </row>
    <row r="86" spans="2:6" x14ac:dyDescent="0.25">
      <c r="B86" s="125"/>
      <c r="C86" s="127" t="s">
        <v>930</v>
      </c>
      <c r="D86" s="8" t="s">
        <v>802</v>
      </c>
      <c r="E86" s="128" t="s">
        <v>725</v>
      </c>
      <c r="F86" s="125"/>
    </row>
    <row r="87" spans="2:6" x14ac:dyDescent="0.25">
      <c r="B87" s="125"/>
      <c r="C87" s="127" t="s">
        <v>931</v>
      </c>
      <c r="D87" s="8" t="s">
        <v>803</v>
      </c>
      <c r="E87" s="128" t="s">
        <v>725</v>
      </c>
      <c r="F87" s="125"/>
    </row>
    <row r="88" spans="2:6" x14ac:dyDescent="0.25">
      <c r="B88" s="125"/>
      <c r="C88" s="127" t="s">
        <v>932</v>
      </c>
      <c r="D88" s="8" t="s">
        <v>804</v>
      </c>
      <c r="E88" s="128" t="s">
        <v>725</v>
      </c>
      <c r="F88" s="125" t="s">
        <v>805</v>
      </c>
    </row>
    <row r="89" spans="2:6" x14ac:dyDescent="0.25">
      <c r="B89" s="125"/>
      <c r="C89" s="127" t="s">
        <v>933</v>
      </c>
      <c r="D89" s="8" t="s">
        <v>806</v>
      </c>
      <c r="E89" s="128" t="s">
        <v>725</v>
      </c>
      <c r="F89" s="125"/>
    </row>
    <row r="90" spans="2:6" x14ac:dyDescent="0.25">
      <c r="B90" s="125"/>
      <c r="C90" s="127" t="s">
        <v>934</v>
      </c>
      <c r="D90" s="8" t="s">
        <v>807</v>
      </c>
      <c r="E90" s="128" t="s">
        <v>725</v>
      </c>
      <c r="F90" s="125"/>
    </row>
    <row r="91" spans="2:6" x14ac:dyDescent="0.25">
      <c r="B91" s="125"/>
      <c r="C91" s="127" t="s">
        <v>935</v>
      </c>
      <c r="D91" s="8" t="s">
        <v>808</v>
      </c>
      <c r="E91" s="128" t="s">
        <v>725</v>
      </c>
      <c r="F91" s="125" t="s">
        <v>975</v>
      </c>
    </row>
    <row r="92" spans="2:6" x14ac:dyDescent="0.25">
      <c r="B92" s="125"/>
      <c r="C92" s="127" t="s">
        <v>936</v>
      </c>
      <c r="D92" s="8" t="s">
        <v>809</v>
      </c>
      <c r="E92" s="128" t="s">
        <v>725</v>
      </c>
      <c r="F92" s="125"/>
    </row>
    <row r="93" spans="2:6" x14ac:dyDescent="0.25">
      <c r="B93" s="125"/>
      <c r="C93" s="127" t="s">
        <v>937</v>
      </c>
      <c r="D93" s="8" t="s">
        <v>810</v>
      </c>
      <c r="E93" s="128" t="s">
        <v>725</v>
      </c>
      <c r="F93" s="125"/>
    </row>
    <row r="94" spans="2:6" x14ac:dyDescent="0.25">
      <c r="B94" s="125"/>
      <c r="C94" s="127" t="s">
        <v>938</v>
      </c>
      <c r="D94" s="8" t="s">
        <v>811</v>
      </c>
      <c r="E94" s="128" t="s">
        <v>725</v>
      </c>
      <c r="F94" s="125"/>
    </row>
    <row r="95" spans="2:6" x14ac:dyDescent="0.25">
      <c r="B95" s="125"/>
      <c r="C95" s="127" t="s">
        <v>939</v>
      </c>
      <c r="D95" s="8" t="s">
        <v>812</v>
      </c>
      <c r="E95" s="128" t="s">
        <v>725</v>
      </c>
      <c r="F95" s="125"/>
    </row>
    <row r="96" spans="2:6" x14ac:dyDescent="0.25">
      <c r="B96" s="125"/>
      <c r="C96" s="127" t="s">
        <v>940</v>
      </c>
      <c r="D96" s="8" t="s">
        <v>813</v>
      </c>
      <c r="E96" s="128" t="s">
        <v>727</v>
      </c>
      <c r="F96" s="125"/>
    </row>
    <row r="97" spans="2:6" x14ac:dyDescent="0.25">
      <c r="B97" s="125"/>
      <c r="C97" s="127" t="s">
        <v>941</v>
      </c>
      <c r="D97" s="8" t="s">
        <v>814</v>
      </c>
      <c r="E97" s="128" t="s">
        <v>725</v>
      </c>
      <c r="F97" s="125"/>
    </row>
    <row r="98" spans="2:6" x14ac:dyDescent="0.25">
      <c r="B98" s="125"/>
      <c r="C98" s="127" t="s">
        <v>942</v>
      </c>
      <c r="D98" s="8" t="s">
        <v>815</v>
      </c>
      <c r="E98" s="128" t="s">
        <v>725</v>
      </c>
      <c r="F98" s="125"/>
    </row>
    <row r="99" spans="2:6" x14ac:dyDescent="0.25">
      <c r="B99" s="125"/>
      <c r="C99" s="127" t="s">
        <v>943</v>
      </c>
      <c r="D99" s="8" t="s">
        <v>816</v>
      </c>
      <c r="E99" s="128" t="s">
        <v>725</v>
      </c>
      <c r="F99" s="125"/>
    </row>
    <row r="100" spans="2:6" x14ac:dyDescent="0.25">
      <c r="B100" s="125"/>
      <c r="C100" s="127" t="s">
        <v>944</v>
      </c>
      <c r="D100" s="8" t="s">
        <v>817</v>
      </c>
      <c r="E100" s="128" t="s">
        <v>725</v>
      </c>
      <c r="F100" s="125"/>
    </row>
    <row r="101" spans="2:6" x14ac:dyDescent="0.25">
      <c r="B101" s="125"/>
      <c r="C101" s="127" t="s">
        <v>945</v>
      </c>
      <c r="D101" s="8" t="s">
        <v>818</v>
      </c>
      <c r="E101" s="128" t="s">
        <v>725</v>
      </c>
      <c r="F101" s="125"/>
    </row>
    <row r="102" spans="2:6" x14ac:dyDescent="0.25">
      <c r="B102" s="125"/>
      <c r="C102" s="127" t="s">
        <v>946</v>
      </c>
      <c r="D102" s="8" t="s">
        <v>819</v>
      </c>
      <c r="E102" s="128" t="s">
        <v>725</v>
      </c>
      <c r="F102" s="125"/>
    </row>
    <row r="103" spans="2:6" x14ac:dyDescent="0.25">
      <c r="B103" s="125"/>
      <c r="C103" s="127" t="s">
        <v>947</v>
      </c>
      <c r="D103" s="8" t="s">
        <v>820</v>
      </c>
      <c r="E103" s="128" t="s">
        <v>821</v>
      </c>
      <c r="F103" s="125" t="s">
        <v>822</v>
      </c>
    </row>
    <row r="104" spans="2:6" x14ac:dyDescent="0.25">
      <c r="B104" s="125"/>
      <c r="C104" s="127" t="s">
        <v>948</v>
      </c>
      <c r="D104" s="8" t="s">
        <v>823</v>
      </c>
      <c r="E104" s="128" t="s">
        <v>725</v>
      </c>
      <c r="F104" s="125" t="s">
        <v>976</v>
      </c>
    </row>
    <row r="105" spans="2:6" ht="15.75" thickBot="1" x14ac:dyDescent="0.3">
      <c r="B105" s="126"/>
      <c r="C105" s="129" t="s">
        <v>949</v>
      </c>
      <c r="D105" s="21" t="s">
        <v>824</v>
      </c>
      <c r="E105" s="130" t="s">
        <v>725</v>
      </c>
      <c r="F105" s="126"/>
    </row>
    <row r="107" spans="2:6" ht="15.75" thickBot="1" x14ac:dyDescent="0.3"/>
    <row r="108" spans="2:6" ht="15.75" thickBot="1" x14ac:dyDescent="0.3">
      <c r="B108" s="131" t="s">
        <v>397</v>
      </c>
      <c r="C108" s="204" t="s">
        <v>970</v>
      </c>
      <c r="D108" s="205"/>
      <c r="E108" s="206"/>
      <c r="F108" s="131" t="s">
        <v>972</v>
      </c>
    </row>
    <row r="109" spans="2:6" x14ac:dyDescent="0.25">
      <c r="B109" s="125"/>
      <c r="C109" s="127" t="s">
        <v>950</v>
      </c>
      <c r="D109" s="8" t="s">
        <v>825</v>
      </c>
      <c r="E109" s="128" t="s">
        <v>725</v>
      </c>
      <c r="F109" s="125"/>
    </row>
    <row r="110" spans="2:6" x14ac:dyDescent="0.25">
      <c r="B110" s="125"/>
      <c r="C110" s="127" t="s">
        <v>951</v>
      </c>
      <c r="D110" s="8" t="s">
        <v>826</v>
      </c>
      <c r="E110" s="128" t="s">
        <v>725</v>
      </c>
      <c r="F110" s="125"/>
    </row>
    <row r="111" spans="2:6" x14ac:dyDescent="0.25">
      <c r="B111" s="125"/>
      <c r="C111" s="127" t="s">
        <v>952</v>
      </c>
      <c r="D111" s="8" t="s">
        <v>827</v>
      </c>
      <c r="E111" s="128" t="s">
        <v>725</v>
      </c>
      <c r="F111" s="125"/>
    </row>
    <row r="112" spans="2:6" x14ac:dyDescent="0.25">
      <c r="B112" s="125"/>
      <c r="C112" s="127" t="s">
        <v>953</v>
      </c>
      <c r="D112" s="8" t="s">
        <v>828</v>
      </c>
      <c r="E112" s="128" t="s">
        <v>725</v>
      </c>
      <c r="F112" s="125"/>
    </row>
    <row r="113" spans="2:6" x14ac:dyDescent="0.25">
      <c r="B113" s="125"/>
      <c r="C113" s="127" t="s">
        <v>954</v>
      </c>
      <c r="D113" s="8" t="s">
        <v>829</v>
      </c>
      <c r="E113" s="128" t="s">
        <v>753</v>
      </c>
      <c r="F113" s="125" t="s">
        <v>822</v>
      </c>
    </row>
    <row r="114" spans="2:6" x14ac:dyDescent="0.25">
      <c r="B114" s="125"/>
      <c r="C114" s="127" t="s">
        <v>955</v>
      </c>
      <c r="D114" s="8" t="s">
        <v>830</v>
      </c>
      <c r="E114" s="128" t="s">
        <v>725</v>
      </c>
      <c r="F114" s="125"/>
    </row>
    <row r="115" spans="2:6" x14ac:dyDescent="0.25">
      <c r="B115" s="125"/>
      <c r="C115" s="127" t="s">
        <v>956</v>
      </c>
      <c r="D115" s="8" t="s">
        <v>831</v>
      </c>
      <c r="E115" s="128" t="s">
        <v>725</v>
      </c>
      <c r="F115" s="125"/>
    </row>
    <row r="116" spans="2:6" x14ac:dyDescent="0.25">
      <c r="B116" s="125"/>
      <c r="C116" s="127" t="s">
        <v>957</v>
      </c>
      <c r="D116" s="8" t="s">
        <v>832</v>
      </c>
      <c r="E116" s="128" t="s">
        <v>725</v>
      </c>
      <c r="F116" s="125"/>
    </row>
    <row r="117" spans="2:6" x14ac:dyDescent="0.25">
      <c r="B117" s="125"/>
      <c r="C117" s="127" t="s">
        <v>958</v>
      </c>
      <c r="D117" s="8" t="s">
        <v>833</v>
      </c>
      <c r="E117" s="128" t="s">
        <v>725</v>
      </c>
      <c r="F117" s="125"/>
    </row>
    <row r="118" spans="2:6" x14ac:dyDescent="0.25">
      <c r="B118" s="125"/>
      <c r="C118" s="127" t="s">
        <v>959</v>
      </c>
      <c r="D118" s="8" t="s">
        <v>834</v>
      </c>
      <c r="E118" s="128" t="s">
        <v>753</v>
      </c>
      <c r="F118" s="125" t="s">
        <v>973</v>
      </c>
    </row>
    <row r="119" spans="2:6" x14ac:dyDescent="0.25">
      <c r="B119" s="125"/>
      <c r="C119" s="127" t="s">
        <v>960</v>
      </c>
      <c r="D119" s="8" t="s">
        <v>835</v>
      </c>
      <c r="E119" s="128" t="s">
        <v>725</v>
      </c>
      <c r="F119" s="125"/>
    </row>
    <row r="120" spans="2:6" x14ac:dyDescent="0.25">
      <c r="B120" s="125"/>
      <c r="C120" s="127" t="s">
        <v>961</v>
      </c>
      <c r="D120" s="8" t="s">
        <v>836</v>
      </c>
      <c r="E120" s="128" t="s">
        <v>753</v>
      </c>
      <c r="F120" s="125"/>
    </row>
    <row r="121" spans="2:6" x14ac:dyDescent="0.25">
      <c r="B121" s="125"/>
      <c r="C121" s="127" t="s">
        <v>962</v>
      </c>
      <c r="D121" s="8" t="s">
        <v>837</v>
      </c>
      <c r="E121" s="128" t="s">
        <v>753</v>
      </c>
      <c r="F121" s="125" t="s">
        <v>822</v>
      </c>
    </row>
    <row r="122" spans="2:6" x14ac:dyDescent="0.25">
      <c r="B122" s="125"/>
      <c r="C122" s="127" t="s">
        <v>963</v>
      </c>
      <c r="D122" s="8" t="s">
        <v>839</v>
      </c>
      <c r="E122" s="128" t="s">
        <v>725</v>
      </c>
      <c r="F122" s="125" t="s">
        <v>838</v>
      </c>
    </row>
    <row r="123" spans="2:6" ht="15.75" thickBot="1" x14ac:dyDescent="0.3">
      <c r="B123" s="126"/>
      <c r="C123" s="129" t="s">
        <v>964</v>
      </c>
      <c r="D123" s="21" t="s">
        <v>840</v>
      </c>
      <c r="E123" s="130" t="s">
        <v>841</v>
      </c>
      <c r="F123" s="126" t="s">
        <v>977</v>
      </c>
    </row>
    <row r="125" spans="2:6" ht="15.75" thickBot="1" x14ac:dyDescent="0.3"/>
    <row r="126" spans="2:6" ht="15.75" thickBot="1" x14ac:dyDescent="0.3">
      <c r="B126" s="131" t="s">
        <v>397</v>
      </c>
      <c r="C126" s="204" t="s">
        <v>854</v>
      </c>
      <c r="D126" s="205"/>
      <c r="E126" s="206"/>
      <c r="F126" s="131" t="s">
        <v>972</v>
      </c>
    </row>
    <row r="127" spans="2:6" x14ac:dyDescent="0.25">
      <c r="B127" s="125"/>
      <c r="C127" s="127" t="s">
        <v>855</v>
      </c>
      <c r="D127" s="8" t="s">
        <v>856</v>
      </c>
      <c r="E127" s="128" t="s">
        <v>857</v>
      </c>
      <c r="F127" s="125" t="s">
        <v>978</v>
      </c>
    </row>
    <row r="128" spans="2:6" ht="15.75" thickBot="1" x14ac:dyDescent="0.3">
      <c r="B128" s="126"/>
      <c r="C128" s="129" t="s">
        <v>858</v>
      </c>
      <c r="D128" s="21" t="s">
        <v>859</v>
      </c>
      <c r="E128" s="130" t="s">
        <v>857</v>
      </c>
      <c r="F128" s="126" t="s">
        <v>979</v>
      </c>
    </row>
    <row r="130" spans="4:4" ht="15.75" thickBot="1" x14ac:dyDescent="0.3"/>
    <row r="131" spans="4:4" ht="15.75" thickBot="1" x14ac:dyDescent="0.3">
      <c r="D131" s="123" t="s">
        <v>980</v>
      </c>
    </row>
    <row r="132" spans="4:4" x14ac:dyDescent="0.25">
      <c r="D132" s="124" t="s">
        <v>842</v>
      </c>
    </row>
    <row r="133" spans="4:4" x14ac:dyDescent="0.25">
      <c r="D133" s="125" t="s">
        <v>843</v>
      </c>
    </row>
    <row r="134" spans="4:4" x14ac:dyDescent="0.25">
      <c r="D134" s="125" t="s">
        <v>844</v>
      </c>
    </row>
    <row r="135" spans="4:4" x14ac:dyDescent="0.25">
      <c r="D135" s="125" t="s">
        <v>845</v>
      </c>
    </row>
    <row r="136" spans="4:4" x14ac:dyDescent="0.25">
      <c r="D136" s="125" t="s">
        <v>846</v>
      </c>
    </row>
    <row r="137" spans="4:4" x14ac:dyDescent="0.25">
      <c r="D137" s="125" t="s">
        <v>847</v>
      </c>
    </row>
    <row r="138" spans="4:4" x14ac:dyDescent="0.25">
      <c r="D138" s="125" t="s">
        <v>848</v>
      </c>
    </row>
    <row r="139" spans="4:4" x14ac:dyDescent="0.25">
      <c r="D139" s="125" t="s">
        <v>849</v>
      </c>
    </row>
    <row r="140" spans="4:4" x14ac:dyDescent="0.25">
      <c r="D140" s="125" t="s">
        <v>850</v>
      </c>
    </row>
    <row r="141" spans="4:4" x14ac:dyDescent="0.25">
      <c r="D141" s="125" t="s">
        <v>851</v>
      </c>
    </row>
    <row r="142" spans="4:4" x14ac:dyDescent="0.25">
      <c r="D142" s="125" t="s">
        <v>852</v>
      </c>
    </row>
    <row r="143" spans="4:4" ht="15.75" thickBot="1" x14ac:dyDescent="0.3">
      <c r="D143" s="126" t="s">
        <v>853</v>
      </c>
    </row>
  </sheetData>
  <mergeCells count="8">
    <mergeCell ref="A2:J2"/>
    <mergeCell ref="A3:J3"/>
    <mergeCell ref="C126:E126"/>
    <mergeCell ref="C17:E17"/>
    <mergeCell ref="C6:E6"/>
    <mergeCell ref="C39:E39"/>
    <mergeCell ref="C71:E71"/>
    <mergeCell ref="C108:E108"/>
  </mergeCells>
  <conditionalFormatting sqref="B1 B4:B1048576">
    <cfRule type="containsText" dxfId="38" priority="4" operator="containsText" text="Done">
      <formula>NOT(ISERROR(SEARCH("Done",B1)))</formula>
    </cfRule>
  </conditionalFormatting>
  <conditionalFormatting sqref="K2:XFD2">
    <cfRule type="containsText" dxfId="37" priority="1" operator="containsText" text="Unknown">
      <formula>NOT(ISERROR(SEARCH("Unknown",K2)))</formula>
    </cfRule>
    <cfRule type="containsText" dxfId="36" priority="2" operator="containsText" text="Active">
      <formula>NOT(ISERROR(SEARCH("Active",K2)))</formula>
    </cfRule>
    <cfRule type="containsText" dxfId="35" priority="3" operator="containsText" text="Done">
      <formula>NOT(ISERROR(SEARCH("Done",K2)))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ED78-AD48-4076-81AB-F486A3BF4945}">
  <dimension ref="A2:X131"/>
  <sheetViews>
    <sheetView workbookViewId="0">
      <selection activeCell="H48" sqref="H48"/>
    </sheetView>
  </sheetViews>
  <sheetFormatPr defaultColWidth="8.85546875" defaultRowHeight="15" x14ac:dyDescent="0.25"/>
  <cols>
    <col min="1" max="2" width="16.7109375" style="13" customWidth="1"/>
    <col min="3" max="3" width="40.7109375" style="13" customWidth="1"/>
    <col min="4" max="4" width="20.7109375" style="8" customWidth="1"/>
    <col min="5" max="5" width="16.7109375" style="10" customWidth="1"/>
    <col min="6" max="6" width="16.7109375" style="11" customWidth="1"/>
    <col min="7" max="7" width="8.85546875" style="8"/>
    <col min="8" max="8" width="3.7109375" style="8" customWidth="1"/>
    <col min="9" max="9" width="8.85546875" style="8"/>
    <col min="10" max="10" width="16.7109375" style="17" customWidth="1"/>
    <col min="11" max="11" width="16.7109375" style="13" customWidth="1"/>
    <col min="12" max="12" width="40.7109375" style="13" customWidth="1"/>
    <col min="13" max="13" width="20.7109375" style="8" customWidth="1"/>
    <col min="14" max="14" width="16.7109375" style="10" customWidth="1"/>
    <col min="15" max="15" width="16.7109375" style="160" customWidth="1"/>
    <col min="16" max="16" width="8.85546875" style="8"/>
    <col min="17" max="17" width="3.7109375" style="8" customWidth="1"/>
    <col min="18" max="18" width="8.85546875" style="8"/>
    <col min="19" max="19" width="18.7109375" style="17" bestFit="1" customWidth="1"/>
    <col min="20" max="20" width="16.7109375" style="13" customWidth="1"/>
    <col min="21" max="21" width="40.7109375" style="13" customWidth="1"/>
    <col min="22" max="22" width="20.7109375" style="8" customWidth="1"/>
    <col min="23" max="23" width="16.7109375" style="8" customWidth="1"/>
    <col min="24" max="24" width="16.7109375" style="160" customWidth="1"/>
    <col min="25" max="16384" width="8.85546875" style="8"/>
  </cols>
  <sheetData>
    <row r="2" spans="1:24" customFormat="1" ht="20.25" thickBot="1" x14ac:dyDescent="0.35">
      <c r="A2" s="202" t="s">
        <v>425</v>
      </c>
      <c r="B2" s="202"/>
      <c r="C2" s="202"/>
      <c r="D2" s="202"/>
      <c r="E2" s="202"/>
      <c r="F2" s="202"/>
      <c r="G2" s="202"/>
      <c r="H2" s="202"/>
      <c r="I2" s="202"/>
      <c r="J2" s="202"/>
      <c r="O2" s="4"/>
      <c r="X2" s="4"/>
    </row>
    <row r="3" spans="1:24" s="172" customFormat="1" ht="15.75" thickTop="1" x14ac:dyDescent="0.25">
      <c r="A3" s="207" t="s">
        <v>990</v>
      </c>
      <c r="B3" s="207"/>
      <c r="C3" s="207"/>
      <c r="D3" s="207"/>
      <c r="E3" s="207"/>
      <c r="F3" s="207"/>
      <c r="G3" s="207"/>
      <c r="H3" s="207"/>
      <c r="I3" s="207"/>
      <c r="J3" s="207"/>
      <c r="K3" s="171"/>
      <c r="L3" s="171"/>
      <c r="N3" s="173"/>
      <c r="S3" s="174"/>
      <c r="T3" s="171"/>
      <c r="U3" s="171"/>
    </row>
    <row r="4" spans="1:24" s="172" customFormat="1" x14ac:dyDescent="0.25">
      <c r="A4" s="208" t="s">
        <v>989</v>
      </c>
      <c r="B4" s="208"/>
      <c r="C4" s="208"/>
      <c r="D4" s="208"/>
      <c r="E4" s="208"/>
      <c r="F4" s="208"/>
      <c r="G4" s="208"/>
      <c r="H4" s="208"/>
      <c r="I4" s="208"/>
      <c r="J4" s="208"/>
      <c r="K4" s="171"/>
      <c r="L4" s="171"/>
      <c r="N4" s="173"/>
      <c r="S4" s="174"/>
      <c r="T4" s="171"/>
      <c r="U4" s="171"/>
    </row>
    <row r="5" spans="1:24" x14ac:dyDescent="0.25">
      <c r="A5" s="14"/>
      <c r="B5" s="14"/>
      <c r="C5" s="14"/>
      <c r="D5" s="14"/>
      <c r="E5" s="14"/>
      <c r="F5" s="14"/>
      <c r="G5" s="14"/>
      <c r="H5" s="14"/>
      <c r="I5" s="14"/>
      <c r="J5" s="14"/>
    </row>
    <row r="7" spans="1:24" ht="23.25" x14ac:dyDescent="0.35">
      <c r="A7" s="224" t="s">
        <v>118</v>
      </c>
      <c r="B7" s="224"/>
      <c r="C7" s="224"/>
      <c r="D7" s="224"/>
      <c r="E7" s="224"/>
      <c r="F7" s="224"/>
      <c r="H7" s="9"/>
      <c r="J7" s="215" t="s">
        <v>325</v>
      </c>
      <c r="K7" s="215"/>
      <c r="L7" s="215"/>
      <c r="M7" s="215"/>
      <c r="N7" s="215"/>
      <c r="O7" s="215"/>
      <c r="Q7" s="9"/>
      <c r="S7" s="217" t="s">
        <v>242</v>
      </c>
      <c r="T7" s="217"/>
      <c r="U7" s="217"/>
      <c r="V7" s="217"/>
      <c r="W7" s="217"/>
      <c r="X7" s="217"/>
    </row>
    <row r="8" spans="1:24" ht="15.75" thickBot="1" x14ac:dyDescent="0.3">
      <c r="A8" s="216" t="s">
        <v>393</v>
      </c>
      <c r="B8" s="216"/>
      <c r="C8" s="216"/>
      <c r="D8" s="216"/>
      <c r="E8" s="216"/>
      <c r="F8" s="216"/>
      <c r="H8" s="9"/>
      <c r="J8" s="216" t="s">
        <v>326</v>
      </c>
      <c r="K8" s="216"/>
      <c r="L8" s="216"/>
      <c r="M8" s="216"/>
      <c r="N8" s="216"/>
      <c r="O8" s="216"/>
      <c r="Q8" s="9"/>
      <c r="S8" s="216" t="s">
        <v>391</v>
      </c>
      <c r="T8" s="216"/>
      <c r="U8" s="216"/>
      <c r="V8" s="216"/>
      <c r="W8" s="216"/>
      <c r="X8" s="216"/>
    </row>
    <row r="9" spans="1:24" ht="15.75" thickBot="1" x14ac:dyDescent="0.3">
      <c r="A9" s="16" t="s">
        <v>395</v>
      </c>
      <c r="B9" s="152" t="s">
        <v>153</v>
      </c>
      <c r="C9" s="16"/>
      <c r="D9" s="16"/>
      <c r="E9" s="267" t="s">
        <v>998</v>
      </c>
      <c r="F9" s="268" t="str">
        <f>CONCATENATE(COUNTA(F27:F59)," / ",COUNTA(B27:B59))</f>
        <v>0 / 11</v>
      </c>
      <c r="H9" s="9"/>
      <c r="J9" s="16" t="s">
        <v>395</v>
      </c>
      <c r="K9" s="152" t="s">
        <v>153</v>
      </c>
      <c r="L9" s="16"/>
      <c r="M9" s="16"/>
      <c r="N9" s="267" t="s">
        <v>998</v>
      </c>
      <c r="O9" s="268" t="str">
        <f>CONCATENATE(COUNTA(O12:O59)," / ",COUNTA(K12:K59))</f>
        <v>0 / 16</v>
      </c>
      <c r="Q9" s="9"/>
      <c r="S9" s="16" t="s">
        <v>395</v>
      </c>
      <c r="T9" s="152" t="s">
        <v>153</v>
      </c>
      <c r="U9" s="16"/>
      <c r="V9" s="16"/>
      <c r="W9" s="267" t="s">
        <v>998</v>
      </c>
      <c r="X9" s="268" t="str">
        <f>CONCATENATE(COUNTA(X12:X59)," / ",COUNTA(T12:T59))</f>
        <v>0 / 16</v>
      </c>
    </row>
    <row r="10" spans="1:24" ht="15.75" thickBot="1" x14ac:dyDescent="0.3">
      <c r="H10" s="9"/>
      <c r="Q10" s="9"/>
    </row>
    <row r="11" spans="1:24" s="167" customFormat="1" ht="15.75" thickBot="1" x14ac:dyDescent="0.3">
      <c r="A11" s="162" t="s">
        <v>119</v>
      </c>
      <c r="B11" s="163" t="s">
        <v>120</v>
      </c>
      <c r="C11" s="163" t="s">
        <v>121</v>
      </c>
      <c r="D11" s="164" t="s">
        <v>122</v>
      </c>
      <c r="E11" s="165" t="s">
        <v>123</v>
      </c>
      <c r="F11" s="166" t="s">
        <v>394</v>
      </c>
      <c r="H11" s="168"/>
      <c r="J11" s="169" t="s">
        <v>119</v>
      </c>
      <c r="K11" s="163" t="s">
        <v>120</v>
      </c>
      <c r="L11" s="163" t="s">
        <v>121</v>
      </c>
      <c r="M11" s="164" t="s">
        <v>122</v>
      </c>
      <c r="N11" s="165" t="s">
        <v>123</v>
      </c>
      <c r="O11" s="170" t="s">
        <v>394</v>
      </c>
      <c r="Q11" s="168"/>
      <c r="S11" s="169" t="s">
        <v>119</v>
      </c>
      <c r="T11" s="163" t="s">
        <v>120</v>
      </c>
      <c r="U11" s="163" t="s">
        <v>121</v>
      </c>
      <c r="V11" s="164" t="s">
        <v>122</v>
      </c>
      <c r="W11" s="164" t="s">
        <v>123</v>
      </c>
      <c r="X11" s="170" t="s">
        <v>394</v>
      </c>
    </row>
    <row r="12" spans="1:24" ht="14.45" customHeight="1" x14ac:dyDescent="0.25">
      <c r="A12" s="212" t="s">
        <v>414</v>
      </c>
      <c r="B12" s="209" t="s">
        <v>124</v>
      </c>
      <c r="C12" s="209" t="s">
        <v>125</v>
      </c>
      <c r="D12" s="9" t="s">
        <v>165</v>
      </c>
      <c r="E12" s="210" t="s">
        <v>126</v>
      </c>
      <c r="F12" s="228" t="s">
        <v>981</v>
      </c>
      <c r="H12" s="9"/>
      <c r="J12" s="219" t="s">
        <v>407</v>
      </c>
      <c r="K12" s="213" t="s">
        <v>327</v>
      </c>
      <c r="L12" s="213" t="s">
        <v>328</v>
      </c>
      <c r="M12" s="8" t="s">
        <v>213</v>
      </c>
      <c r="N12" s="211" t="s">
        <v>153</v>
      </c>
      <c r="O12" s="221"/>
      <c r="Q12" s="9"/>
      <c r="S12" s="219" t="s">
        <v>406</v>
      </c>
      <c r="T12" s="225" t="s">
        <v>243</v>
      </c>
      <c r="U12" s="225" t="s">
        <v>244</v>
      </c>
      <c r="V12" s="8" t="s">
        <v>182</v>
      </c>
      <c r="W12" s="227" t="s">
        <v>153</v>
      </c>
      <c r="X12" s="226"/>
    </row>
    <row r="13" spans="1:24" x14ac:dyDescent="0.25">
      <c r="A13" s="212"/>
      <c r="B13" s="209"/>
      <c r="C13" s="209"/>
      <c r="D13" s="9" t="s">
        <v>166</v>
      </c>
      <c r="E13" s="210"/>
      <c r="F13" s="229"/>
      <c r="H13" s="9"/>
      <c r="J13" s="219"/>
      <c r="K13" s="213"/>
      <c r="L13" s="213"/>
      <c r="M13" s="8" t="s">
        <v>214</v>
      </c>
      <c r="N13" s="211"/>
      <c r="O13" s="221"/>
      <c r="Q13" s="9"/>
      <c r="S13" s="219"/>
      <c r="T13" s="213"/>
      <c r="U13" s="213"/>
      <c r="V13" s="8" t="s">
        <v>183</v>
      </c>
      <c r="W13" s="211"/>
      <c r="X13" s="221"/>
    </row>
    <row r="14" spans="1:24" x14ac:dyDescent="0.25">
      <c r="A14" s="212"/>
      <c r="B14" s="209"/>
      <c r="C14" s="209"/>
      <c r="D14" s="9" t="s">
        <v>167</v>
      </c>
      <c r="E14" s="210"/>
      <c r="F14" s="229"/>
      <c r="H14" s="9"/>
      <c r="J14" s="219"/>
      <c r="K14" s="213"/>
      <c r="L14" s="213"/>
      <c r="M14" s="8" t="s">
        <v>215</v>
      </c>
      <c r="N14" s="211"/>
      <c r="O14" s="221"/>
      <c r="Q14" s="9"/>
      <c r="S14" s="219"/>
      <c r="T14" s="213"/>
      <c r="U14" s="213"/>
      <c r="V14" s="8" t="s">
        <v>184</v>
      </c>
      <c r="W14" s="211"/>
      <c r="X14" s="221"/>
    </row>
    <row r="15" spans="1:24" ht="14.45" customHeight="1" x14ac:dyDescent="0.25">
      <c r="A15" s="212"/>
      <c r="B15" s="209" t="s">
        <v>127</v>
      </c>
      <c r="C15" s="209" t="s">
        <v>128</v>
      </c>
      <c r="D15" s="9" t="s">
        <v>165</v>
      </c>
      <c r="E15" s="210"/>
      <c r="F15" s="229"/>
      <c r="H15" s="9"/>
      <c r="J15" s="219"/>
      <c r="K15" s="213" t="s">
        <v>329</v>
      </c>
      <c r="L15" s="213" t="s">
        <v>330</v>
      </c>
      <c r="M15" s="8" t="s">
        <v>213</v>
      </c>
      <c r="N15" s="211"/>
      <c r="O15" s="221"/>
      <c r="Q15" s="9"/>
      <c r="S15" s="219"/>
      <c r="T15" s="213" t="s">
        <v>245</v>
      </c>
      <c r="U15" s="213" t="s">
        <v>246</v>
      </c>
      <c r="V15" s="8" t="s">
        <v>174</v>
      </c>
      <c r="W15" s="211" t="s">
        <v>156</v>
      </c>
      <c r="X15" s="221"/>
    </row>
    <row r="16" spans="1:24" x14ac:dyDescent="0.25">
      <c r="A16" s="212"/>
      <c r="B16" s="209"/>
      <c r="C16" s="209"/>
      <c r="D16" s="9" t="s">
        <v>166</v>
      </c>
      <c r="E16" s="210"/>
      <c r="F16" s="229"/>
      <c r="H16" s="9"/>
      <c r="J16" s="219"/>
      <c r="K16" s="213"/>
      <c r="L16" s="213"/>
      <c r="M16" s="8" t="s">
        <v>214</v>
      </c>
      <c r="N16" s="211"/>
      <c r="O16" s="221"/>
      <c r="Q16" s="9"/>
      <c r="S16" s="219"/>
      <c r="T16" s="213"/>
      <c r="U16" s="213"/>
      <c r="V16" s="8" t="s">
        <v>175</v>
      </c>
      <c r="W16" s="211"/>
      <c r="X16" s="221"/>
    </row>
    <row r="17" spans="1:24" x14ac:dyDescent="0.25">
      <c r="A17" s="212"/>
      <c r="B17" s="209"/>
      <c r="C17" s="209"/>
      <c r="D17" s="9" t="s">
        <v>167</v>
      </c>
      <c r="E17" s="210"/>
      <c r="F17" s="229"/>
      <c r="H17" s="9"/>
      <c r="J17" s="219"/>
      <c r="K17" s="213"/>
      <c r="L17" s="213"/>
      <c r="M17" s="8" t="s">
        <v>215</v>
      </c>
      <c r="N17" s="211"/>
      <c r="O17" s="221"/>
      <c r="Q17" s="9"/>
      <c r="S17" s="219"/>
      <c r="T17" s="213"/>
      <c r="U17" s="213"/>
      <c r="V17" s="8" t="s">
        <v>176</v>
      </c>
      <c r="W17" s="211"/>
      <c r="X17" s="221"/>
    </row>
    <row r="18" spans="1:24" ht="14.45" customHeight="1" x14ac:dyDescent="0.25">
      <c r="A18" s="212"/>
      <c r="B18" s="209" t="s">
        <v>129</v>
      </c>
      <c r="C18" s="209" t="s">
        <v>130</v>
      </c>
      <c r="D18" s="9" t="s">
        <v>168</v>
      </c>
      <c r="E18" s="210" t="s">
        <v>131</v>
      </c>
      <c r="F18" s="229"/>
      <c r="H18" s="9"/>
      <c r="J18" s="219"/>
      <c r="K18" s="213" t="s">
        <v>331</v>
      </c>
      <c r="L18" s="213" t="s">
        <v>332</v>
      </c>
      <c r="M18" s="8" t="s">
        <v>311</v>
      </c>
      <c r="N18" s="211" t="s">
        <v>156</v>
      </c>
      <c r="O18" s="221"/>
      <c r="Q18" s="9"/>
      <c r="S18" s="219"/>
      <c r="T18" s="213" t="s">
        <v>247</v>
      </c>
      <c r="U18" s="213" t="s">
        <v>248</v>
      </c>
      <c r="V18" s="8" t="s">
        <v>174</v>
      </c>
      <c r="W18" s="211"/>
      <c r="X18" s="221"/>
    </row>
    <row r="19" spans="1:24" x14ac:dyDescent="0.25">
      <c r="A19" s="212"/>
      <c r="B19" s="209"/>
      <c r="C19" s="209"/>
      <c r="D19" s="9" t="s">
        <v>169</v>
      </c>
      <c r="E19" s="210"/>
      <c r="F19" s="229"/>
      <c r="H19" s="9"/>
      <c r="J19" s="219"/>
      <c r="K19" s="213"/>
      <c r="L19" s="213"/>
      <c r="M19" s="8" t="s">
        <v>312</v>
      </c>
      <c r="N19" s="211"/>
      <c r="O19" s="221"/>
      <c r="Q19" s="9"/>
      <c r="S19" s="219"/>
      <c r="T19" s="213"/>
      <c r="U19" s="213"/>
      <c r="V19" s="8" t="s">
        <v>175</v>
      </c>
      <c r="W19" s="211"/>
      <c r="X19" s="221"/>
    </row>
    <row r="20" spans="1:24" x14ac:dyDescent="0.25">
      <c r="A20" s="212"/>
      <c r="B20" s="209"/>
      <c r="C20" s="209"/>
      <c r="D20" s="9" t="s">
        <v>170</v>
      </c>
      <c r="E20" s="210"/>
      <c r="F20" s="229"/>
      <c r="H20" s="9"/>
      <c r="J20" s="219"/>
      <c r="K20" s="213"/>
      <c r="L20" s="213"/>
      <c r="M20" s="8" t="s">
        <v>313</v>
      </c>
      <c r="N20" s="211"/>
      <c r="O20" s="221"/>
      <c r="Q20" s="9"/>
      <c r="S20" s="219"/>
      <c r="T20" s="213"/>
      <c r="U20" s="213"/>
      <c r="V20" s="8" t="s">
        <v>176</v>
      </c>
      <c r="W20" s="211"/>
      <c r="X20" s="221"/>
    </row>
    <row r="21" spans="1:24" ht="14.45" customHeight="1" x14ac:dyDescent="0.25">
      <c r="A21" s="212"/>
      <c r="B21" s="209" t="s">
        <v>132</v>
      </c>
      <c r="C21" s="209" t="s">
        <v>133</v>
      </c>
      <c r="D21" s="9" t="s">
        <v>168</v>
      </c>
      <c r="E21" s="210"/>
      <c r="F21" s="229"/>
      <c r="H21" s="9"/>
      <c r="J21" s="219"/>
      <c r="K21" s="213" t="s">
        <v>333</v>
      </c>
      <c r="L21" s="213" t="s">
        <v>334</v>
      </c>
      <c r="M21" s="8" t="s">
        <v>311</v>
      </c>
      <c r="N21" s="211"/>
      <c r="O21" s="221"/>
      <c r="Q21" s="9"/>
      <c r="S21" s="219"/>
      <c r="T21" s="213" t="s">
        <v>249</v>
      </c>
      <c r="U21" s="213" t="s">
        <v>250</v>
      </c>
      <c r="V21" s="8" t="s">
        <v>185</v>
      </c>
      <c r="W21" s="211" t="s">
        <v>131</v>
      </c>
      <c r="X21" s="221"/>
    </row>
    <row r="22" spans="1:24" x14ac:dyDescent="0.25">
      <c r="A22" s="212"/>
      <c r="B22" s="209"/>
      <c r="C22" s="209"/>
      <c r="D22" s="9" t="s">
        <v>169</v>
      </c>
      <c r="E22" s="210"/>
      <c r="F22" s="229"/>
      <c r="H22" s="9"/>
      <c r="J22" s="219"/>
      <c r="K22" s="213"/>
      <c r="L22" s="213"/>
      <c r="M22" s="8" t="s">
        <v>312</v>
      </c>
      <c r="N22" s="211"/>
      <c r="O22" s="221"/>
      <c r="Q22" s="9"/>
      <c r="S22" s="219"/>
      <c r="T22" s="213"/>
      <c r="U22" s="213"/>
      <c r="V22" s="8" t="s">
        <v>186</v>
      </c>
      <c r="W22" s="211"/>
      <c r="X22" s="221"/>
    </row>
    <row r="23" spans="1:24" x14ac:dyDescent="0.25">
      <c r="A23" s="212"/>
      <c r="B23" s="209"/>
      <c r="C23" s="209"/>
      <c r="D23" s="9" t="s">
        <v>170</v>
      </c>
      <c r="E23" s="210"/>
      <c r="F23" s="229"/>
      <c r="H23" s="9"/>
      <c r="J23" s="219"/>
      <c r="K23" s="213"/>
      <c r="L23" s="213"/>
      <c r="M23" s="8" t="s">
        <v>313</v>
      </c>
      <c r="N23" s="211"/>
      <c r="O23" s="221"/>
      <c r="Q23" s="9"/>
      <c r="S23" s="219"/>
      <c r="T23" s="213"/>
      <c r="U23" s="213"/>
      <c r="V23" s="8" t="s">
        <v>187</v>
      </c>
      <c r="W23" s="211"/>
      <c r="X23" s="221"/>
    </row>
    <row r="24" spans="1:24" ht="14.45" customHeight="1" x14ac:dyDescent="0.25">
      <c r="A24" s="212"/>
      <c r="B24" s="209" t="s">
        <v>134</v>
      </c>
      <c r="C24" s="209" t="s">
        <v>135</v>
      </c>
      <c r="D24" s="9" t="s">
        <v>171</v>
      </c>
      <c r="E24" s="210" t="s">
        <v>136</v>
      </c>
      <c r="F24" s="229"/>
      <c r="H24" s="9"/>
      <c r="J24" s="219"/>
      <c r="K24" s="213" t="s">
        <v>335</v>
      </c>
      <c r="L24" s="213" t="s">
        <v>336</v>
      </c>
      <c r="M24" s="8" t="s">
        <v>222</v>
      </c>
      <c r="N24" s="211" t="s">
        <v>139</v>
      </c>
      <c r="O24" s="221"/>
      <c r="Q24" s="9"/>
      <c r="S24" s="219"/>
      <c r="T24" s="213" t="s">
        <v>251</v>
      </c>
      <c r="U24" s="213" t="s">
        <v>252</v>
      </c>
      <c r="V24" s="8" t="s">
        <v>201</v>
      </c>
      <c r="W24" s="211" t="s">
        <v>144</v>
      </c>
      <c r="X24" s="221"/>
    </row>
    <row r="25" spans="1:24" x14ac:dyDescent="0.25">
      <c r="A25" s="212"/>
      <c r="B25" s="209"/>
      <c r="C25" s="209"/>
      <c r="D25" s="9" t="s">
        <v>172</v>
      </c>
      <c r="E25" s="210"/>
      <c r="F25" s="229"/>
      <c r="H25" s="9"/>
      <c r="J25" s="219"/>
      <c r="K25" s="213"/>
      <c r="L25" s="213"/>
      <c r="M25" s="8" t="s">
        <v>223</v>
      </c>
      <c r="N25" s="211"/>
      <c r="O25" s="221"/>
      <c r="Q25" s="9"/>
      <c r="S25" s="219"/>
      <c r="T25" s="213"/>
      <c r="U25" s="213"/>
      <c r="V25" s="8" t="s">
        <v>202</v>
      </c>
      <c r="W25" s="211"/>
      <c r="X25" s="221"/>
    </row>
    <row r="26" spans="1:24" x14ac:dyDescent="0.25">
      <c r="A26" s="212"/>
      <c r="B26" s="209"/>
      <c r="C26" s="209"/>
      <c r="D26" s="9" t="s">
        <v>173</v>
      </c>
      <c r="E26" s="210"/>
      <c r="F26" s="229"/>
      <c r="H26" s="9"/>
      <c r="J26" s="219"/>
      <c r="K26" s="213"/>
      <c r="L26" s="213"/>
      <c r="M26" s="8" t="s">
        <v>224</v>
      </c>
      <c r="N26" s="211"/>
      <c r="O26" s="221"/>
      <c r="Q26" s="9"/>
      <c r="S26" s="219"/>
      <c r="T26" s="213"/>
      <c r="U26" s="213"/>
      <c r="V26" s="8" t="s">
        <v>203</v>
      </c>
      <c r="W26" s="211"/>
      <c r="X26" s="221"/>
    </row>
    <row r="27" spans="1:24" ht="14.45" customHeight="1" x14ac:dyDescent="0.25">
      <c r="A27" s="219" t="s">
        <v>413</v>
      </c>
      <c r="B27" s="213" t="s">
        <v>137</v>
      </c>
      <c r="C27" s="213" t="s">
        <v>138</v>
      </c>
      <c r="D27" s="8" t="s">
        <v>174</v>
      </c>
      <c r="E27" s="211" t="s">
        <v>139</v>
      </c>
      <c r="F27" s="221"/>
      <c r="H27" s="9"/>
      <c r="J27" s="219"/>
      <c r="K27" s="213" t="s">
        <v>337</v>
      </c>
      <c r="L27" s="213" t="s">
        <v>338</v>
      </c>
      <c r="M27" s="8" t="s">
        <v>232</v>
      </c>
      <c r="N27" s="211" t="s">
        <v>144</v>
      </c>
      <c r="O27" s="221"/>
      <c r="Q27" s="9"/>
      <c r="S27" s="219"/>
      <c r="T27" s="213" t="s">
        <v>253</v>
      </c>
      <c r="U27" s="213" t="s">
        <v>254</v>
      </c>
      <c r="V27" s="8" t="s">
        <v>255</v>
      </c>
      <c r="W27" s="211" t="s">
        <v>150</v>
      </c>
      <c r="X27" s="221"/>
    </row>
    <row r="28" spans="1:24" x14ac:dyDescent="0.25">
      <c r="A28" s="219"/>
      <c r="B28" s="213"/>
      <c r="C28" s="213"/>
      <c r="D28" s="8" t="s">
        <v>175</v>
      </c>
      <c r="E28" s="211"/>
      <c r="F28" s="221"/>
      <c r="H28" s="9"/>
      <c r="J28" s="219"/>
      <c r="K28" s="213"/>
      <c r="L28" s="213"/>
      <c r="M28" s="8" t="s">
        <v>233</v>
      </c>
      <c r="N28" s="211"/>
      <c r="O28" s="221"/>
      <c r="Q28" s="9"/>
      <c r="S28" s="219"/>
      <c r="T28" s="213"/>
      <c r="U28" s="213"/>
      <c r="V28" s="8" t="s">
        <v>256</v>
      </c>
      <c r="W28" s="211"/>
      <c r="X28" s="221"/>
    </row>
    <row r="29" spans="1:24" x14ac:dyDescent="0.25">
      <c r="A29" s="219"/>
      <c r="B29" s="213"/>
      <c r="C29" s="213"/>
      <c r="D29" s="8" t="s">
        <v>176</v>
      </c>
      <c r="E29" s="211"/>
      <c r="F29" s="221"/>
      <c r="H29" s="9"/>
      <c r="J29" s="219"/>
      <c r="K29" s="213"/>
      <c r="L29" s="213"/>
      <c r="M29" s="8" t="s">
        <v>234</v>
      </c>
      <c r="N29" s="211"/>
      <c r="O29" s="221"/>
      <c r="Q29" s="9"/>
      <c r="S29" s="219"/>
      <c r="T29" s="213"/>
      <c r="U29" s="213"/>
      <c r="V29" s="8" t="s">
        <v>257</v>
      </c>
      <c r="W29" s="211"/>
      <c r="X29" s="221"/>
    </row>
    <row r="30" spans="1:24" ht="14.45" customHeight="1" x14ac:dyDescent="0.25">
      <c r="A30" s="219"/>
      <c r="B30" s="213" t="s">
        <v>140</v>
      </c>
      <c r="C30" s="213" t="s">
        <v>141</v>
      </c>
      <c r="D30" s="8" t="s">
        <v>174</v>
      </c>
      <c r="E30" s="211"/>
      <c r="F30" s="221"/>
      <c r="H30" s="9"/>
      <c r="J30" s="219"/>
      <c r="K30" s="213" t="s">
        <v>339</v>
      </c>
      <c r="L30" s="213" t="s">
        <v>340</v>
      </c>
      <c r="M30" s="8" t="s">
        <v>232</v>
      </c>
      <c r="N30" s="211"/>
      <c r="O30" s="221"/>
      <c r="Q30" s="9"/>
      <c r="S30" s="219" t="s">
        <v>405</v>
      </c>
      <c r="T30" s="213" t="s">
        <v>258</v>
      </c>
      <c r="U30" s="213" t="s">
        <v>259</v>
      </c>
      <c r="V30" s="8" t="s">
        <v>213</v>
      </c>
      <c r="W30" s="211" t="s">
        <v>153</v>
      </c>
      <c r="X30" s="221"/>
    </row>
    <row r="31" spans="1:24" x14ac:dyDescent="0.25">
      <c r="A31" s="219"/>
      <c r="B31" s="213"/>
      <c r="C31" s="213"/>
      <c r="D31" s="8" t="s">
        <v>175</v>
      </c>
      <c r="E31" s="211"/>
      <c r="F31" s="221"/>
      <c r="H31" s="9"/>
      <c r="J31" s="219"/>
      <c r="K31" s="213"/>
      <c r="L31" s="213"/>
      <c r="M31" s="8" t="s">
        <v>233</v>
      </c>
      <c r="N31" s="211"/>
      <c r="O31" s="221"/>
      <c r="Q31" s="9"/>
      <c r="S31" s="219"/>
      <c r="T31" s="213"/>
      <c r="U31" s="213"/>
      <c r="V31" s="8" t="s">
        <v>214</v>
      </c>
      <c r="W31" s="211"/>
      <c r="X31" s="221"/>
    </row>
    <row r="32" spans="1:24" x14ac:dyDescent="0.25">
      <c r="A32" s="219"/>
      <c r="B32" s="213"/>
      <c r="C32" s="213"/>
      <c r="D32" s="8" t="s">
        <v>176</v>
      </c>
      <c r="E32" s="211"/>
      <c r="F32" s="221"/>
      <c r="H32" s="9"/>
      <c r="J32" s="219"/>
      <c r="K32" s="213"/>
      <c r="L32" s="213"/>
      <c r="M32" s="8" t="s">
        <v>234</v>
      </c>
      <c r="N32" s="211"/>
      <c r="O32" s="221"/>
      <c r="Q32" s="9"/>
      <c r="S32" s="219"/>
      <c r="T32" s="213"/>
      <c r="U32" s="213"/>
      <c r="V32" s="8" t="s">
        <v>215</v>
      </c>
      <c r="W32" s="211"/>
      <c r="X32" s="221"/>
    </row>
    <row r="33" spans="1:24" ht="14.45" customHeight="1" x14ac:dyDescent="0.25">
      <c r="A33" s="219"/>
      <c r="B33" s="213" t="s">
        <v>142</v>
      </c>
      <c r="C33" s="213" t="s">
        <v>143</v>
      </c>
      <c r="D33" s="8" t="s">
        <v>168</v>
      </c>
      <c r="E33" s="211" t="s">
        <v>144</v>
      </c>
      <c r="F33" s="221"/>
      <c r="H33" s="9"/>
      <c r="J33" s="219"/>
      <c r="K33" s="213" t="s">
        <v>341</v>
      </c>
      <c r="L33" s="213" t="s">
        <v>342</v>
      </c>
      <c r="M33" s="8" t="s">
        <v>208</v>
      </c>
      <c r="N33" s="211" t="s">
        <v>136</v>
      </c>
      <c r="O33" s="221"/>
      <c r="Q33" s="9"/>
      <c r="S33" s="219"/>
      <c r="T33" s="213" t="s">
        <v>260</v>
      </c>
      <c r="U33" s="213" t="s">
        <v>261</v>
      </c>
      <c r="V33" s="8" t="s">
        <v>168</v>
      </c>
      <c r="W33" s="211" t="s">
        <v>126</v>
      </c>
      <c r="X33" s="221"/>
    </row>
    <row r="34" spans="1:24" x14ac:dyDescent="0.25">
      <c r="A34" s="219"/>
      <c r="B34" s="213"/>
      <c r="C34" s="213"/>
      <c r="D34" s="8" t="s">
        <v>169</v>
      </c>
      <c r="E34" s="211"/>
      <c r="F34" s="221"/>
      <c r="H34" s="9"/>
      <c r="J34" s="219"/>
      <c r="K34" s="213"/>
      <c r="L34" s="213"/>
      <c r="M34" s="8" t="s">
        <v>209</v>
      </c>
      <c r="N34" s="211"/>
      <c r="O34" s="221"/>
      <c r="Q34" s="9"/>
      <c r="S34" s="219"/>
      <c r="T34" s="213"/>
      <c r="U34" s="213"/>
      <c r="V34" s="8" t="s">
        <v>169</v>
      </c>
      <c r="W34" s="211"/>
      <c r="X34" s="221"/>
    </row>
    <row r="35" spans="1:24" x14ac:dyDescent="0.25">
      <c r="A35" s="219"/>
      <c r="B35" s="213"/>
      <c r="C35" s="213"/>
      <c r="D35" s="8" t="s">
        <v>170</v>
      </c>
      <c r="E35" s="211"/>
      <c r="F35" s="221"/>
      <c r="H35" s="9"/>
      <c r="J35" s="219"/>
      <c r="K35" s="213"/>
      <c r="L35" s="213"/>
      <c r="M35" s="8" t="s">
        <v>210</v>
      </c>
      <c r="N35" s="211"/>
      <c r="O35" s="221"/>
      <c r="Q35" s="9"/>
      <c r="S35" s="219"/>
      <c r="T35" s="213"/>
      <c r="U35" s="213"/>
      <c r="V35" s="8" t="s">
        <v>170</v>
      </c>
      <c r="W35" s="211"/>
      <c r="X35" s="221"/>
    </row>
    <row r="36" spans="1:24" ht="14.45" customHeight="1" x14ac:dyDescent="0.25">
      <c r="A36" s="219"/>
      <c r="B36" s="213" t="s">
        <v>145</v>
      </c>
      <c r="C36" s="213" t="s">
        <v>146</v>
      </c>
      <c r="D36" s="8" t="s">
        <v>168</v>
      </c>
      <c r="E36" s="211"/>
      <c r="F36" s="221"/>
      <c r="H36" s="9"/>
      <c r="J36" s="219"/>
      <c r="K36" s="213" t="s">
        <v>343</v>
      </c>
      <c r="L36" s="213" t="s">
        <v>344</v>
      </c>
      <c r="M36" s="8" t="s">
        <v>239</v>
      </c>
      <c r="N36" s="211" t="s">
        <v>150</v>
      </c>
      <c r="O36" s="221"/>
      <c r="Q36" s="9"/>
      <c r="S36" s="219"/>
      <c r="T36" s="213" t="s">
        <v>262</v>
      </c>
      <c r="U36" s="213" t="s">
        <v>263</v>
      </c>
      <c r="V36" s="8" t="s">
        <v>222</v>
      </c>
      <c r="W36" s="211" t="s">
        <v>139</v>
      </c>
      <c r="X36" s="221"/>
    </row>
    <row r="37" spans="1:24" x14ac:dyDescent="0.25">
      <c r="A37" s="219"/>
      <c r="B37" s="213"/>
      <c r="C37" s="213"/>
      <c r="D37" s="8" t="s">
        <v>169</v>
      </c>
      <c r="E37" s="211"/>
      <c r="F37" s="221"/>
      <c r="H37" s="9"/>
      <c r="J37" s="219"/>
      <c r="K37" s="213"/>
      <c r="L37" s="213"/>
      <c r="M37" s="8" t="s">
        <v>240</v>
      </c>
      <c r="N37" s="211"/>
      <c r="O37" s="221"/>
      <c r="Q37" s="9"/>
      <c r="S37" s="219"/>
      <c r="T37" s="213"/>
      <c r="U37" s="213"/>
      <c r="V37" s="8" t="s">
        <v>223</v>
      </c>
      <c r="W37" s="211"/>
      <c r="X37" s="221"/>
    </row>
    <row r="38" spans="1:24" x14ac:dyDescent="0.25">
      <c r="A38" s="219"/>
      <c r="B38" s="213"/>
      <c r="C38" s="213"/>
      <c r="D38" s="8" t="s">
        <v>170</v>
      </c>
      <c r="E38" s="211"/>
      <c r="F38" s="221"/>
      <c r="H38" s="9"/>
      <c r="J38" s="219"/>
      <c r="K38" s="213"/>
      <c r="L38" s="213"/>
      <c r="M38" s="8" t="s">
        <v>241</v>
      </c>
      <c r="N38" s="211"/>
      <c r="O38" s="221"/>
      <c r="Q38" s="9"/>
      <c r="S38" s="219"/>
      <c r="T38" s="213"/>
      <c r="U38" s="213"/>
      <c r="V38" s="8" t="s">
        <v>224</v>
      </c>
      <c r="W38" s="211"/>
      <c r="X38" s="221"/>
    </row>
    <row r="39" spans="1:24" ht="14.45" customHeight="1" x14ac:dyDescent="0.25">
      <c r="A39" s="219"/>
      <c r="B39" s="213" t="s">
        <v>147</v>
      </c>
      <c r="C39" s="213" t="s">
        <v>148</v>
      </c>
      <c r="D39" s="8" t="s">
        <v>177</v>
      </c>
      <c r="E39" s="211" t="s">
        <v>150</v>
      </c>
      <c r="F39" s="221"/>
      <c r="H39" s="9"/>
      <c r="J39" s="219" t="s">
        <v>345</v>
      </c>
      <c r="K39" s="213" t="s">
        <v>346</v>
      </c>
      <c r="L39" s="213" t="s">
        <v>347</v>
      </c>
      <c r="M39" s="8" t="s">
        <v>168</v>
      </c>
      <c r="N39" s="211" t="s">
        <v>126</v>
      </c>
      <c r="O39" s="221"/>
      <c r="Q39" s="9"/>
      <c r="S39" s="219"/>
      <c r="T39" s="213" t="s">
        <v>264</v>
      </c>
      <c r="U39" s="213" t="s">
        <v>265</v>
      </c>
      <c r="V39" s="8" t="s">
        <v>222</v>
      </c>
      <c r="W39" s="211"/>
      <c r="X39" s="221"/>
    </row>
    <row r="40" spans="1:24" x14ac:dyDescent="0.25">
      <c r="A40" s="219"/>
      <c r="B40" s="213"/>
      <c r="C40" s="213"/>
      <c r="D40" s="8" t="s">
        <v>178</v>
      </c>
      <c r="E40" s="211"/>
      <c r="F40" s="221"/>
      <c r="H40" s="9"/>
      <c r="J40" s="219"/>
      <c r="K40" s="213"/>
      <c r="L40" s="213"/>
      <c r="M40" s="8" t="s">
        <v>169</v>
      </c>
      <c r="N40" s="211"/>
      <c r="O40" s="221"/>
      <c r="Q40" s="9"/>
      <c r="S40" s="219"/>
      <c r="T40" s="213"/>
      <c r="U40" s="213"/>
      <c r="V40" s="8" t="s">
        <v>223</v>
      </c>
      <c r="W40" s="211"/>
      <c r="X40" s="221"/>
    </row>
    <row r="41" spans="1:24" x14ac:dyDescent="0.25">
      <c r="A41" s="219"/>
      <c r="B41" s="213"/>
      <c r="C41" s="213"/>
      <c r="D41" s="8" t="s">
        <v>149</v>
      </c>
      <c r="E41" s="211"/>
      <c r="F41" s="221"/>
      <c r="H41" s="9"/>
      <c r="J41" s="219"/>
      <c r="K41" s="213"/>
      <c r="L41" s="213"/>
      <c r="M41" s="8" t="s">
        <v>170</v>
      </c>
      <c r="N41" s="211"/>
      <c r="O41" s="221"/>
      <c r="Q41" s="9"/>
      <c r="S41" s="219"/>
      <c r="T41" s="213"/>
      <c r="U41" s="213"/>
      <c r="V41" s="8" t="s">
        <v>224</v>
      </c>
      <c r="W41" s="211"/>
      <c r="X41" s="221"/>
    </row>
    <row r="42" spans="1:24" ht="14.45" customHeight="1" x14ac:dyDescent="0.25">
      <c r="A42" s="219" t="s">
        <v>412</v>
      </c>
      <c r="B42" s="213" t="s">
        <v>151</v>
      </c>
      <c r="C42" s="213" t="s">
        <v>152</v>
      </c>
      <c r="D42" s="8" t="s">
        <v>179</v>
      </c>
      <c r="E42" s="211" t="s">
        <v>153</v>
      </c>
      <c r="F42" s="221"/>
      <c r="H42" s="9"/>
      <c r="J42" s="219"/>
      <c r="K42" s="213" t="s">
        <v>348</v>
      </c>
      <c r="L42" s="213" t="s">
        <v>349</v>
      </c>
      <c r="M42" s="8" t="s">
        <v>168</v>
      </c>
      <c r="N42" s="211"/>
      <c r="O42" s="221"/>
      <c r="Q42" s="9"/>
      <c r="S42" s="219"/>
      <c r="T42" s="213" t="s">
        <v>266</v>
      </c>
      <c r="U42" s="213" t="s">
        <v>267</v>
      </c>
      <c r="V42" s="8" t="s">
        <v>232</v>
      </c>
      <c r="W42" s="211" t="s">
        <v>144</v>
      </c>
      <c r="X42" s="221"/>
    </row>
    <row r="43" spans="1:24" x14ac:dyDescent="0.25">
      <c r="A43" s="219"/>
      <c r="B43" s="213"/>
      <c r="C43" s="213"/>
      <c r="D43" s="8" t="s">
        <v>180</v>
      </c>
      <c r="E43" s="211"/>
      <c r="F43" s="221"/>
      <c r="H43" s="9"/>
      <c r="J43" s="219"/>
      <c r="K43" s="213"/>
      <c r="L43" s="213"/>
      <c r="M43" s="8" t="s">
        <v>169</v>
      </c>
      <c r="N43" s="211"/>
      <c r="O43" s="221"/>
      <c r="Q43" s="9"/>
      <c r="S43" s="219"/>
      <c r="T43" s="213"/>
      <c r="U43" s="213"/>
      <c r="V43" s="8" t="s">
        <v>233</v>
      </c>
      <c r="W43" s="211"/>
      <c r="X43" s="221"/>
    </row>
    <row r="44" spans="1:24" x14ac:dyDescent="0.25">
      <c r="A44" s="219"/>
      <c r="B44" s="213"/>
      <c r="C44" s="213"/>
      <c r="D44" s="8" t="s">
        <v>181</v>
      </c>
      <c r="E44" s="211"/>
      <c r="F44" s="221"/>
      <c r="H44" s="9"/>
      <c r="J44" s="219"/>
      <c r="K44" s="213"/>
      <c r="L44" s="213"/>
      <c r="M44" s="8" t="s">
        <v>170</v>
      </c>
      <c r="N44" s="211"/>
      <c r="O44" s="221"/>
      <c r="Q44" s="9"/>
      <c r="S44" s="219"/>
      <c r="T44" s="213"/>
      <c r="U44" s="213"/>
      <c r="V44" s="8" t="s">
        <v>234</v>
      </c>
      <c r="W44" s="211"/>
      <c r="X44" s="221"/>
    </row>
    <row r="45" spans="1:24" ht="14.45" customHeight="1" x14ac:dyDescent="0.25">
      <c r="A45" s="219"/>
      <c r="B45" s="213" t="s">
        <v>154</v>
      </c>
      <c r="C45" s="213" t="s">
        <v>155</v>
      </c>
      <c r="D45" s="8" t="s">
        <v>182</v>
      </c>
      <c r="E45" s="211" t="s">
        <v>156</v>
      </c>
      <c r="F45" s="221"/>
      <c r="H45" s="9"/>
      <c r="J45" s="219"/>
      <c r="K45" s="213" t="s">
        <v>350</v>
      </c>
      <c r="L45" s="213" t="s">
        <v>351</v>
      </c>
      <c r="M45" s="8" t="s">
        <v>168</v>
      </c>
      <c r="N45" s="211"/>
      <c r="O45" s="221"/>
      <c r="Q45" s="9"/>
      <c r="S45" s="219"/>
      <c r="T45" s="213" t="s">
        <v>268</v>
      </c>
      <c r="U45" s="213" t="s">
        <v>269</v>
      </c>
      <c r="V45" s="8" t="s">
        <v>208</v>
      </c>
      <c r="W45" s="211" t="s">
        <v>136</v>
      </c>
      <c r="X45" s="221"/>
    </row>
    <row r="46" spans="1:24" x14ac:dyDescent="0.25">
      <c r="A46" s="219"/>
      <c r="B46" s="213"/>
      <c r="C46" s="213"/>
      <c r="D46" s="8" t="s">
        <v>183</v>
      </c>
      <c r="E46" s="211"/>
      <c r="F46" s="221"/>
      <c r="H46" s="9"/>
      <c r="J46" s="219"/>
      <c r="K46" s="213"/>
      <c r="L46" s="213"/>
      <c r="M46" s="8" t="s">
        <v>169</v>
      </c>
      <c r="N46" s="211"/>
      <c r="O46" s="221"/>
      <c r="Q46" s="9"/>
      <c r="S46" s="219"/>
      <c r="T46" s="213"/>
      <c r="U46" s="213"/>
      <c r="V46" s="8" t="s">
        <v>209</v>
      </c>
      <c r="W46" s="211"/>
      <c r="X46" s="221"/>
    </row>
    <row r="47" spans="1:24" x14ac:dyDescent="0.25">
      <c r="A47" s="219"/>
      <c r="B47" s="213"/>
      <c r="C47" s="213"/>
      <c r="D47" s="8" t="s">
        <v>184</v>
      </c>
      <c r="E47" s="211"/>
      <c r="F47" s="221"/>
      <c r="H47" s="9"/>
      <c r="J47" s="219"/>
      <c r="K47" s="213"/>
      <c r="L47" s="213"/>
      <c r="M47" s="8" t="s">
        <v>170</v>
      </c>
      <c r="N47" s="211"/>
      <c r="O47" s="221"/>
      <c r="Q47" s="9"/>
      <c r="S47" s="219"/>
      <c r="T47" s="213"/>
      <c r="U47" s="213"/>
      <c r="V47" s="8" t="s">
        <v>210</v>
      </c>
      <c r="W47" s="211"/>
      <c r="X47" s="221"/>
    </row>
    <row r="48" spans="1:24" ht="14.45" customHeight="1" x14ac:dyDescent="0.25">
      <c r="A48" s="219"/>
      <c r="B48" s="213" t="s">
        <v>157</v>
      </c>
      <c r="C48" s="213" t="s">
        <v>158</v>
      </c>
      <c r="D48" s="8" t="s">
        <v>182</v>
      </c>
      <c r="E48" s="211"/>
      <c r="F48" s="221"/>
      <c r="H48" s="9"/>
      <c r="J48" s="219"/>
      <c r="K48" s="213" t="s">
        <v>352</v>
      </c>
      <c r="L48" s="213" t="s">
        <v>353</v>
      </c>
      <c r="M48" s="8" t="s">
        <v>227</v>
      </c>
      <c r="N48" s="211" t="s">
        <v>131</v>
      </c>
      <c r="O48" s="221"/>
      <c r="Q48" s="9"/>
      <c r="S48" s="219"/>
      <c r="T48" s="213" t="s">
        <v>270</v>
      </c>
      <c r="U48" s="213" t="s">
        <v>271</v>
      </c>
      <c r="V48" s="8" t="s">
        <v>272</v>
      </c>
      <c r="W48" s="211" t="s">
        <v>150</v>
      </c>
      <c r="X48" s="221"/>
    </row>
    <row r="49" spans="1:24" x14ac:dyDescent="0.25">
      <c r="A49" s="219"/>
      <c r="B49" s="213"/>
      <c r="C49" s="213"/>
      <c r="D49" s="8" t="s">
        <v>183</v>
      </c>
      <c r="E49" s="211"/>
      <c r="F49" s="221"/>
      <c r="H49" s="9"/>
      <c r="J49" s="219"/>
      <c r="K49" s="213"/>
      <c r="L49" s="213"/>
      <c r="M49" s="8" t="s">
        <v>228</v>
      </c>
      <c r="N49" s="211"/>
      <c r="O49" s="221"/>
      <c r="Q49" s="9"/>
      <c r="S49" s="219"/>
      <c r="T49" s="213"/>
      <c r="U49" s="213"/>
      <c r="V49" s="8" t="s">
        <v>273</v>
      </c>
      <c r="W49" s="211"/>
      <c r="X49" s="221"/>
    </row>
    <row r="50" spans="1:24" x14ac:dyDescent="0.25">
      <c r="A50" s="219"/>
      <c r="B50" s="213"/>
      <c r="C50" s="213"/>
      <c r="D50" s="8" t="s">
        <v>184</v>
      </c>
      <c r="E50" s="211"/>
      <c r="F50" s="221"/>
      <c r="H50" s="9"/>
      <c r="J50" s="219"/>
      <c r="K50" s="213"/>
      <c r="L50" s="213"/>
      <c r="M50" s="8" t="s">
        <v>229</v>
      </c>
      <c r="N50" s="211"/>
      <c r="O50" s="221"/>
      <c r="Q50" s="9"/>
      <c r="S50" s="219"/>
      <c r="T50" s="213"/>
      <c r="U50" s="213"/>
      <c r="V50" s="8" t="s">
        <v>274</v>
      </c>
      <c r="W50" s="211"/>
      <c r="X50" s="221"/>
    </row>
    <row r="51" spans="1:24" ht="14.45" customHeight="1" x14ac:dyDescent="0.25">
      <c r="A51" s="219"/>
      <c r="B51" s="213" t="s">
        <v>159</v>
      </c>
      <c r="C51" s="213" t="s">
        <v>160</v>
      </c>
      <c r="D51" s="8" t="s">
        <v>185</v>
      </c>
      <c r="E51" s="211" t="s">
        <v>144</v>
      </c>
      <c r="F51" s="221"/>
      <c r="H51" s="9"/>
      <c r="J51" s="219"/>
      <c r="K51" s="213" t="s">
        <v>354</v>
      </c>
      <c r="L51" s="213" t="s">
        <v>355</v>
      </c>
      <c r="M51" s="8" t="s">
        <v>227</v>
      </c>
      <c r="N51" s="211"/>
      <c r="O51" s="221"/>
      <c r="Q51" s="9"/>
      <c r="S51" s="219" t="s">
        <v>404</v>
      </c>
      <c r="T51" s="213" t="s">
        <v>275</v>
      </c>
      <c r="U51" s="213" t="s">
        <v>276</v>
      </c>
      <c r="V51" s="8" t="s">
        <v>213</v>
      </c>
      <c r="W51" s="211" t="s">
        <v>126</v>
      </c>
      <c r="X51" s="221"/>
    </row>
    <row r="52" spans="1:24" x14ac:dyDescent="0.25">
      <c r="A52" s="219"/>
      <c r="B52" s="213"/>
      <c r="C52" s="213"/>
      <c r="D52" s="8" t="s">
        <v>186</v>
      </c>
      <c r="E52" s="211"/>
      <c r="F52" s="221"/>
      <c r="H52" s="9"/>
      <c r="J52" s="219"/>
      <c r="K52" s="213"/>
      <c r="L52" s="213"/>
      <c r="M52" s="8" t="s">
        <v>228</v>
      </c>
      <c r="N52" s="211"/>
      <c r="O52" s="221"/>
      <c r="Q52" s="9"/>
      <c r="S52" s="219"/>
      <c r="T52" s="213"/>
      <c r="U52" s="213"/>
      <c r="V52" s="8" t="s">
        <v>214</v>
      </c>
      <c r="W52" s="211"/>
      <c r="X52" s="221"/>
    </row>
    <row r="53" spans="1:24" x14ac:dyDescent="0.25">
      <c r="A53" s="219"/>
      <c r="B53" s="213"/>
      <c r="C53" s="213"/>
      <c r="D53" s="8" t="s">
        <v>187</v>
      </c>
      <c r="E53" s="211"/>
      <c r="F53" s="221"/>
      <c r="H53" s="9"/>
      <c r="J53" s="219"/>
      <c r="K53" s="213"/>
      <c r="L53" s="213"/>
      <c r="M53" s="8" t="s">
        <v>229</v>
      </c>
      <c r="N53" s="211"/>
      <c r="O53" s="221"/>
      <c r="Q53" s="9"/>
      <c r="S53" s="219"/>
      <c r="T53" s="213"/>
      <c r="U53" s="213"/>
      <c r="V53" s="8" t="s">
        <v>215</v>
      </c>
      <c r="W53" s="211"/>
      <c r="X53" s="221"/>
    </row>
    <row r="54" spans="1:24" ht="14.45" customHeight="1" x14ac:dyDescent="0.25">
      <c r="A54" s="219"/>
      <c r="B54" s="213" t="s">
        <v>161</v>
      </c>
      <c r="C54" s="213" t="s">
        <v>162</v>
      </c>
      <c r="D54" s="8" t="s">
        <v>185</v>
      </c>
      <c r="E54" s="211"/>
      <c r="F54" s="221"/>
      <c r="H54" s="9"/>
      <c r="J54" s="219"/>
      <c r="K54" s="213" t="s">
        <v>356</v>
      </c>
      <c r="L54" s="213" t="s">
        <v>357</v>
      </c>
      <c r="M54" s="8" t="s">
        <v>208</v>
      </c>
      <c r="N54" s="211" t="s">
        <v>136</v>
      </c>
      <c r="O54" s="221"/>
      <c r="Q54" s="9"/>
      <c r="S54" s="219"/>
      <c r="T54" s="213" t="s">
        <v>277</v>
      </c>
      <c r="U54" s="213" t="s">
        <v>278</v>
      </c>
      <c r="V54" s="8" t="s">
        <v>171</v>
      </c>
      <c r="W54" s="211" t="s">
        <v>131</v>
      </c>
      <c r="X54" s="221"/>
    </row>
    <row r="55" spans="1:24" x14ac:dyDescent="0.25">
      <c r="A55" s="219"/>
      <c r="B55" s="213"/>
      <c r="C55" s="213"/>
      <c r="D55" s="8" t="s">
        <v>186</v>
      </c>
      <c r="E55" s="211"/>
      <c r="F55" s="221"/>
      <c r="H55" s="9"/>
      <c r="J55" s="219"/>
      <c r="K55" s="213"/>
      <c r="L55" s="213"/>
      <c r="M55" s="8" t="s">
        <v>209</v>
      </c>
      <c r="N55" s="211"/>
      <c r="O55" s="221"/>
      <c r="Q55" s="9"/>
      <c r="S55" s="219"/>
      <c r="T55" s="213"/>
      <c r="U55" s="213"/>
      <c r="V55" s="8" t="s">
        <v>172</v>
      </c>
      <c r="W55" s="211"/>
      <c r="X55" s="221"/>
    </row>
    <row r="56" spans="1:24" x14ac:dyDescent="0.25">
      <c r="A56" s="219"/>
      <c r="B56" s="213"/>
      <c r="C56" s="213"/>
      <c r="D56" s="8" t="s">
        <v>187</v>
      </c>
      <c r="E56" s="211"/>
      <c r="F56" s="221"/>
      <c r="H56" s="9"/>
      <c r="J56" s="219"/>
      <c r="K56" s="213"/>
      <c r="L56" s="213"/>
      <c r="M56" s="8" t="s">
        <v>210</v>
      </c>
      <c r="N56" s="211"/>
      <c r="O56" s="221"/>
      <c r="Q56" s="9"/>
      <c r="S56" s="219"/>
      <c r="T56" s="213"/>
      <c r="U56" s="213"/>
      <c r="V56" s="8" t="s">
        <v>173</v>
      </c>
      <c r="W56" s="211"/>
      <c r="X56" s="221"/>
    </row>
    <row r="57" spans="1:24" ht="14.45" customHeight="1" x14ac:dyDescent="0.25">
      <c r="A57" s="219"/>
      <c r="B57" s="213" t="s">
        <v>163</v>
      </c>
      <c r="C57" s="213" t="s">
        <v>164</v>
      </c>
      <c r="D57" s="8" t="s">
        <v>171</v>
      </c>
      <c r="E57" s="211" t="s">
        <v>136</v>
      </c>
      <c r="F57" s="221"/>
      <c r="H57" s="9"/>
      <c r="J57" s="219"/>
      <c r="K57" s="213" t="s">
        <v>358</v>
      </c>
      <c r="L57" s="213" t="s">
        <v>359</v>
      </c>
      <c r="M57" s="8" t="s">
        <v>272</v>
      </c>
      <c r="N57" s="211" t="s">
        <v>150</v>
      </c>
      <c r="O57" s="221"/>
      <c r="Q57" s="9"/>
      <c r="S57" s="219"/>
      <c r="T57" s="213" t="s">
        <v>279</v>
      </c>
      <c r="U57" s="213" t="s">
        <v>280</v>
      </c>
      <c r="V57" s="8" t="s">
        <v>232</v>
      </c>
      <c r="W57" s="211" t="s">
        <v>136</v>
      </c>
      <c r="X57" s="221"/>
    </row>
    <row r="58" spans="1:24" x14ac:dyDescent="0.25">
      <c r="A58" s="219"/>
      <c r="B58" s="213"/>
      <c r="C58" s="213"/>
      <c r="D58" s="8" t="s">
        <v>172</v>
      </c>
      <c r="E58" s="211"/>
      <c r="F58" s="221"/>
      <c r="H58" s="9"/>
      <c r="J58" s="219"/>
      <c r="K58" s="213"/>
      <c r="L58" s="213"/>
      <c r="M58" s="8" t="s">
        <v>273</v>
      </c>
      <c r="N58" s="211"/>
      <c r="O58" s="221"/>
      <c r="Q58" s="9"/>
      <c r="S58" s="219"/>
      <c r="T58" s="213"/>
      <c r="U58" s="213"/>
      <c r="V58" s="8" t="s">
        <v>233</v>
      </c>
      <c r="W58" s="211"/>
      <c r="X58" s="221"/>
    </row>
    <row r="59" spans="1:24" ht="15.75" thickBot="1" x14ac:dyDescent="0.3">
      <c r="A59" s="220"/>
      <c r="B59" s="214"/>
      <c r="C59" s="214"/>
      <c r="D59" s="21" t="s">
        <v>173</v>
      </c>
      <c r="E59" s="218"/>
      <c r="F59" s="222"/>
      <c r="H59" s="9"/>
      <c r="J59" s="220"/>
      <c r="K59" s="214"/>
      <c r="L59" s="214"/>
      <c r="M59" s="21" t="s">
        <v>274</v>
      </c>
      <c r="N59" s="218"/>
      <c r="O59" s="222"/>
      <c r="Q59" s="9"/>
      <c r="S59" s="220"/>
      <c r="T59" s="214"/>
      <c r="U59" s="214"/>
      <c r="V59" s="21" t="s">
        <v>234</v>
      </c>
      <c r="W59" s="218"/>
      <c r="X59" s="222"/>
    </row>
    <row r="60" spans="1:24" x14ac:dyDescent="0.25">
      <c r="A60" s="14"/>
      <c r="B60" s="14"/>
      <c r="C60" s="14"/>
      <c r="E60" s="11"/>
      <c r="H60" s="9"/>
      <c r="J60" s="18"/>
      <c r="Q60" s="9"/>
      <c r="S60" s="18"/>
    </row>
    <row r="61" spans="1:24" x14ac:dyDescent="0.25">
      <c r="A61" s="15"/>
      <c r="B61" s="15"/>
      <c r="C61" s="15"/>
      <c r="D61" s="9"/>
      <c r="E61" s="12"/>
      <c r="F61" s="12"/>
      <c r="G61" s="9"/>
      <c r="H61" s="9"/>
      <c r="I61" s="9"/>
      <c r="J61" s="19"/>
      <c r="K61" s="20"/>
      <c r="L61" s="20"/>
      <c r="M61" s="9"/>
      <c r="N61" s="22"/>
      <c r="O61" s="161"/>
      <c r="P61" s="9"/>
      <c r="Q61" s="9"/>
      <c r="R61" s="9"/>
      <c r="S61" s="19"/>
      <c r="T61" s="20"/>
      <c r="U61" s="20"/>
      <c r="V61" s="9"/>
      <c r="W61" s="9"/>
      <c r="X61" s="161"/>
    </row>
    <row r="62" spans="1:24" x14ac:dyDescent="0.25">
      <c r="H62" s="9"/>
      <c r="Q62" s="9"/>
    </row>
    <row r="63" spans="1:24" ht="23.25" x14ac:dyDescent="0.35">
      <c r="A63" s="217" t="s">
        <v>188</v>
      </c>
      <c r="B63" s="217"/>
      <c r="C63" s="217"/>
      <c r="D63" s="217"/>
      <c r="E63" s="217"/>
      <c r="F63" s="217"/>
      <c r="H63" s="9"/>
      <c r="J63" s="217" t="s">
        <v>360</v>
      </c>
      <c r="K63" s="217"/>
      <c r="L63" s="217"/>
      <c r="M63" s="217"/>
      <c r="N63" s="217"/>
      <c r="O63" s="217"/>
      <c r="Q63" s="9"/>
      <c r="S63" s="217" t="s">
        <v>281</v>
      </c>
      <c r="T63" s="217"/>
      <c r="U63" s="217"/>
      <c r="V63" s="217"/>
      <c r="W63" s="217"/>
      <c r="X63" s="217"/>
    </row>
    <row r="64" spans="1:24" ht="15.75" thickBot="1" x14ac:dyDescent="0.3">
      <c r="A64" s="223" t="s">
        <v>392</v>
      </c>
      <c r="B64" s="223"/>
      <c r="C64" s="223"/>
      <c r="D64" s="223"/>
      <c r="E64" s="223"/>
      <c r="F64" s="223"/>
      <c r="H64" s="9"/>
      <c r="J64" s="216" t="s">
        <v>361</v>
      </c>
      <c r="K64" s="216"/>
      <c r="L64" s="216"/>
      <c r="M64" s="216"/>
      <c r="N64" s="216"/>
      <c r="O64" s="216"/>
      <c r="Q64" s="9"/>
      <c r="S64" s="216" t="s">
        <v>282</v>
      </c>
      <c r="T64" s="216"/>
      <c r="U64" s="216"/>
      <c r="V64" s="216"/>
      <c r="W64" s="216"/>
      <c r="X64" s="216"/>
    </row>
    <row r="65" spans="1:24" ht="15.75" thickBot="1" x14ac:dyDescent="0.3">
      <c r="A65" s="23" t="s">
        <v>395</v>
      </c>
      <c r="B65" s="153" t="s">
        <v>153</v>
      </c>
      <c r="C65" s="23"/>
      <c r="D65" s="23"/>
      <c r="E65" s="267" t="s">
        <v>998</v>
      </c>
      <c r="F65" s="268" t="str">
        <f>CONCATENATE(COUNTA(F68:F115)," / ",COUNTA(B68:B115))</f>
        <v>0 / 16</v>
      </c>
      <c r="H65" s="9"/>
      <c r="J65" s="16" t="s">
        <v>395</v>
      </c>
      <c r="K65" s="152" t="s">
        <v>153</v>
      </c>
      <c r="L65" s="16"/>
      <c r="M65" s="16"/>
      <c r="N65" s="267" t="s">
        <v>998</v>
      </c>
      <c r="O65" s="268" t="str">
        <f>CONCATENATE(COUNTA(O68:O115), " / ", COUNTA(K68:K115))</f>
        <v>0 / 16</v>
      </c>
      <c r="Q65" s="9"/>
      <c r="S65" s="16" t="s">
        <v>395</v>
      </c>
      <c r="T65" s="152" t="s">
        <v>153</v>
      </c>
      <c r="U65" s="16"/>
      <c r="V65" s="16"/>
      <c r="W65" s="267" t="s">
        <v>998</v>
      </c>
      <c r="X65" s="268" t="str">
        <f>CONCATENATE(COUNTA(X68:X112)," / ",COUNTA(T68:T112))</f>
        <v>0 / 15</v>
      </c>
    </row>
    <row r="66" spans="1:24" ht="15.75" thickBot="1" x14ac:dyDescent="0.3">
      <c r="H66" s="9"/>
      <c r="Q66" s="9"/>
    </row>
    <row r="67" spans="1:24" s="167" customFormat="1" ht="15.75" thickBot="1" x14ac:dyDescent="0.3">
      <c r="A67" s="162" t="s">
        <v>119</v>
      </c>
      <c r="B67" s="163" t="s">
        <v>120</v>
      </c>
      <c r="C67" s="163" t="s">
        <v>121</v>
      </c>
      <c r="D67" s="164" t="s">
        <v>122</v>
      </c>
      <c r="E67" s="165" t="s">
        <v>123</v>
      </c>
      <c r="F67" s="166" t="s">
        <v>394</v>
      </c>
      <c r="H67" s="168"/>
      <c r="J67" s="169" t="s">
        <v>119</v>
      </c>
      <c r="K67" s="163" t="s">
        <v>120</v>
      </c>
      <c r="L67" s="163" t="s">
        <v>121</v>
      </c>
      <c r="M67" s="164" t="s">
        <v>122</v>
      </c>
      <c r="N67" s="165" t="s">
        <v>123</v>
      </c>
      <c r="O67" s="170" t="s">
        <v>394</v>
      </c>
      <c r="Q67" s="168"/>
      <c r="S67" s="169" t="s">
        <v>119</v>
      </c>
      <c r="T67" s="163" t="s">
        <v>120</v>
      </c>
      <c r="U67" s="163" t="s">
        <v>121</v>
      </c>
      <c r="V67" s="164" t="s">
        <v>122</v>
      </c>
      <c r="W67" s="164" t="s">
        <v>123</v>
      </c>
      <c r="X67" s="170" t="s">
        <v>394</v>
      </c>
    </row>
    <row r="68" spans="1:24" ht="15" customHeight="1" x14ac:dyDescent="0.25">
      <c r="A68" s="219" t="s">
        <v>411</v>
      </c>
      <c r="B68" s="213" t="s">
        <v>189</v>
      </c>
      <c r="C68" s="213" t="s">
        <v>190</v>
      </c>
      <c r="D68" s="8" t="s">
        <v>182</v>
      </c>
      <c r="E68" s="211" t="s">
        <v>153</v>
      </c>
      <c r="F68" s="221"/>
      <c r="H68" s="9"/>
      <c r="J68" s="261" t="s">
        <v>408</v>
      </c>
      <c r="K68" s="225" t="s">
        <v>362</v>
      </c>
      <c r="L68" s="225" t="s">
        <v>415</v>
      </c>
      <c r="M68" s="262" t="s">
        <v>179</v>
      </c>
      <c r="N68" s="227" t="s">
        <v>153</v>
      </c>
      <c r="O68" s="226"/>
      <c r="Q68" s="9"/>
      <c r="S68" s="219" t="s">
        <v>403</v>
      </c>
      <c r="T68" s="225" t="s">
        <v>283</v>
      </c>
      <c r="U68" s="225" t="s">
        <v>284</v>
      </c>
      <c r="V68" s="8" t="s">
        <v>179</v>
      </c>
      <c r="W68" s="227" t="s">
        <v>153</v>
      </c>
      <c r="X68" s="226"/>
    </row>
    <row r="69" spans="1:24" x14ac:dyDescent="0.25">
      <c r="A69" s="219"/>
      <c r="B69" s="213"/>
      <c r="C69" s="213"/>
      <c r="D69" s="8" t="s">
        <v>183</v>
      </c>
      <c r="E69" s="211"/>
      <c r="F69" s="221"/>
      <c r="H69" s="9"/>
      <c r="J69" s="219"/>
      <c r="K69" s="213"/>
      <c r="L69" s="213"/>
      <c r="M69" s="8" t="s">
        <v>180</v>
      </c>
      <c r="N69" s="211"/>
      <c r="O69" s="221"/>
      <c r="Q69" s="9"/>
      <c r="S69" s="219"/>
      <c r="T69" s="213"/>
      <c r="U69" s="213"/>
      <c r="V69" s="8" t="s">
        <v>180</v>
      </c>
      <c r="W69" s="211"/>
      <c r="X69" s="221"/>
    </row>
    <row r="70" spans="1:24" x14ac:dyDescent="0.25">
      <c r="A70" s="219"/>
      <c r="B70" s="213"/>
      <c r="C70" s="213"/>
      <c r="D70" s="8" t="s">
        <v>184</v>
      </c>
      <c r="E70" s="211"/>
      <c r="F70" s="221"/>
      <c r="H70" s="9"/>
      <c r="J70" s="219"/>
      <c r="K70" s="213"/>
      <c r="L70" s="213"/>
      <c r="M70" s="8" t="s">
        <v>181</v>
      </c>
      <c r="N70" s="211"/>
      <c r="O70" s="221"/>
      <c r="Q70" s="9"/>
      <c r="S70" s="219"/>
      <c r="T70" s="213"/>
      <c r="U70" s="213"/>
      <c r="V70" s="8" t="s">
        <v>181</v>
      </c>
      <c r="W70" s="211"/>
      <c r="X70" s="221"/>
    </row>
    <row r="71" spans="1:24" ht="15" customHeight="1" x14ac:dyDescent="0.25">
      <c r="A71" s="219"/>
      <c r="B71" s="213" t="s">
        <v>191</v>
      </c>
      <c r="C71" s="213" t="s">
        <v>192</v>
      </c>
      <c r="D71" s="8" t="s">
        <v>174</v>
      </c>
      <c r="E71" s="211" t="s">
        <v>156</v>
      </c>
      <c r="F71" s="221"/>
      <c r="H71" s="9"/>
      <c r="J71" s="219"/>
      <c r="K71" s="213" t="s">
        <v>363</v>
      </c>
      <c r="L71" s="213" t="s">
        <v>364</v>
      </c>
      <c r="M71" s="8" t="s">
        <v>165</v>
      </c>
      <c r="N71" s="211" t="s">
        <v>126</v>
      </c>
      <c r="O71" s="221"/>
      <c r="Q71" s="9"/>
      <c r="S71" s="219"/>
      <c r="T71" s="213" t="s">
        <v>285</v>
      </c>
      <c r="U71" s="213" t="s">
        <v>286</v>
      </c>
      <c r="V71" s="8" t="s">
        <v>179</v>
      </c>
      <c r="W71" s="211"/>
      <c r="X71" s="221"/>
    </row>
    <row r="72" spans="1:24" x14ac:dyDescent="0.25">
      <c r="A72" s="219"/>
      <c r="B72" s="213"/>
      <c r="C72" s="213"/>
      <c r="D72" s="8" t="s">
        <v>175</v>
      </c>
      <c r="E72" s="211"/>
      <c r="F72" s="221"/>
      <c r="H72" s="9"/>
      <c r="J72" s="219"/>
      <c r="K72" s="213"/>
      <c r="L72" s="213"/>
      <c r="M72" s="8" t="s">
        <v>166</v>
      </c>
      <c r="N72" s="211"/>
      <c r="O72" s="221"/>
      <c r="Q72" s="9"/>
      <c r="S72" s="219"/>
      <c r="T72" s="213"/>
      <c r="U72" s="213"/>
      <c r="V72" s="8" t="s">
        <v>180</v>
      </c>
      <c r="W72" s="211"/>
      <c r="X72" s="221"/>
    </row>
    <row r="73" spans="1:24" x14ac:dyDescent="0.25">
      <c r="A73" s="219"/>
      <c r="B73" s="213"/>
      <c r="C73" s="213"/>
      <c r="D73" s="8" t="s">
        <v>176</v>
      </c>
      <c r="E73" s="211"/>
      <c r="F73" s="221"/>
      <c r="H73" s="9"/>
      <c r="J73" s="219"/>
      <c r="K73" s="213"/>
      <c r="L73" s="213"/>
      <c r="M73" s="8" t="s">
        <v>167</v>
      </c>
      <c r="N73" s="211"/>
      <c r="O73" s="221"/>
      <c r="Q73" s="9"/>
      <c r="S73" s="219"/>
      <c r="T73" s="213"/>
      <c r="U73" s="213"/>
      <c r="V73" s="8" t="s">
        <v>181</v>
      </c>
      <c r="W73" s="211"/>
      <c r="X73" s="221"/>
    </row>
    <row r="74" spans="1:24" ht="15" customHeight="1" x14ac:dyDescent="0.25">
      <c r="A74" s="219"/>
      <c r="B74" s="213" t="s">
        <v>193</v>
      </c>
      <c r="C74" s="213" t="s">
        <v>194</v>
      </c>
      <c r="D74" s="8" t="s">
        <v>174</v>
      </c>
      <c r="E74" s="211"/>
      <c r="F74" s="221"/>
      <c r="H74" s="9"/>
      <c r="J74" s="219"/>
      <c r="K74" s="213" t="s">
        <v>365</v>
      </c>
      <c r="L74" s="213" t="s">
        <v>366</v>
      </c>
      <c r="M74" s="8" t="s">
        <v>182</v>
      </c>
      <c r="N74" s="211" t="s">
        <v>156</v>
      </c>
      <c r="O74" s="221"/>
      <c r="Q74" s="9"/>
      <c r="S74" s="219"/>
      <c r="T74" s="213" t="s">
        <v>287</v>
      </c>
      <c r="U74" s="213" t="s">
        <v>288</v>
      </c>
      <c r="V74" s="8" t="s">
        <v>179</v>
      </c>
      <c r="W74" s="211"/>
      <c r="X74" s="221"/>
    </row>
    <row r="75" spans="1:24" x14ac:dyDescent="0.25">
      <c r="A75" s="219"/>
      <c r="B75" s="213"/>
      <c r="C75" s="213"/>
      <c r="D75" s="8" t="s">
        <v>175</v>
      </c>
      <c r="E75" s="211"/>
      <c r="F75" s="221"/>
      <c r="H75" s="9"/>
      <c r="J75" s="219"/>
      <c r="K75" s="213"/>
      <c r="L75" s="213"/>
      <c r="M75" s="8" t="s">
        <v>183</v>
      </c>
      <c r="N75" s="211"/>
      <c r="O75" s="221"/>
      <c r="Q75" s="9"/>
      <c r="S75" s="219"/>
      <c r="T75" s="213"/>
      <c r="U75" s="213"/>
      <c r="V75" s="8" t="s">
        <v>180</v>
      </c>
      <c r="W75" s="211"/>
      <c r="X75" s="221"/>
    </row>
    <row r="76" spans="1:24" x14ac:dyDescent="0.25">
      <c r="A76" s="219"/>
      <c r="B76" s="213"/>
      <c r="C76" s="213"/>
      <c r="D76" s="8" t="s">
        <v>176</v>
      </c>
      <c r="E76" s="211"/>
      <c r="F76" s="221"/>
      <c r="H76" s="9"/>
      <c r="J76" s="219"/>
      <c r="K76" s="213"/>
      <c r="L76" s="213"/>
      <c r="M76" s="8" t="s">
        <v>184</v>
      </c>
      <c r="N76" s="211"/>
      <c r="O76" s="221"/>
      <c r="Q76" s="9"/>
      <c r="S76" s="219"/>
      <c r="T76" s="213"/>
      <c r="U76" s="213"/>
      <c r="V76" s="8" t="s">
        <v>181</v>
      </c>
      <c r="W76" s="211"/>
      <c r="X76" s="221"/>
    </row>
    <row r="77" spans="1:24" ht="15" customHeight="1" x14ac:dyDescent="0.25">
      <c r="A77" s="219"/>
      <c r="B77" s="213" t="s">
        <v>195</v>
      </c>
      <c r="C77" s="213" t="s">
        <v>196</v>
      </c>
      <c r="D77" s="8" t="s">
        <v>168</v>
      </c>
      <c r="E77" s="211" t="s">
        <v>139</v>
      </c>
      <c r="F77" s="221"/>
      <c r="H77" s="9"/>
      <c r="J77" s="219"/>
      <c r="K77" s="213" t="s">
        <v>367</v>
      </c>
      <c r="L77" s="213" t="s">
        <v>368</v>
      </c>
      <c r="M77" s="8" t="s">
        <v>182</v>
      </c>
      <c r="N77" s="211"/>
      <c r="O77" s="221"/>
      <c r="Q77" s="9"/>
      <c r="S77" s="219"/>
      <c r="T77" s="213" t="s">
        <v>289</v>
      </c>
      <c r="U77" s="213" t="s">
        <v>290</v>
      </c>
      <c r="V77" s="8" t="s">
        <v>165</v>
      </c>
      <c r="W77" s="211" t="s">
        <v>126</v>
      </c>
      <c r="X77" s="221"/>
    </row>
    <row r="78" spans="1:24" x14ac:dyDescent="0.25">
      <c r="A78" s="219"/>
      <c r="B78" s="213"/>
      <c r="C78" s="213"/>
      <c r="D78" s="8" t="s">
        <v>169</v>
      </c>
      <c r="E78" s="211"/>
      <c r="F78" s="221"/>
      <c r="H78" s="9"/>
      <c r="J78" s="219"/>
      <c r="K78" s="213"/>
      <c r="L78" s="213"/>
      <c r="M78" s="8" t="s">
        <v>183</v>
      </c>
      <c r="N78" s="211"/>
      <c r="O78" s="221"/>
      <c r="Q78" s="9"/>
      <c r="S78" s="219"/>
      <c r="T78" s="213"/>
      <c r="U78" s="213"/>
      <c r="V78" s="8" t="s">
        <v>166</v>
      </c>
      <c r="W78" s="211"/>
      <c r="X78" s="221"/>
    </row>
    <row r="79" spans="1:24" x14ac:dyDescent="0.25">
      <c r="A79" s="219"/>
      <c r="B79" s="213"/>
      <c r="C79" s="213"/>
      <c r="D79" s="8" t="s">
        <v>170</v>
      </c>
      <c r="E79" s="211"/>
      <c r="F79" s="221"/>
      <c r="H79" s="9"/>
      <c r="J79" s="219"/>
      <c r="K79" s="213"/>
      <c r="L79" s="213"/>
      <c r="M79" s="8" t="s">
        <v>184</v>
      </c>
      <c r="N79" s="211"/>
      <c r="O79" s="221"/>
      <c r="Q79" s="9"/>
      <c r="S79" s="219"/>
      <c r="T79" s="213"/>
      <c r="U79" s="213"/>
      <c r="V79" s="8" t="s">
        <v>167</v>
      </c>
      <c r="W79" s="211"/>
      <c r="X79" s="221"/>
    </row>
    <row r="80" spans="1:24" ht="15" customHeight="1" x14ac:dyDescent="0.25">
      <c r="A80" s="219"/>
      <c r="B80" s="213" t="s">
        <v>197</v>
      </c>
      <c r="C80" s="213" t="s">
        <v>198</v>
      </c>
      <c r="D80" s="8" t="s">
        <v>185</v>
      </c>
      <c r="E80" s="211" t="s">
        <v>131</v>
      </c>
      <c r="F80" s="221"/>
      <c r="H80" s="9"/>
      <c r="J80" s="219"/>
      <c r="K80" s="213" t="s">
        <v>369</v>
      </c>
      <c r="L80" s="213" t="s">
        <v>370</v>
      </c>
      <c r="M80" s="8" t="s">
        <v>174</v>
      </c>
      <c r="N80" s="211" t="s">
        <v>139</v>
      </c>
      <c r="O80" s="221"/>
      <c r="Q80" s="9"/>
      <c r="S80" s="219"/>
      <c r="T80" s="213" t="s">
        <v>291</v>
      </c>
      <c r="U80" s="213" t="s">
        <v>292</v>
      </c>
      <c r="V80" s="8" t="s">
        <v>165</v>
      </c>
      <c r="W80" s="211"/>
      <c r="X80" s="221"/>
    </row>
    <row r="81" spans="1:24" x14ac:dyDescent="0.25">
      <c r="A81" s="219"/>
      <c r="B81" s="213"/>
      <c r="C81" s="213"/>
      <c r="D81" s="8" t="s">
        <v>186</v>
      </c>
      <c r="E81" s="211"/>
      <c r="F81" s="221"/>
      <c r="H81" s="9"/>
      <c r="J81" s="219"/>
      <c r="K81" s="213"/>
      <c r="L81" s="213"/>
      <c r="M81" s="8" t="s">
        <v>175</v>
      </c>
      <c r="N81" s="211"/>
      <c r="O81" s="221"/>
      <c r="Q81" s="9"/>
      <c r="S81" s="219"/>
      <c r="T81" s="213"/>
      <c r="U81" s="213"/>
      <c r="V81" s="8" t="s">
        <v>166</v>
      </c>
      <c r="W81" s="211"/>
      <c r="X81" s="221"/>
    </row>
    <row r="82" spans="1:24" x14ac:dyDescent="0.25">
      <c r="A82" s="219"/>
      <c r="B82" s="213"/>
      <c r="C82" s="213"/>
      <c r="D82" s="8" t="s">
        <v>187</v>
      </c>
      <c r="E82" s="211"/>
      <c r="F82" s="221"/>
      <c r="H82" s="9"/>
      <c r="J82" s="219"/>
      <c r="K82" s="213"/>
      <c r="L82" s="213"/>
      <c r="M82" s="8" t="s">
        <v>176</v>
      </c>
      <c r="N82" s="211"/>
      <c r="O82" s="221"/>
      <c r="Q82" s="9"/>
      <c r="S82" s="219"/>
      <c r="T82" s="213"/>
      <c r="U82" s="213"/>
      <c r="V82" s="8" t="s">
        <v>167</v>
      </c>
      <c r="W82" s="211"/>
      <c r="X82" s="221"/>
    </row>
    <row r="83" spans="1:24" ht="15" customHeight="1" x14ac:dyDescent="0.25">
      <c r="A83" s="219"/>
      <c r="B83" s="213" t="s">
        <v>199</v>
      </c>
      <c r="C83" s="213" t="s">
        <v>200</v>
      </c>
      <c r="D83" s="8" t="s">
        <v>201</v>
      </c>
      <c r="E83" s="211" t="s">
        <v>144</v>
      </c>
      <c r="F83" s="221"/>
      <c r="H83" s="9"/>
      <c r="J83" s="219"/>
      <c r="K83" s="213" t="s">
        <v>371</v>
      </c>
      <c r="L83" s="213" t="s">
        <v>372</v>
      </c>
      <c r="M83" s="8" t="s">
        <v>168</v>
      </c>
      <c r="N83" s="211" t="s">
        <v>131</v>
      </c>
      <c r="O83" s="221"/>
      <c r="Q83" s="9"/>
      <c r="S83" s="219"/>
      <c r="T83" s="213" t="s">
        <v>293</v>
      </c>
      <c r="U83" s="213" t="s">
        <v>294</v>
      </c>
      <c r="V83" s="8" t="s">
        <v>213</v>
      </c>
      <c r="W83" s="211" t="s">
        <v>156</v>
      </c>
      <c r="X83" s="221"/>
    </row>
    <row r="84" spans="1:24" x14ac:dyDescent="0.25">
      <c r="A84" s="219"/>
      <c r="B84" s="213"/>
      <c r="C84" s="213"/>
      <c r="D84" s="8" t="s">
        <v>202</v>
      </c>
      <c r="E84" s="211"/>
      <c r="F84" s="221"/>
      <c r="H84" s="9"/>
      <c r="J84" s="219"/>
      <c r="K84" s="213"/>
      <c r="L84" s="213"/>
      <c r="M84" s="8" t="s">
        <v>169</v>
      </c>
      <c r="N84" s="211"/>
      <c r="O84" s="221"/>
      <c r="Q84" s="9"/>
      <c r="S84" s="219"/>
      <c r="T84" s="213"/>
      <c r="U84" s="213"/>
      <c r="V84" s="8" t="s">
        <v>214</v>
      </c>
      <c r="W84" s="211"/>
      <c r="X84" s="221"/>
    </row>
    <row r="85" spans="1:24" x14ac:dyDescent="0.25">
      <c r="A85" s="219"/>
      <c r="B85" s="213"/>
      <c r="C85" s="213"/>
      <c r="D85" s="8" t="s">
        <v>203</v>
      </c>
      <c r="E85" s="211"/>
      <c r="F85" s="221"/>
      <c r="H85" s="9"/>
      <c r="J85" s="219"/>
      <c r="K85" s="213"/>
      <c r="L85" s="213"/>
      <c r="M85" s="8" t="s">
        <v>170</v>
      </c>
      <c r="N85" s="211"/>
      <c r="O85" s="221"/>
      <c r="Q85" s="9"/>
      <c r="S85" s="219"/>
      <c r="T85" s="213"/>
      <c r="U85" s="213"/>
      <c r="V85" s="8" t="s">
        <v>215</v>
      </c>
      <c r="W85" s="211"/>
      <c r="X85" s="221"/>
    </row>
    <row r="86" spans="1:24" ht="15" customHeight="1" x14ac:dyDescent="0.25">
      <c r="A86" s="219"/>
      <c r="B86" s="213" t="s">
        <v>204</v>
      </c>
      <c r="C86" s="213" t="s">
        <v>205</v>
      </c>
      <c r="D86" s="8" t="s">
        <v>177</v>
      </c>
      <c r="E86" s="211" t="s">
        <v>136</v>
      </c>
      <c r="F86" s="221"/>
      <c r="H86" s="9"/>
      <c r="J86" s="219"/>
      <c r="K86" s="213" t="s">
        <v>373</v>
      </c>
      <c r="L86" s="213" t="s">
        <v>374</v>
      </c>
      <c r="M86" s="8" t="s">
        <v>185</v>
      </c>
      <c r="N86" s="211" t="s">
        <v>144</v>
      </c>
      <c r="O86" s="221"/>
      <c r="Q86" s="9"/>
      <c r="S86" s="219"/>
      <c r="T86" s="213" t="s">
        <v>295</v>
      </c>
      <c r="U86" s="213" t="s">
        <v>296</v>
      </c>
      <c r="V86" s="8" t="s">
        <v>213</v>
      </c>
      <c r="W86" s="211"/>
      <c r="X86" s="221"/>
    </row>
    <row r="87" spans="1:24" x14ac:dyDescent="0.25">
      <c r="A87" s="219"/>
      <c r="B87" s="213"/>
      <c r="C87" s="213"/>
      <c r="D87" s="8" t="s">
        <v>178</v>
      </c>
      <c r="E87" s="211"/>
      <c r="F87" s="221"/>
      <c r="H87" s="9"/>
      <c r="J87" s="219"/>
      <c r="K87" s="213"/>
      <c r="L87" s="213"/>
      <c r="M87" s="8" t="s">
        <v>186</v>
      </c>
      <c r="N87" s="211"/>
      <c r="O87" s="221"/>
      <c r="Q87" s="9"/>
      <c r="S87" s="219"/>
      <c r="T87" s="213"/>
      <c r="U87" s="213"/>
      <c r="V87" s="8" t="s">
        <v>214</v>
      </c>
      <c r="W87" s="211"/>
      <c r="X87" s="221"/>
    </row>
    <row r="88" spans="1:24" x14ac:dyDescent="0.25">
      <c r="A88" s="219"/>
      <c r="B88" s="213"/>
      <c r="C88" s="213"/>
      <c r="D88" s="8" t="s">
        <v>149</v>
      </c>
      <c r="E88" s="211"/>
      <c r="F88" s="221"/>
      <c r="H88" s="9"/>
      <c r="J88" s="219"/>
      <c r="K88" s="213"/>
      <c r="L88" s="213"/>
      <c r="M88" s="8" t="s">
        <v>187</v>
      </c>
      <c r="N88" s="211"/>
      <c r="O88" s="221"/>
      <c r="Q88" s="9"/>
      <c r="S88" s="219"/>
      <c r="T88" s="213"/>
      <c r="U88" s="213"/>
      <c r="V88" s="8" t="s">
        <v>215</v>
      </c>
      <c r="W88" s="211"/>
      <c r="X88" s="221"/>
    </row>
    <row r="89" spans="1:24" ht="15" customHeight="1" x14ac:dyDescent="0.25">
      <c r="A89" s="219"/>
      <c r="B89" s="213" t="s">
        <v>206</v>
      </c>
      <c r="C89" s="213" t="s">
        <v>207</v>
      </c>
      <c r="D89" s="8" t="s">
        <v>208</v>
      </c>
      <c r="E89" s="211" t="s">
        <v>150</v>
      </c>
      <c r="F89" s="221"/>
      <c r="H89" s="9"/>
      <c r="J89" s="219"/>
      <c r="K89" s="213" t="s">
        <v>375</v>
      </c>
      <c r="L89" s="213" t="s">
        <v>376</v>
      </c>
      <c r="M89" s="8" t="s">
        <v>185</v>
      </c>
      <c r="N89" s="211"/>
      <c r="O89" s="221"/>
      <c r="Q89" s="9"/>
      <c r="S89" s="219"/>
      <c r="T89" s="213" t="s">
        <v>297</v>
      </c>
      <c r="U89" s="213" t="s">
        <v>298</v>
      </c>
      <c r="V89" s="8" t="s">
        <v>299</v>
      </c>
      <c r="W89" s="211" t="s">
        <v>139</v>
      </c>
      <c r="X89" s="221"/>
    </row>
    <row r="90" spans="1:24" x14ac:dyDescent="0.25">
      <c r="A90" s="219"/>
      <c r="B90" s="213"/>
      <c r="C90" s="213"/>
      <c r="D90" s="8" t="s">
        <v>209</v>
      </c>
      <c r="E90" s="211"/>
      <c r="F90" s="221"/>
      <c r="H90" s="9"/>
      <c r="J90" s="219"/>
      <c r="K90" s="213"/>
      <c r="L90" s="213"/>
      <c r="M90" s="8" t="s">
        <v>186</v>
      </c>
      <c r="N90" s="211"/>
      <c r="O90" s="221"/>
      <c r="Q90" s="9"/>
      <c r="S90" s="219"/>
      <c r="T90" s="213"/>
      <c r="U90" s="213"/>
      <c r="V90" s="8" t="s">
        <v>300</v>
      </c>
      <c r="W90" s="211"/>
      <c r="X90" s="221"/>
    </row>
    <row r="91" spans="1:24" x14ac:dyDescent="0.25">
      <c r="A91" s="219"/>
      <c r="B91" s="213"/>
      <c r="C91" s="213"/>
      <c r="D91" s="8" t="s">
        <v>210</v>
      </c>
      <c r="E91" s="211"/>
      <c r="F91" s="221"/>
      <c r="H91" s="9"/>
      <c r="J91" s="219"/>
      <c r="K91" s="213"/>
      <c r="L91" s="213"/>
      <c r="M91" s="8" t="s">
        <v>187</v>
      </c>
      <c r="N91" s="211"/>
      <c r="O91" s="221"/>
      <c r="Q91" s="9"/>
      <c r="S91" s="219"/>
      <c r="T91" s="213"/>
      <c r="U91" s="213"/>
      <c r="V91" s="8" t="s">
        <v>301</v>
      </c>
      <c r="W91" s="211"/>
      <c r="X91" s="221"/>
    </row>
    <row r="92" spans="1:24" ht="15" customHeight="1" x14ac:dyDescent="0.25">
      <c r="A92" s="219" t="s">
        <v>410</v>
      </c>
      <c r="B92" s="213" t="s">
        <v>211</v>
      </c>
      <c r="C92" s="213" t="s">
        <v>212</v>
      </c>
      <c r="D92" s="8" t="s">
        <v>213</v>
      </c>
      <c r="E92" s="211" t="s">
        <v>153</v>
      </c>
      <c r="F92" s="221"/>
      <c r="H92" s="9"/>
      <c r="J92" s="219"/>
      <c r="K92" s="213" t="s">
        <v>377</v>
      </c>
      <c r="L92" s="213" t="s">
        <v>378</v>
      </c>
      <c r="M92" s="8" t="s">
        <v>171</v>
      </c>
      <c r="N92" s="211" t="s">
        <v>136</v>
      </c>
      <c r="O92" s="221"/>
      <c r="Q92" s="9"/>
      <c r="S92" s="219"/>
      <c r="T92" s="213" t="s">
        <v>302</v>
      </c>
      <c r="U92" s="213" t="s">
        <v>303</v>
      </c>
      <c r="V92" s="8" t="s">
        <v>304</v>
      </c>
      <c r="W92" s="211" t="s">
        <v>131</v>
      </c>
      <c r="X92" s="221"/>
    </row>
    <row r="93" spans="1:24" x14ac:dyDescent="0.25">
      <c r="A93" s="219"/>
      <c r="B93" s="213"/>
      <c r="C93" s="213"/>
      <c r="D93" s="8" t="s">
        <v>214</v>
      </c>
      <c r="E93" s="211"/>
      <c r="F93" s="221"/>
      <c r="H93" s="9"/>
      <c r="J93" s="219"/>
      <c r="K93" s="213"/>
      <c r="L93" s="213"/>
      <c r="M93" s="8" t="s">
        <v>172</v>
      </c>
      <c r="N93" s="211"/>
      <c r="O93" s="221"/>
      <c r="Q93" s="9"/>
      <c r="S93" s="219"/>
      <c r="T93" s="213"/>
      <c r="U93" s="213"/>
      <c r="V93" s="8" t="s">
        <v>305</v>
      </c>
      <c r="W93" s="211"/>
      <c r="X93" s="221"/>
    </row>
    <row r="94" spans="1:24" x14ac:dyDescent="0.25">
      <c r="A94" s="219"/>
      <c r="B94" s="213"/>
      <c r="C94" s="213"/>
      <c r="D94" s="8" t="s">
        <v>215</v>
      </c>
      <c r="E94" s="211"/>
      <c r="F94" s="221"/>
      <c r="H94" s="9"/>
      <c r="J94" s="219"/>
      <c r="K94" s="213"/>
      <c r="L94" s="213"/>
      <c r="M94" s="8" t="s">
        <v>173</v>
      </c>
      <c r="N94" s="211"/>
      <c r="O94" s="221"/>
      <c r="Q94" s="9"/>
      <c r="S94" s="219"/>
      <c r="T94" s="213"/>
      <c r="U94" s="213"/>
      <c r="V94" s="8" t="s">
        <v>306</v>
      </c>
      <c r="W94" s="211"/>
      <c r="X94" s="221"/>
    </row>
    <row r="95" spans="1:24" ht="15" customHeight="1" x14ac:dyDescent="0.25">
      <c r="A95" s="219"/>
      <c r="B95" s="213" t="s">
        <v>216</v>
      </c>
      <c r="C95" s="213" t="s">
        <v>217</v>
      </c>
      <c r="D95" s="8" t="s">
        <v>168</v>
      </c>
      <c r="E95" s="211" t="s">
        <v>126</v>
      </c>
      <c r="F95" s="221"/>
      <c r="H95" s="9"/>
      <c r="J95" s="219" t="s">
        <v>409</v>
      </c>
      <c r="K95" s="213" t="s">
        <v>379</v>
      </c>
      <c r="L95" s="213" t="s">
        <v>380</v>
      </c>
      <c r="M95" s="8" t="s">
        <v>299</v>
      </c>
      <c r="N95" s="211" t="s">
        <v>139</v>
      </c>
      <c r="O95" s="221"/>
      <c r="Q95" s="9"/>
      <c r="S95" s="219"/>
      <c r="T95" s="213" t="s">
        <v>307</v>
      </c>
      <c r="U95" s="213" t="s">
        <v>308</v>
      </c>
      <c r="V95" s="8" t="s">
        <v>304</v>
      </c>
      <c r="W95" s="211"/>
      <c r="X95" s="221"/>
    </row>
    <row r="96" spans="1:24" x14ac:dyDescent="0.25">
      <c r="A96" s="219"/>
      <c r="B96" s="213"/>
      <c r="C96" s="213"/>
      <c r="D96" s="8" t="s">
        <v>169</v>
      </c>
      <c r="E96" s="211"/>
      <c r="F96" s="221"/>
      <c r="H96" s="9"/>
      <c r="J96" s="219"/>
      <c r="K96" s="213"/>
      <c r="L96" s="213"/>
      <c r="M96" s="8" t="s">
        <v>300</v>
      </c>
      <c r="N96" s="211"/>
      <c r="O96" s="221"/>
      <c r="Q96" s="9"/>
      <c r="S96" s="219"/>
      <c r="T96" s="213"/>
      <c r="U96" s="213"/>
      <c r="V96" s="8" t="s">
        <v>305</v>
      </c>
      <c r="W96" s="211"/>
      <c r="X96" s="221"/>
    </row>
    <row r="97" spans="1:24" x14ac:dyDescent="0.25">
      <c r="A97" s="219"/>
      <c r="B97" s="213"/>
      <c r="C97" s="213"/>
      <c r="D97" s="8" t="s">
        <v>170</v>
      </c>
      <c r="E97" s="211"/>
      <c r="F97" s="221"/>
      <c r="H97" s="9"/>
      <c r="J97" s="219"/>
      <c r="K97" s="213"/>
      <c r="L97" s="213"/>
      <c r="M97" s="8" t="s">
        <v>301</v>
      </c>
      <c r="N97" s="211"/>
      <c r="O97" s="221"/>
      <c r="Q97" s="9"/>
      <c r="S97" s="219"/>
      <c r="T97" s="213"/>
      <c r="U97" s="213"/>
      <c r="V97" s="8" t="s">
        <v>306</v>
      </c>
      <c r="W97" s="211"/>
      <c r="X97" s="221"/>
    </row>
    <row r="98" spans="1:24" ht="15" customHeight="1" x14ac:dyDescent="0.25">
      <c r="A98" s="219"/>
      <c r="B98" s="213" t="s">
        <v>218</v>
      </c>
      <c r="C98" s="213" t="s">
        <v>219</v>
      </c>
      <c r="D98" s="8" t="s">
        <v>168</v>
      </c>
      <c r="E98" s="211"/>
      <c r="F98" s="221"/>
      <c r="H98" s="9"/>
      <c r="J98" s="219"/>
      <c r="K98" s="213" t="s">
        <v>381</v>
      </c>
      <c r="L98" s="213" t="s">
        <v>382</v>
      </c>
      <c r="M98" s="8" t="s">
        <v>299</v>
      </c>
      <c r="N98" s="211"/>
      <c r="O98" s="221"/>
      <c r="Q98" s="9"/>
      <c r="S98" s="219"/>
      <c r="T98" s="213" t="s">
        <v>309</v>
      </c>
      <c r="U98" s="213" t="s">
        <v>310</v>
      </c>
      <c r="V98" s="8" t="s">
        <v>311</v>
      </c>
      <c r="W98" s="211" t="s">
        <v>144</v>
      </c>
      <c r="X98" s="221"/>
    </row>
    <row r="99" spans="1:24" x14ac:dyDescent="0.25">
      <c r="A99" s="219"/>
      <c r="B99" s="213"/>
      <c r="C99" s="213"/>
      <c r="D99" s="8" t="s">
        <v>169</v>
      </c>
      <c r="E99" s="211"/>
      <c r="F99" s="221"/>
      <c r="H99" s="9"/>
      <c r="J99" s="219"/>
      <c r="K99" s="213"/>
      <c r="L99" s="213"/>
      <c r="M99" s="8" t="s">
        <v>300</v>
      </c>
      <c r="N99" s="211"/>
      <c r="O99" s="221"/>
      <c r="Q99" s="9"/>
      <c r="S99" s="219"/>
      <c r="T99" s="213"/>
      <c r="U99" s="213"/>
      <c r="V99" s="8" t="s">
        <v>312</v>
      </c>
      <c r="W99" s="211"/>
      <c r="X99" s="221"/>
    </row>
    <row r="100" spans="1:24" x14ac:dyDescent="0.25">
      <c r="A100" s="219"/>
      <c r="B100" s="213"/>
      <c r="C100" s="213"/>
      <c r="D100" s="8" t="s">
        <v>170</v>
      </c>
      <c r="E100" s="211"/>
      <c r="F100" s="221"/>
      <c r="H100" s="9"/>
      <c r="J100" s="219"/>
      <c r="K100" s="213"/>
      <c r="L100" s="213"/>
      <c r="M100" s="8" t="s">
        <v>301</v>
      </c>
      <c r="N100" s="211"/>
      <c r="O100" s="221"/>
      <c r="Q100" s="9"/>
      <c r="S100" s="219"/>
      <c r="T100" s="213"/>
      <c r="U100" s="213"/>
      <c r="V100" s="8" t="s">
        <v>313</v>
      </c>
      <c r="W100" s="211"/>
      <c r="X100" s="221"/>
    </row>
    <row r="101" spans="1:24" ht="15" customHeight="1" x14ac:dyDescent="0.25">
      <c r="A101" s="219"/>
      <c r="B101" s="213" t="s">
        <v>220</v>
      </c>
      <c r="C101" s="213" t="s">
        <v>221</v>
      </c>
      <c r="D101" s="8" t="s">
        <v>222</v>
      </c>
      <c r="E101" s="211" t="s">
        <v>139</v>
      </c>
      <c r="F101" s="221"/>
      <c r="H101" s="9"/>
      <c r="J101" s="219"/>
      <c r="K101" s="213" t="s">
        <v>383</v>
      </c>
      <c r="L101" s="213" t="s">
        <v>384</v>
      </c>
      <c r="M101" s="8" t="s">
        <v>304</v>
      </c>
      <c r="N101" s="211" t="s">
        <v>131</v>
      </c>
      <c r="O101" s="221"/>
      <c r="Q101" s="9"/>
      <c r="S101" s="219"/>
      <c r="T101" s="213" t="s">
        <v>314</v>
      </c>
      <c r="U101" s="213" t="s">
        <v>315</v>
      </c>
      <c r="V101" s="8" t="s">
        <v>222</v>
      </c>
      <c r="W101" s="211" t="s">
        <v>136</v>
      </c>
      <c r="X101" s="221"/>
    </row>
    <row r="102" spans="1:24" x14ac:dyDescent="0.25">
      <c r="A102" s="219"/>
      <c r="B102" s="213"/>
      <c r="C102" s="213"/>
      <c r="D102" s="8" t="s">
        <v>223</v>
      </c>
      <c r="E102" s="211"/>
      <c r="F102" s="221"/>
      <c r="H102" s="9"/>
      <c r="J102" s="219"/>
      <c r="K102" s="213"/>
      <c r="L102" s="213"/>
      <c r="M102" s="8" t="s">
        <v>305</v>
      </c>
      <c r="N102" s="211"/>
      <c r="O102" s="221"/>
      <c r="Q102" s="9"/>
      <c r="S102" s="219"/>
      <c r="T102" s="213"/>
      <c r="U102" s="213"/>
      <c r="V102" s="8" t="s">
        <v>223</v>
      </c>
      <c r="W102" s="211"/>
      <c r="X102" s="221"/>
    </row>
    <row r="103" spans="1:24" x14ac:dyDescent="0.25">
      <c r="A103" s="219"/>
      <c r="B103" s="213"/>
      <c r="C103" s="213"/>
      <c r="D103" s="8" t="s">
        <v>224</v>
      </c>
      <c r="E103" s="211"/>
      <c r="F103" s="221"/>
      <c r="H103" s="9"/>
      <c r="J103" s="219"/>
      <c r="K103" s="213"/>
      <c r="L103" s="213"/>
      <c r="M103" s="8" t="s">
        <v>306</v>
      </c>
      <c r="N103" s="211"/>
      <c r="O103" s="221"/>
      <c r="Q103" s="9"/>
      <c r="S103" s="219"/>
      <c r="T103" s="213"/>
      <c r="U103" s="213"/>
      <c r="V103" s="8" t="s">
        <v>224</v>
      </c>
      <c r="W103" s="211"/>
      <c r="X103" s="221"/>
    </row>
    <row r="104" spans="1:24" ht="15" customHeight="1" x14ac:dyDescent="0.25">
      <c r="A104" s="219"/>
      <c r="B104" s="213" t="s">
        <v>225</v>
      </c>
      <c r="C104" s="213" t="s">
        <v>226</v>
      </c>
      <c r="D104" s="8" t="s">
        <v>227</v>
      </c>
      <c r="E104" s="211" t="s">
        <v>131</v>
      </c>
      <c r="F104" s="221"/>
      <c r="H104" s="9"/>
      <c r="J104" s="219"/>
      <c r="K104" s="213" t="s">
        <v>385</v>
      </c>
      <c r="L104" s="213" t="s">
        <v>386</v>
      </c>
      <c r="M104" s="8" t="s">
        <v>222</v>
      </c>
      <c r="N104" s="211" t="s">
        <v>136</v>
      </c>
      <c r="O104" s="221"/>
      <c r="Q104" s="9"/>
      <c r="S104" s="219"/>
      <c r="T104" s="213" t="s">
        <v>316</v>
      </c>
      <c r="U104" s="213" t="s">
        <v>317</v>
      </c>
      <c r="V104" s="8" t="s">
        <v>222</v>
      </c>
      <c r="W104" s="211"/>
      <c r="X104" s="221"/>
    </row>
    <row r="105" spans="1:24" x14ac:dyDescent="0.25">
      <c r="A105" s="219"/>
      <c r="B105" s="213"/>
      <c r="C105" s="213"/>
      <c r="D105" s="8" t="s">
        <v>228</v>
      </c>
      <c r="E105" s="211"/>
      <c r="F105" s="221"/>
      <c r="H105" s="9"/>
      <c r="J105" s="219"/>
      <c r="K105" s="213"/>
      <c r="L105" s="213"/>
      <c r="M105" s="8" t="s">
        <v>223</v>
      </c>
      <c r="N105" s="211"/>
      <c r="O105" s="221"/>
      <c r="Q105" s="9"/>
      <c r="S105" s="219"/>
      <c r="T105" s="213"/>
      <c r="U105" s="213"/>
      <c r="V105" s="8" t="s">
        <v>223</v>
      </c>
      <c r="W105" s="211"/>
      <c r="X105" s="221"/>
    </row>
    <row r="106" spans="1:24" x14ac:dyDescent="0.25">
      <c r="A106" s="219"/>
      <c r="B106" s="213"/>
      <c r="C106" s="213"/>
      <c r="D106" s="8" t="s">
        <v>229</v>
      </c>
      <c r="E106" s="211"/>
      <c r="F106" s="221"/>
      <c r="H106" s="9"/>
      <c r="J106" s="219"/>
      <c r="K106" s="213"/>
      <c r="L106" s="213"/>
      <c r="M106" s="8" t="s">
        <v>224</v>
      </c>
      <c r="N106" s="211"/>
      <c r="O106" s="221"/>
      <c r="Q106" s="9"/>
      <c r="S106" s="219"/>
      <c r="T106" s="213"/>
      <c r="U106" s="213"/>
      <c r="V106" s="8" t="s">
        <v>224</v>
      </c>
      <c r="W106" s="211"/>
      <c r="X106" s="221"/>
    </row>
    <row r="107" spans="1:24" ht="15" customHeight="1" x14ac:dyDescent="0.25">
      <c r="A107" s="219"/>
      <c r="B107" s="213" t="s">
        <v>230</v>
      </c>
      <c r="C107" s="213" t="s">
        <v>231</v>
      </c>
      <c r="D107" s="8" t="s">
        <v>232</v>
      </c>
      <c r="E107" s="211" t="s">
        <v>144</v>
      </c>
      <c r="F107" s="221"/>
      <c r="H107" s="9"/>
      <c r="J107" s="219"/>
      <c r="K107" s="213" t="s">
        <v>387</v>
      </c>
      <c r="L107" s="213" t="s">
        <v>388</v>
      </c>
      <c r="M107" s="8" t="s">
        <v>222</v>
      </c>
      <c r="N107" s="211"/>
      <c r="O107" s="221"/>
      <c r="Q107" s="9"/>
      <c r="S107" s="219"/>
      <c r="T107" s="213" t="s">
        <v>318</v>
      </c>
      <c r="U107" s="213" t="s">
        <v>319</v>
      </c>
      <c r="V107" s="8" t="s">
        <v>320</v>
      </c>
      <c r="W107" s="211" t="s">
        <v>150</v>
      </c>
      <c r="X107" s="221"/>
    </row>
    <row r="108" spans="1:24" x14ac:dyDescent="0.25">
      <c r="A108" s="219"/>
      <c r="B108" s="213"/>
      <c r="C108" s="213"/>
      <c r="D108" s="8" t="s">
        <v>233</v>
      </c>
      <c r="E108" s="211"/>
      <c r="F108" s="221"/>
      <c r="H108" s="9"/>
      <c r="J108" s="219"/>
      <c r="K108" s="213"/>
      <c r="L108" s="213"/>
      <c r="M108" s="8" t="s">
        <v>223</v>
      </c>
      <c r="N108" s="211"/>
      <c r="O108" s="221"/>
      <c r="Q108" s="9"/>
      <c r="S108" s="219"/>
      <c r="T108" s="213"/>
      <c r="U108" s="213"/>
      <c r="V108" s="8" t="s">
        <v>321</v>
      </c>
      <c r="W108" s="211"/>
      <c r="X108" s="221"/>
    </row>
    <row r="109" spans="1:24" x14ac:dyDescent="0.25">
      <c r="A109" s="219"/>
      <c r="B109" s="213"/>
      <c r="C109" s="213"/>
      <c r="D109" s="8" t="s">
        <v>234</v>
      </c>
      <c r="E109" s="211"/>
      <c r="F109" s="221"/>
      <c r="H109" s="9"/>
      <c r="J109" s="219"/>
      <c r="K109" s="213"/>
      <c r="L109" s="213"/>
      <c r="M109" s="8" t="s">
        <v>224</v>
      </c>
      <c r="N109" s="211"/>
      <c r="O109" s="221"/>
      <c r="Q109" s="9"/>
      <c r="S109" s="219"/>
      <c r="T109" s="213"/>
      <c r="U109" s="213"/>
      <c r="V109" s="8" t="s">
        <v>322</v>
      </c>
      <c r="W109" s="211"/>
      <c r="X109" s="221"/>
    </row>
    <row r="110" spans="1:24" ht="15" customHeight="1" x14ac:dyDescent="0.25">
      <c r="A110" s="219"/>
      <c r="B110" s="213" t="s">
        <v>235</v>
      </c>
      <c r="C110" s="213" t="s">
        <v>236</v>
      </c>
      <c r="D110" s="8" t="s">
        <v>208</v>
      </c>
      <c r="E110" s="211" t="s">
        <v>136</v>
      </c>
      <c r="F110" s="221"/>
      <c r="H110" s="9"/>
      <c r="J110" s="219"/>
      <c r="K110" s="213" t="s">
        <v>389</v>
      </c>
      <c r="L110" s="213" t="s">
        <v>390</v>
      </c>
      <c r="M110" s="8" t="s">
        <v>320</v>
      </c>
      <c r="N110" s="211" t="s">
        <v>150</v>
      </c>
      <c r="O110" s="221"/>
      <c r="Q110" s="9"/>
      <c r="S110" s="219"/>
      <c r="T110" s="213" t="s">
        <v>323</v>
      </c>
      <c r="U110" s="213" t="s">
        <v>324</v>
      </c>
      <c r="V110" s="8" t="s">
        <v>320</v>
      </c>
      <c r="W110" s="211"/>
      <c r="X110" s="221"/>
    </row>
    <row r="111" spans="1:24" x14ac:dyDescent="0.25">
      <c r="A111" s="219"/>
      <c r="B111" s="213"/>
      <c r="C111" s="213"/>
      <c r="D111" s="8" t="s">
        <v>209</v>
      </c>
      <c r="E111" s="211"/>
      <c r="F111" s="221"/>
      <c r="H111" s="9"/>
      <c r="J111" s="219"/>
      <c r="K111" s="213"/>
      <c r="L111" s="213"/>
      <c r="M111" s="8" t="s">
        <v>321</v>
      </c>
      <c r="N111" s="211"/>
      <c r="O111" s="221"/>
      <c r="Q111" s="9"/>
      <c r="S111" s="219"/>
      <c r="T111" s="213"/>
      <c r="U111" s="213"/>
      <c r="V111" s="8" t="s">
        <v>321</v>
      </c>
      <c r="W111" s="211"/>
      <c r="X111" s="221"/>
    </row>
    <row r="112" spans="1:24" ht="15.75" thickBot="1" x14ac:dyDescent="0.3">
      <c r="A112" s="219"/>
      <c r="B112" s="213"/>
      <c r="C112" s="213"/>
      <c r="D112" s="8" t="s">
        <v>210</v>
      </c>
      <c r="E112" s="211"/>
      <c r="F112" s="221"/>
      <c r="H112" s="9"/>
      <c r="J112" s="219"/>
      <c r="K112" s="213"/>
      <c r="L112" s="213"/>
      <c r="M112" s="8" t="s">
        <v>322</v>
      </c>
      <c r="N112" s="211"/>
      <c r="O112" s="221"/>
      <c r="Q112" s="9"/>
      <c r="S112" s="220"/>
      <c r="T112" s="214"/>
      <c r="U112" s="214"/>
      <c r="V112" s="21" t="s">
        <v>322</v>
      </c>
      <c r="W112" s="218"/>
      <c r="X112" s="222"/>
    </row>
    <row r="113" spans="1:17" x14ac:dyDescent="0.25">
      <c r="A113" s="219"/>
      <c r="B113" s="213" t="s">
        <v>237</v>
      </c>
      <c r="C113" s="213" t="s">
        <v>238</v>
      </c>
      <c r="D113" s="8" t="s">
        <v>239</v>
      </c>
      <c r="E113" s="211" t="s">
        <v>150</v>
      </c>
      <c r="F113" s="221"/>
      <c r="H113" s="9"/>
      <c r="J113" s="219"/>
      <c r="K113" s="263" t="s">
        <v>993</v>
      </c>
      <c r="L113" s="263" t="s">
        <v>994</v>
      </c>
      <c r="M113" s="8" t="s">
        <v>995</v>
      </c>
      <c r="N113" s="211"/>
      <c r="O113" s="264"/>
      <c r="Q113" s="9"/>
    </row>
    <row r="114" spans="1:17" x14ac:dyDescent="0.25">
      <c r="A114" s="219"/>
      <c r="B114" s="213"/>
      <c r="C114" s="213"/>
      <c r="D114" s="8" t="s">
        <v>240</v>
      </c>
      <c r="E114" s="211"/>
      <c r="F114" s="221"/>
      <c r="H114" s="9"/>
      <c r="J114" s="219"/>
      <c r="K114" s="263"/>
      <c r="L114" s="263"/>
      <c r="M114" s="8" t="s">
        <v>996</v>
      </c>
      <c r="N114" s="211"/>
      <c r="O114" s="264"/>
      <c r="Q114" s="9"/>
    </row>
    <row r="115" spans="1:17" ht="15.75" thickBot="1" x14ac:dyDescent="0.3">
      <c r="A115" s="220"/>
      <c r="B115" s="214"/>
      <c r="C115" s="214"/>
      <c r="D115" s="21" t="s">
        <v>241</v>
      </c>
      <c r="E115" s="218"/>
      <c r="F115" s="222"/>
      <c r="H115" s="9"/>
      <c r="J115" s="220"/>
      <c r="K115" s="265"/>
      <c r="L115" s="265"/>
      <c r="M115" s="21" t="s">
        <v>997</v>
      </c>
      <c r="N115" s="218"/>
      <c r="O115" s="266"/>
      <c r="Q115" s="9"/>
    </row>
    <row r="117" spans="1:17" ht="15.75" thickBot="1" x14ac:dyDescent="0.3">
      <c r="A117" s="13" t="s">
        <v>418</v>
      </c>
      <c r="J117" s="8"/>
      <c r="K117" s="139"/>
      <c r="L117" s="31"/>
    </row>
    <row r="118" spans="1:17" ht="15.75" thickBot="1" x14ac:dyDescent="0.3">
      <c r="A118" s="34" t="s">
        <v>419</v>
      </c>
      <c r="B118" s="137" t="s">
        <v>420</v>
      </c>
      <c r="C118" s="142" t="s">
        <v>982</v>
      </c>
      <c r="D118" s="143" t="s">
        <v>984</v>
      </c>
      <c r="E118" s="144" t="s">
        <v>983</v>
      </c>
      <c r="F118" s="150" t="s">
        <v>985</v>
      </c>
      <c r="J118" s="8"/>
      <c r="K118" s="139"/>
      <c r="L118" s="31"/>
    </row>
    <row r="119" spans="1:17" x14ac:dyDescent="0.25">
      <c r="A119" s="32">
        <v>0</v>
      </c>
      <c r="B119" s="136" t="s">
        <v>153</v>
      </c>
      <c r="C119" s="145">
        <v>20</v>
      </c>
      <c r="D119" s="146">
        <f>SUM(C$119:C119)-19</f>
        <v>1</v>
      </c>
      <c r="E119" s="140">
        <f>SUM(C$119:C119)</f>
        <v>20</v>
      </c>
      <c r="F119" s="149" t="str">
        <f>_xlfn.CONCAT(E$126-E119-19, " - ",E$126-D119-19)</f>
        <v>121 - 140</v>
      </c>
      <c r="J119" s="8"/>
      <c r="K119" s="139"/>
    </row>
    <row r="120" spans="1:17" x14ac:dyDescent="0.25">
      <c r="A120" s="32">
        <v>1</v>
      </c>
      <c r="B120" s="136" t="s">
        <v>126</v>
      </c>
      <c r="C120" s="145">
        <v>20</v>
      </c>
      <c r="D120" s="146">
        <f>SUM(C$119:C120)-19</f>
        <v>21</v>
      </c>
      <c r="E120" s="140">
        <f>SUM(C$119:C120)</f>
        <v>40</v>
      </c>
      <c r="F120" s="149" t="str">
        <f t="shared" ref="F120:F125" si="0">_xlfn.CONCAT(E$126-E120-19, " - ",E$126-D120-19)</f>
        <v>101 - 120</v>
      </c>
    </row>
    <row r="121" spans="1:17" x14ac:dyDescent="0.25">
      <c r="A121" s="32">
        <v>2</v>
      </c>
      <c r="B121" s="136" t="s">
        <v>156</v>
      </c>
      <c r="C121" s="145">
        <v>20</v>
      </c>
      <c r="D121" s="146">
        <f>SUM(C$119:C121)-19</f>
        <v>41</v>
      </c>
      <c r="E121" s="140">
        <f>SUM(C$119:C121)</f>
        <v>60</v>
      </c>
      <c r="F121" s="149" t="str">
        <f t="shared" si="0"/>
        <v>81 - 100</v>
      </c>
    </row>
    <row r="122" spans="1:17" x14ac:dyDescent="0.25">
      <c r="A122" s="32">
        <v>3</v>
      </c>
      <c r="B122" s="136" t="s">
        <v>139</v>
      </c>
      <c r="C122" s="145">
        <v>20</v>
      </c>
      <c r="D122" s="146">
        <f>SUM(C$119:C122)-19</f>
        <v>61</v>
      </c>
      <c r="E122" s="140">
        <f>SUM(C$119:C122)</f>
        <v>80</v>
      </c>
      <c r="F122" s="149" t="str">
        <f t="shared" si="0"/>
        <v>61 - 80</v>
      </c>
    </row>
    <row r="123" spans="1:17" x14ac:dyDescent="0.25">
      <c r="A123" s="32">
        <v>4</v>
      </c>
      <c r="B123" s="136" t="s">
        <v>131</v>
      </c>
      <c r="C123" s="145">
        <v>20</v>
      </c>
      <c r="D123" s="146">
        <f>SUM(C$119:C123)-19</f>
        <v>81</v>
      </c>
      <c r="E123" s="140">
        <f>SUM(C$119:C123)</f>
        <v>100</v>
      </c>
      <c r="F123" s="149" t="str">
        <f t="shared" si="0"/>
        <v>41 - 60</v>
      </c>
    </row>
    <row r="124" spans="1:17" x14ac:dyDescent="0.25">
      <c r="A124" s="32">
        <v>5</v>
      </c>
      <c r="B124" s="136" t="s">
        <v>144</v>
      </c>
      <c r="C124" s="145">
        <v>20</v>
      </c>
      <c r="D124" s="146">
        <f>SUM(C$119:C124)-19</f>
        <v>101</v>
      </c>
      <c r="E124" s="140">
        <f>SUM(C$119:C124)</f>
        <v>120</v>
      </c>
      <c r="F124" s="149" t="str">
        <f t="shared" si="0"/>
        <v>21 - 40</v>
      </c>
    </row>
    <row r="125" spans="1:17" x14ac:dyDescent="0.25">
      <c r="A125" s="32">
        <v>6</v>
      </c>
      <c r="B125" s="136" t="s">
        <v>136</v>
      </c>
      <c r="C125" s="145">
        <v>20</v>
      </c>
      <c r="D125" s="146">
        <f>SUM(C$119:C125)-19</f>
        <v>121</v>
      </c>
      <c r="E125" s="140">
        <f>SUM(C$119:C125)</f>
        <v>140</v>
      </c>
      <c r="F125" s="149" t="str">
        <f t="shared" si="0"/>
        <v>1 - 20</v>
      </c>
    </row>
    <row r="126" spans="1:17" ht="15.75" thickBot="1" x14ac:dyDescent="0.3">
      <c r="A126" s="33">
        <v>7</v>
      </c>
      <c r="B126" s="138" t="s">
        <v>150</v>
      </c>
      <c r="C126" s="147">
        <v>20</v>
      </c>
      <c r="D126" s="148">
        <f>SUM(C$119:C126)-19</f>
        <v>141</v>
      </c>
      <c r="E126" s="141">
        <f>SUM(C$119:C126)</f>
        <v>160</v>
      </c>
      <c r="F126" s="151" t="s">
        <v>116</v>
      </c>
    </row>
    <row r="127" spans="1:17" x14ac:dyDescent="0.25">
      <c r="A127" s="31"/>
      <c r="E127" s="8"/>
    </row>
    <row r="128" spans="1:17" x14ac:dyDescent="0.25">
      <c r="A128" s="10" t="s">
        <v>421</v>
      </c>
      <c r="E128" s="8"/>
    </row>
    <row r="129" spans="1:5" x14ac:dyDescent="0.25">
      <c r="A129" s="31"/>
      <c r="E129" s="8"/>
    </row>
    <row r="130" spans="1:5" x14ac:dyDescent="0.25">
      <c r="A130" s="31"/>
    </row>
    <row r="131" spans="1:5" x14ac:dyDescent="0.25">
      <c r="A131" s="31"/>
    </row>
  </sheetData>
  <mergeCells count="376">
    <mergeCell ref="J95:J115"/>
    <mergeCell ref="N110:N115"/>
    <mergeCell ref="K113:K115"/>
    <mergeCell ref="L113:L115"/>
    <mergeCell ref="O113:O115"/>
    <mergeCell ref="F107:F109"/>
    <mergeCell ref="F110:F112"/>
    <mergeCell ref="F113:F115"/>
    <mergeCell ref="F95:F97"/>
    <mergeCell ref="F98:F100"/>
    <mergeCell ref="F101:F103"/>
    <mergeCell ref="F104:F106"/>
    <mergeCell ref="E110:E112"/>
    <mergeCell ref="E113:E115"/>
    <mergeCell ref="C110:C112"/>
    <mergeCell ref="C113:C115"/>
    <mergeCell ref="B113:B115"/>
    <mergeCell ref="B98:B100"/>
    <mergeCell ref="C98:C100"/>
    <mergeCell ref="C101:C103"/>
    <mergeCell ref="X74:X76"/>
    <mergeCell ref="X77:X79"/>
    <mergeCell ref="X80:X82"/>
    <mergeCell ref="X83:X85"/>
    <mergeCell ref="X86:X88"/>
    <mergeCell ref="X89:X91"/>
    <mergeCell ref="W98:W100"/>
    <mergeCell ref="X98:X100"/>
    <mergeCell ref="W92:W97"/>
    <mergeCell ref="W89:W91"/>
    <mergeCell ref="W83:W88"/>
    <mergeCell ref="W77:W82"/>
    <mergeCell ref="X92:X94"/>
    <mergeCell ref="X95:X97"/>
    <mergeCell ref="U110:U112"/>
    <mergeCell ref="T110:T112"/>
    <mergeCell ref="W107:W112"/>
    <mergeCell ref="X107:X109"/>
    <mergeCell ref="X110:X112"/>
    <mergeCell ref="W101:W106"/>
    <mergeCell ref="X101:X103"/>
    <mergeCell ref="X104:X106"/>
    <mergeCell ref="T101:T103"/>
    <mergeCell ref="U101:U103"/>
    <mergeCell ref="U104:U106"/>
    <mergeCell ref="T104:T106"/>
    <mergeCell ref="T107:T109"/>
    <mergeCell ref="U107:U109"/>
    <mergeCell ref="U92:U94"/>
    <mergeCell ref="T92:T94"/>
    <mergeCell ref="T95:T97"/>
    <mergeCell ref="U95:U97"/>
    <mergeCell ref="U98:U100"/>
    <mergeCell ref="T98:T100"/>
    <mergeCell ref="T83:T85"/>
    <mergeCell ref="U83:U85"/>
    <mergeCell ref="T86:T88"/>
    <mergeCell ref="U86:U88"/>
    <mergeCell ref="T89:T91"/>
    <mergeCell ref="U89:U91"/>
    <mergeCell ref="T74:T76"/>
    <mergeCell ref="U74:U76"/>
    <mergeCell ref="U77:U79"/>
    <mergeCell ref="T77:T79"/>
    <mergeCell ref="T80:T82"/>
    <mergeCell ref="U80:U82"/>
    <mergeCell ref="X15:X17"/>
    <mergeCell ref="X12:X14"/>
    <mergeCell ref="W12:W14"/>
    <mergeCell ref="T68:T70"/>
    <mergeCell ref="U68:U70"/>
    <mergeCell ref="U71:U73"/>
    <mergeCell ref="T71:T73"/>
    <mergeCell ref="W68:W76"/>
    <mergeCell ref="X68:X70"/>
    <mergeCell ref="X71:X73"/>
    <mergeCell ref="W30:W32"/>
    <mergeCell ref="X30:X32"/>
    <mergeCell ref="X27:X29"/>
    <mergeCell ref="W27:W29"/>
    <mergeCell ref="W15:W20"/>
    <mergeCell ref="W21:W23"/>
    <mergeCell ref="W24:W26"/>
    <mergeCell ref="X24:X26"/>
    <mergeCell ref="X21:X23"/>
    <mergeCell ref="X18:X20"/>
    <mergeCell ref="X42:X44"/>
    <mergeCell ref="W42:W44"/>
    <mergeCell ref="W36:W41"/>
    <mergeCell ref="X36:X38"/>
    <mergeCell ref="X39:X41"/>
    <mergeCell ref="X33:X35"/>
    <mergeCell ref="W33:W35"/>
    <mergeCell ref="X57:X59"/>
    <mergeCell ref="X54:X56"/>
    <mergeCell ref="X51:X53"/>
    <mergeCell ref="X48:X50"/>
    <mergeCell ref="W48:W50"/>
    <mergeCell ref="W45:W47"/>
    <mergeCell ref="X45:X47"/>
    <mergeCell ref="U54:U56"/>
    <mergeCell ref="U57:U59"/>
    <mergeCell ref="T57:T59"/>
    <mergeCell ref="W57:W59"/>
    <mergeCell ref="W54:W56"/>
    <mergeCell ref="W51:W53"/>
    <mergeCell ref="U45:U47"/>
    <mergeCell ref="T45:T47"/>
    <mergeCell ref="T48:T50"/>
    <mergeCell ref="U48:U50"/>
    <mergeCell ref="U51:U53"/>
    <mergeCell ref="T51:T53"/>
    <mergeCell ref="U12:U14"/>
    <mergeCell ref="U15:U17"/>
    <mergeCell ref="T15:T17"/>
    <mergeCell ref="T18:T20"/>
    <mergeCell ref="U18:U20"/>
    <mergeCell ref="U21:U23"/>
    <mergeCell ref="T21:T23"/>
    <mergeCell ref="N36:N38"/>
    <mergeCell ref="N39:N47"/>
    <mergeCell ref="O33:O35"/>
    <mergeCell ref="U36:U38"/>
    <mergeCell ref="U39:U41"/>
    <mergeCell ref="T39:T41"/>
    <mergeCell ref="T42:T44"/>
    <mergeCell ref="U42:U44"/>
    <mergeCell ref="U24:U26"/>
    <mergeCell ref="U27:U29"/>
    <mergeCell ref="T27:T29"/>
    <mergeCell ref="T30:T32"/>
    <mergeCell ref="U30:U32"/>
    <mergeCell ref="U33:U35"/>
    <mergeCell ref="T33:T35"/>
    <mergeCell ref="N48:N53"/>
    <mergeCell ref="N54:N56"/>
    <mergeCell ref="N57:N59"/>
    <mergeCell ref="T12:T14"/>
    <mergeCell ref="T24:T26"/>
    <mergeCell ref="T36:T38"/>
    <mergeCell ref="T54:T56"/>
    <mergeCell ref="O12:O14"/>
    <mergeCell ref="N12:N17"/>
    <mergeCell ref="N18:N23"/>
    <mergeCell ref="N24:N26"/>
    <mergeCell ref="N27:N32"/>
    <mergeCell ref="N33:N35"/>
    <mergeCell ref="O30:O32"/>
    <mergeCell ref="O27:O29"/>
    <mergeCell ref="O24:O26"/>
    <mergeCell ref="O21:O23"/>
    <mergeCell ref="O18:O20"/>
    <mergeCell ref="O15:O17"/>
    <mergeCell ref="O48:O50"/>
    <mergeCell ref="O45:O47"/>
    <mergeCell ref="O42:O44"/>
    <mergeCell ref="O39:O41"/>
    <mergeCell ref="O36:O38"/>
    <mergeCell ref="O71:O73"/>
    <mergeCell ref="O68:O70"/>
    <mergeCell ref="O57:O59"/>
    <mergeCell ref="O54:O56"/>
    <mergeCell ref="O51:O53"/>
    <mergeCell ref="O92:O94"/>
    <mergeCell ref="O89:O91"/>
    <mergeCell ref="O86:O88"/>
    <mergeCell ref="O83:O85"/>
    <mergeCell ref="O80:O82"/>
    <mergeCell ref="O77:O79"/>
    <mergeCell ref="O107:O109"/>
    <mergeCell ref="O104:O106"/>
    <mergeCell ref="O101:O103"/>
    <mergeCell ref="O98:O100"/>
    <mergeCell ref="O95:O97"/>
    <mergeCell ref="L51:L53"/>
    <mergeCell ref="K51:K53"/>
    <mergeCell ref="K54:K56"/>
    <mergeCell ref="L54:L56"/>
    <mergeCell ref="L57:L59"/>
    <mergeCell ref="K57:K59"/>
    <mergeCell ref="L89:L91"/>
    <mergeCell ref="L86:L88"/>
    <mergeCell ref="K83:K85"/>
    <mergeCell ref="K86:K88"/>
    <mergeCell ref="K89:K91"/>
    <mergeCell ref="K92:K94"/>
    <mergeCell ref="K101:K103"/>
    <mergeCell ref="K98:K100"/>
    <mergeCell ref="K95:K97"/>
    <mergeCell ref="N83:N85"/>
    <mergeCell ref="N80:N82"/>
    <mergeCell ref="N74:N79"/>
    <mergeCell ref="O74:O76"/>
    <mergeCell ref="L45:L47"/>
    <mergeCell ref="K45:K47"/>
    <mergeCell ref="K48:K50"/>
    <mergeCell ref="L48:L50"/>
    <mergeCell ref="K33:K35"/>
    <mergeCell ref="L33:L35"/>
    <mergeCell ref="L36:L38"/>
    <mergeCell ref="K36:K38"/>
    <mergeCell ref="K39:K41"/>
    <mergeCell ref="L39:L41"/>
    <mergeCell ref="K27:K29"/>
    <mergeCell ref="L27:L29"/>
    <mergeCell ref="L30:L32"/>
    <mergeCell ref="K30:K32"/>
    <mergeCell ref="S68:S112"/>
    <mergeCell ref="S30:S50"/>
    <mergeCell ref="S12:S29"/>
    <mergeCell ref="K12:K14"/>
    <mergeCell ref="K15:K17"/>
    <mergeCell ref="L12:L14"/>
    <mergeCell ref="L15:L17"/>
    <mergeCell ref="L18:L20"/>
    <mergeCell ref="K18:K20"/>
    <mergeCell ref="K21:K23"/>
    <mergeCell ref="L77:L79"/>
    <mergeCell ref="L74:L76"/>
    <mergeCell ref="L71:L73"/>
    <mergeCell ref="L68:L70"/>
    <mergeCell ref="L95:L97"/>
    <mergeCell ref="L98:L100"/>
    <mergeCell ref="L101:L103"/>
    <mergeCell ref="L92:L94"/>
    <mergeCell ref="K42:K44"/>
    <mergeCell ref="L42:L44"/>
    <mergeCell ref="S8:X8"/>
    <mergeCell ref="S7:X7"/>
    <mergeCell ref="S64:X64"/>
    <mergeCell ref="S63:X63"/>
    <mergeCell ref="A8:F8"/>
    <mergeCell ref="A7:F7"/>
    <mergeCell ref="J8:O8"/>
    <mergeCell ref="F89:F91"/>
    <mergeCell ref="F92:F94"/>
    <mergeCell ref="F71:F73"/>
    <mergeCell ref="F74:F76"/>
    <mergeCell ref="F77:F79"/>
    <mergeCell ref="F80:F82"/>
    <mergeCell ref="F83:F85"/>
    <mergeCell ref="F86:F88"/>
    <mergeCell ref="F45:F47"/>
    <mergeCell ref="F48:F50"/>
    <mergeCell ref="A63:F63"/>
    <mergeCell ref="F27:F29"/>
    <mergeCell ref="F30:F32"/>
    <mergeCell ref="F33:F35"/>
    <mergeCell ref="F36:F38"/>
    <mergeCell ref="F39:F41"/>
    <mergeCell ref="F42:F44"/>
    <mergeCell ref="B39:B41"/>
    <mergeCell ref="C39:C41"/>
    <mergeCell ref="C42:C44"/>
    <mergeCell ref="B42:B44"/>
    <mergeCell ref="A27:A41"/>
    <mergeCell ref="A42:A59"/>
    <mergeCell ref="C48:C50"/>
    <mergeCell ref="C45:C47"/>
    <mergeCell ref="B45:B47"/>
    <mergeCell ref="B27:B29"/>
    <mergeCell ref="S51:S59"/>
    <mergeCell ref="E89:E91"/>
    <mergeCell ref="E92:E94"/>
    <mergeCell ref="E95:E100"/>
    <mergeCell ref="E101:E103"/>
    <mergeCell ref="E104:E106"/>
    <mergeCell ref="E107:E109"/>
    <mergeCell ref="E68:E70"/>
    <mergeCell ref="E71:E76"/>
    <mergeCell ref="E77:E79"/>
    <mergeCell ref="E80:E82"/>
    <mergeCell ref="E83:E85"/>
    <mergeCell ref="E86:E88"/>
    <mergeCell ref="L83:L85"/>
    <mergeCell ref="L80:L82"/>
    <mergeCell ref="F57:F59"/>
    <mergeCell ref="F68:F70"/>
    <mergeCell ref="A64:F64"/>
    <mergeCell ref="J68:J94"/>
    <mergeCell ref="K110:K112"/>
    <mergeCell ref="K107:K109"/>
    <mergeCell ref="A68:A91"/>
    <mergeCell ref="O110:O112"/>
    <mergeCell ref="B101:B103"/>
    <mergeCell ref="B104:B106"/>
    <mergeCell ref="C104:C106"/>
    <mergeCell ref="A92:A115"/>
    <mergeCell ref="B68:B70"/>
    <mergeCell ref="C68:C70"/>
    <mergeCell ref="C71:C73"/>
    <mergeCell ref="B71:B73"/>
    <mergeCell ref="B74:B76"/>
    <mergeCell ref="C74:C76"/>
    <mergeCell ref="C77:C79"/>
    <mergeCell ref="B77:B79"/>
    <mergeCell ref="C89:C91"/>
    <mergeCell ref="B89:B91"/>
    <mergeCell ref="B92:B94"/>
    <mergeCell ref="C92:C94"/>
    <mergeCell ref="C95:C97"/>
    <mergeCell ref="B95:B97"/>
    <mergeCell ref="B80:B82"/>
    <mergeCell ref="C80:C82"/>
    <mergeCell ref="C83:C85"/>
    <mergeCell ref="B83:B85"/>
    <mergeCell ref="B86:B88"/>
    <mergeCell ref="C86:C88"/>
    <mergeCell ref="C107:C109"/>
    <mergeCell ref="B107:B109"/>
    <mergeCell ref="B110:B112"/>
    <mergeCell ref="N86:N91"/>
    <mergeCell ref="C27:C29"/>
    <mergeCell ref="C30:C32"/>
    <mergeCell ref="B30:B32"/>
    <mergeCell ref="B33:B35"/>
    <mergeCell ref="C33:C35"/>
    <mergeCell ref="C36:C38"/>
    <mergeCell ref="E45:E50"/>
    <mergeCell ref="E51:E56"/>
    <mergeCell ref="E57:E59"/>
    <mergeCell ref="C57:C59"/>
    <mergeCell ref="B57:B59"/>
    <mergeCell ref="B54:B56"/>
    <mergeCell ref="C54:C56"/>
    <mergeCell ref="C51:C53"/>
    <mergeCell ref="B51:B53"/>
    <mergeCell ref="B48:B50"/>
    <mergeCell ref="E39:E41"/>
    <mergeCell ref="E42:E44"/>
    <mergeCell ref="F51:F53"/>
    <mergeCell ref="F54:F56"/>
    <mergeCell ref="K104:K106"/>
    <mergeCell ref="L104:L106"/>
    <mergeCell ref="L107:L109"/>
    <mergeCell ref="L110:L112"/>
    <mergeCell ref="J7:O7"/>
    <mergeCell ref="J64:O64"/>
    <mergeCell ref="J63:O63"/>
    <mergeCell ref="L21:L23"/>
    <mergeCell ref="N71:N73"/>
    <mergeCell ref="N68:N70"/>
    <mergeCell ref="K68:K70"/>
    <mergeCell ref="K71:K73"/>
    <mergeCell ref="K74:K76"/>
    <mergeCell ref="K77:K79"/>
    <mergeCell ref="K80:K82"/>
    <mergeCell ref="N104:N109"/>
    <mergeCell ref="N101:N103"/>
    <mergeCell ref="N95:N100"/>
    <mergeCell ref="N92:N94"/>
    <mergeCell ref="J12:J38"/>
    <mergeCell ref="J39:J59"/>
    <mergeCell ref="L24:L26"/>
    <mergeCell ref="K24:K26"/>
    <mergeCell ref="A2:J2"/>
    <mergeCell ref="A3:J3"/>
    <mergeCell ref="A4:J4"/>
    <mergeCell ref="C21:C23"/>
    <mergeCell ref="C24:C26"/>
    <mergeCell ref="E18:E23"/>
    <mergeCell ref="E24:E26"/>
    <mergeCell ref="E27:E32"/>
    <mergeCell ref="E33:E38"/>
    <mergeCell ref="E12:E17"/>
    <mergeCell ref="A12:A26"/>
    <mergeCell ref="B12:B14"/>
    <mergeCell ref="B15:B17"/>
    <mergeCell ref="B18:B20"/>
    <mergeCell ref="B21:B23"/>
    <mergeCell ref="B24:B26"/>
    <mergeCell ref="C12:C14"/>
    <mergeCell ref="C15:C17"/>
    <mergeCell ref="C18:C20"/>
    <mergeCell ref="B36:B38"/>
    <mergeCell ref="F12:F26"/>
  </mergeCells>
  <conditionalFormatting sqref="F7:F8 X7:X8 O7:O8 X15 X18 X21 X24 X27 F27:F64 X30 X33 X36 X39 X42 X45 X48 X51 X54 X57 X60:X64 X71 X74 X77 X80 X83 X86 X89 X92 X95 X98 X101 X104 X107 X110 X113:X1048576 K117:K119 D118 F127:F1048576 O116:O1048576 O66:O67 F10:F12 O10:O64 X10:X12 X66:X68 F66:F117">
    <cfRule type="containsText" dxfId="34" priority="22" operator="containsText" text="Done">
      <formula>NOT(ISERROR(SEARCH("Done",D7)))</formula>
    </cfRule>
  </conditionalFormatting>
  <conditionalFormatting sqref="K2:XFD2">
    <cfRule type="containsText" dxfId="33" priority="19" operator="containsText" text="Unknown">
      <formula>NOT(ISERROR(SEARCH("Unknown",K2)))</formula>
    </cfRule>
    <cfRule type="containsText" dxfId="32" priority="20" operator="containsText" text="Active">
      <formula>NOT(ISERROR(SEARCH("Active",K2)))</formula>
    </cfRule>
    <cfRule type="containsText" dxfId="31" priority="21" operator="containsText" text="Done">
      <formula>NOT(ISERROR(SEARCH("Done",K2)))</formula>
    </cfRule>
  </conditionalFormatting>
  <conditionalFormatting sqref="O68:O113">
    <cfRule type="containsText" dxfId="30" priority="18" operator="containsText" text="Done">
      <formula>NOT(ISERROR(SEARCH("Done",O68)))</formula>
    </cfRule>
  </conditionalFormatting>
  <conditionalFormatting sqref="N65:O65">
    <cfRule type="cellIs" dxfId="29" priority="16" operator="equal">
      <formula>"Legend"</formula>
    </cfRule>
  </conditionalFormatting>
  <conditionalFormatting sqref="O65">
    <cfRule type="containsText" dxfId="28" priority="17" operator="containsText" text="Done">
      <formula>NOT(ISERROR(SEARCH("Done",O65)))</formula>
    </cfRule>
  </conditionalFormatting>
  <conditionalFormatting sqref="E9:F9">
    <cfRule type="cellIs" dxfId="27" priority="14" operator="equal">
      <formula>"Legend"</formula>
    </cfRule>
  </conditionalFormatting>
  <conditionalFormatting sqref="F9">
    <cfRule type="containsText" dxfId="26" priority="15" operator="containsText" text="Done">
      <formula>NOT(ISERROR(SEARCH("Done",F9)))</formula>
    </cfRule>
  </conditionalFormatting>
  <conditionalFormatting sqref="E65">
    <cfRule type="cellIs" dxfId="25" priority="13" operator="equal">
      <formula>"Legend"</formula>
    </cfRule>
  </conditionalFormatting>
  <conditionalFormatting sqref="W65">
    <cfRule type="cellIs" dxfId="24" priority="12" operator="equal">
      <formula>"Legend"</formula>
    </cfRule>
  </conditionalFormatting>
  <conditionalFormatting sqref="W9">
    <cfRule type="cellIs" dxfId="23" priority="11" operator="equal">
      <formula>"Legend"</formula>
    </cfRule>
  </conditionalFormatting>
  <conditionalFormatting sqref="N9">
    <cfRule type="cellIs" dxfId="22" priority="10" operator="equal">
      <formula>"Legend"</formula>
    </cfRule>
  </conditionalFormatting>
  <conditionalFormatting sqref="O9">
    <cfRule type="cellIs" dxfId="21" priority="8" operator="equal">
      <formula>"Legend"</formula>
    </cfRule>
  </conditionalFormatting>
  <conditionalFormatting sqref="O9">
    <cfRule type="containsText" dxfId="20" priority="9" operator="containsText" text="Done">
      <formula>NOT(ISERROR(SEARCH("Done",O9)))</formula>
    </cfRule>
  </conditionalFormatting>
  <conditionalFormatting sqref="X9">
    <cfRule type="cellIs" dxfId="19" priority="6" operator="equal">
      <formula>"Legend"</formula>
    </cfRule>
  </conditionalFormatting>
  <conditionalFormatting sqref="X9">
    <cfRule type="containsText" dxfId="18" priority="7" operator="containsText" text="Done">
      <formula>NOT(ISERROR(SEARCH("Done",X9)))</formula>
    </cfRule>
  </conditionalFormatting>
  <conditionalFormatting sqref="X65">
    <cfRule type="cellIs" dxfId="17" priority="4" operator="equal">
      <formula>"Legend"</formula>
    </cfRule>
  </conditionalFormatting>
  <conditionalFormatting sqref="X65">
    <cfRule type="containsText" dxfId="16" priority="5" operator="containsText" text="Done">
      <formula>NOT(ISERROR(SEARCH("Done",X65)))</formula>
    </cfRule>
  </conditionalFormatting>
  <conditionalFormatting sqref="F65">
    <cfRule type="cellIs" dxfId="15" priority="2" operator="equal">
      <formula>"Legend"</formula>
    </cfRule>
  </conditionalFormatting>
  <conditionalFormatting sqref="F65">
    <cfRule type="containsText" dxfId="14" priority="3" operator="containsText" text="Done">
      <formula>NOT(ISERROR(SEARCH("Done",F65)))</formula>
    </cfRule>
  </conditionalFormatting>
  <conditionalFormatting sqref="B9 K9 T9 T65 K65 B65">
    <cfRule type="containsText" dxfId="13" priority="1" operator="containsText" text="Legend">
      <formula>NOT(ISERROR(SEARCH("Legend",B9)))</formula>
    </cfRule>
  </conditionalFormatting>
  <pageMargins left="0.7" right="0.7" top="0.75" bottom="0.75" header="0.3" footer="0.3"/>
  <pageSetup paperSize="9" orientation="portrait" horizontalDpi="0" verticalDpi="0" r:id="rId1"/>
  <ignoredErrors>
    <ignoredError sqref="D120:E12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1A295-81C2-48CB-B86E-1E65D9B11049}">
  <dimension ref="A2:X57"/>
  <sheetViews>
    <sheetView workbookViewId="0">
      <selection activeCell="J40" sqref="J40"/>
    </sheetView>
  </sheetViews>
  <sheetFormatPr defaultRowHeight="15" x14ac:dyDescent="0.25"/>
  <cols>
    <col min="1" max="1" width="3.42578125" customWidth="1"/>
    <col min="2" max="2" width="11.140625" style="4" bestFit="1" customWidth="1"/>
    <col min="3" max="3" width="5.28515625" bestFit="1" customWidth="1"/>
    <col min="4" max="4" width="30.7109375" bestFit="1" customWidth="1"/>
    <col min="5" max="5" width="16.28515625" bestFit="1" customWidth="1"/>
    <col min="6" max="6" width="19.85546875" bestFit="1" customWidth="1"/>
    <col min="7" max="7" width="28.28515625" customWidth="1"/>
  </cols>
  <sheetData>
    <row r="2" spans="1:24" ht="20.25" thickBot="1" x14ac:dyDescent="0.35">
      <c r="A2" s="202" t="s">
        <v>425</v>
      </c>
      <c r="B2" s="202"/>
      <c r="C2" s="202"/>
      <c r="D2" s="202"/>
      <c r="E2" s="202"/>
      <c r="F2" s="202"/>
      <c r="G2" s="202"/>
      <c r="H2" s="202"/>
      <c r="I2" s="202"/>
      <c r="J2" s="202"/>
      <c r="O2" s="4"/>
      <c r="X2" s="4"/>
    </row>
    <row r="3" spans="1:24" ht="15.75" thickTop="1" x14ac:dyDescent="0.25">
      <c r="A3" s="230" t="s">
        <v>991</v>
      </c>
      <c r="B3" s="230"/>
      <c r="C3" s="230"/>
      <c r="D3" s="230"/>
      <c r="E3" s="230"/>
      <c r="F3" s="230"/>
      <c r="G3" s="230"/>
      <c r="H3" s="230"/>
      <c r="I3" s="230"/>
      <c r="J3" s="230"/>
    </row>
    <row r="4" spans="1:24" ht="15.75" thickBot="1" x14ac:dyDescent="0.3"/>
    <row r="5" spans="1:24" ht="18" thickBot="1" x14ac:dyDescent="0.35">
      <c r="B5" s="233" t="s">
        <v>429</v>
      </c>
      <c r="C5" s="234"/>
      <c r="D5" s="234"/>
      <c r="E5" s="234"/>
      <c r="F5" s="234"/>
      <c r="G5" s="235"/>
    </row>
    <row r="6" spans="1:24" s="50" customFormat="1" ht="15.75" thickTop="1" x14ac:dyDescent="0.25">
      <c r="B6" s="47" t="s">
        <v>448</v>
      </c>
      <c r="C6" s="48" t="s">
        <v>419</v>
      </c>
      <c r="D6" s="48" t="s">
        <v>430</v>
      </c>
      <c r="E6" s="48" t="s">
        <v>431</v>
      </c>
      <c r="F6" s="48" t="s">
        <v>450</v>
      </c>
      <c r="G6" s="49" t="s">
        <v>439</v>
      </c>
    </row>
    <row r="7" spans="1:24" x14ac:dyDescent="0.25">
      <c r="B7" s="115">
        <f>(COUNTA(B8:B13)/COUNTA(D8:D13))</f>
        <v>0</v>
      </c>
      <c r="C7">
        <v>1</v>
      </c>
      <c r="D7" s="41" t="s">
        <v>432</v>
      </c>
      <c r="E7" s="43" t="s">
        <v>451</v>
      </c>
      <c r="F7" s="41" t="s">
        <v>432</v>
      </c>
      <c r="G7" s="40"/>
    </row>
    <row r="8" spans="1:24" x14ac:dyDescent="0.25">
      <c r="B8" s="45"/>
      <c r="C8">
        <v>2</v>
      </c>
      <c r="D8" t="s">
        <v>433</v>
      </c>
      <c r="E8" s="43" t="s">
        <v>442</v>
      </c>
      <c r="G8" s="40"/>
    </row>
    <row r="9" spans="1:24" x14ac:dyDescent="0.25">
      <c r="B9" s="45"/>
      <c r="C9">
        <v>3</v>
      </c>
      <c r="D9" t="s">
        <v>434</v>
      </c>
      <c r="E9" s="43" t="s">
        <v>443</v>
      </c>
      <c r="G9" s="40" t="s">
        <v>440</v>
      </c>
    </row>
    <row r="10" spans="1:24" x14ac:dyDescent="0.25">
      <c r="B10" s="45"/>
      <c r="C10">
        <v>4</v>
      </c>
      <c r="D10" t="s">
        <v>435</v>
      </c>
      <c r="E10" s="43" t="s">
        <v>444</v>
      </c>
      <c r="G10" s="40"/>
    </row>
    <row r="11" spans="1:24" x14ac:dyDescent="0.25">
      <c r="B11" s="45"/>
      <c r="C11">
        <v>5</v>
      </c>
      <c r="D11" t="s">
        <v>436</v>
      </c>
      <c r="E11" s="43" t="s">
        <v>445</v>
      </c>
      <c r="G11" s="40" t="s">
        <v>441</v>
      </c>
    </row>
    <row r="12" spans="1:24" x14ac:dyDescent="0.25">
      <c r="B12" s="45"/>
      <c r="C12">
        <v>6</v>
      </c>
      <c r="D12" t="s">
        <v>437</v>
      </c>
      <c r="E12" s="43" t="s">
        <v>446</v>
      </c>
      <c r="G12" s="40"/>
    </row>
    <row r="13" spans="1:24" ht="15.75" thickBot="1" x14ac:dyDescent="0.3">
      <c r="B13" s="46"/>
      <c r="C13" s="3">
        <v>7</v>
      </c>
      <c r="D13" s="3" t="s">
        <v>438</v>
      </c>
      <c r="E13" s="44" t="s">
        <v>447</v>
      </c>
      <c r="F13" s="3"/>
      <c r="G13" s="42"/>
    </row>
    <row r="15" spans="1:24" ht="15.75" thickBot="1" x14ac:dyDescent="0.3"/>
    <row r="16" spans="1:24" ht="18" thickBot="1" x14ac:dyDescent="0.35">
      <c r="B16" s="233" t="s">
        <v>449</v>
      </c>
      <c r="C16" s="234"/>
      <c r="D16" s="234"/>
      <c r="E16" s="234"/>
      <c r="F16" s="234"/>
      <c r="G16" s="235"/>
    </row>
    <row r="17" spans="2:7" s="50" customFormat="1" ht="15.75" thickTop="1" x14ac:dyDescent="0.25">
      <c r="B17" s="47" t="s">
        <v>448</v>
      </c>
      <c r="C17" s="48" t="s">
        <v>419</v>
      </c>
      <c r="D17" s="48" t="s">
        <v>430</v>
      </c>
      <c r="E17" s="48" t="s">
        <v>431</v>
      </c>
      <c r="F17" s="48" t="s">
        <v>450</v>
      </c>
      <c r="G17" s="49" t="s">
        <v>439</v>
      </c>
    </row>
    <row r="18" spans="2:7" x14ac:dyDescent="0.25">
      <c r="B18" s="115">
        <f>(COUNTA(B19:B24)/COUNTA(D19:D24))</f>
        <v>0</v>
      </c>
      <c r="C18">
        <v>1</v>
      </c>
      <c r="D18" s="41" t="s">
        <v>432</v>
      </c>
      <c r="E18" s="43" t="s">
        <v>451</v>
      </c>
      <c r="F18" s="41" t="s">
        <v>432</v>
      </c>
      <c r="G18" s="40"/>
    </row>
    <row r="19" spans="2:7" x14ac:dyDescent="0.25">
      <c r="B19" s="45"/>
      <c r="C19">
        <v>2</v>
      </c>
      <c r="D19" t="s">
        <v>464</v>
      </c>
      <c r="E19" t="s">
        <v>488</v>
      </c>
      <c r="F19">
        <v>1000</v>
      </c>
      <c r="G19" s="40"/>
    </row>
    <row r="20" spans="2:7" x14ac:dyDescent="0.25">
      <c r="B20" s="45"/>
      <c r="C20">
        <v>3</v>
      </c>
      <c r="D20" t="s">
        <v>465</v>
      </c>
      <c r="E20" t="s">
        <v>489</v>
      </c>
      <c r="F20">
        <v>3000</v>
      </c>
      <c r="G20" s="40" t="s">
        <v>452</v>
      </c>
    </row>
    <row r="21" spans="2:7" x14ac:dyDescent="0.25">
      <c r="B21" s="45"/>
      <c r="C21">
        <v>4</v>
      </c>
      <c r="D21" t="s">
        <v>466</v>
      </c>
      <c r="E21" t="s">
        <v>490</v>
      </c>
      <c r="F21">
        <v>5000</v>
      </c>
      <c r="G21" s="40"/>
    </row>
    <row r="22" spans="2:7" x14ac:dyDescent="0.25">
      <c r="B22" s="45"/>
      <c r="C22">
        <v>5</v>
      </c>
      <c r="D22" t="s">
        <v>467</v>
      </c>
      <c r="E22" t="s">
        <v>491</v>
      </c>
      <c r="F22">
        <v>7000</v>
      </c>
      <c r="G22" s="40" t="s">
        <v>453</v>
      </c>
    </row>
    <row r="23" spans="2:7" x14ac:dyDescent="0.25">
      <c r="B23" s="45"/>
      <c r="C23">
        <v>6</v>
      </c>
      <c r="D23" t="s">
        <v>468</v>
      </c>
      <c r="E23" t="s">
        <v>492</v>
      </c>
      <c r="F23">
        <v>9000</v>
      </c>
      <c r="G23" s="40"/>
    </row>
    <row r="24" spans="2:7" ht="15.75" thickBot="1" x14ac:dyDescent="0.3">
      <c r="B24" s="46"/>
      <c r="C24" s="3">
        <v>7</v>
      </c>
      <c r="D24" s="3" t="s">
        <v>469</v>
      </c>
      <c r="E24" s="3" t="s">
        <v>493</v>
      </c>
      <c r="F24" s="3">
        <v>11000</v>
      </c>
      <c r="G24" s="42" t="s">
        <v>454</v>
      </c>
    </row>
    <row r="26" spans="2:7" ht="15.75" thickBot="1" x14ac:dyDescent="0.3"/>
    <row r="27" spans="2:7" ht="18" thickBot="1" x14ac:dyDescent="0.35">
      <c r="B27" s="233" t="s">
        <v>455</v>
      </c>
      <c r="C27" s="234"/>
      <c r="D27" s="234"/>
      <c r="E27" s="234"/>
      <c r="F27" s="234"/>
      <c r="G27" s="235"/>
    </row>
    <row r="28" spans="2:7" s="50" customFormat="1" ht="15.75" thickTop="1" x14ac:dyDescent="0.25">
      <c r="B28" s="47" t="s">
        <v>448</v>
      </c>
      <c r="C28" s="48" t="s">
        <v>419</v>
      </c>
      <c r="D28" s="48" t="s">
        <v>430</v>
      </c>
      <c r="E28" s="48" t="s">
        <v>431</v>
      </c>
      <c r="F28" s="48" t="s">
        <v>450</v>
      </c>
      <c r="G28" s="49" t="s">
        <v>439</v>
      </c>
    </row>
    <row r="29" spans="2:7" x14ac:dyDescent="0.25">
      <c r="B29" s="115">
        <f>(COUNTA(B30:B35)/COUNTA(D30:D35))</f>
        <v>0</v>
      </c>
      <c r="C29">
        <v>1</v>
      </c>
      <c r="D29" s="41" t="s">
        <v>432</v>
      </c>
      <c r="E29" s="43" t="s">
        <v>451</v>
      </c>
      <c r="F29" s="41" t="s">
        <v>432</v>
      </c>
      <c r="G29" s="40"/>
    </row>
    <row r="30" spans="2:7" x14ac:dyDescent="0.25">
      <c r="B30" s="45"/>
      <c r="C30">
        <v>2</v>
      </c>
      <c r="D30" t="s">
        <v>470</v>
      </c>
      <c r="E30" t="s">
        <v>488</v>
      </c>
      <c r="F30">
        <v>1000</v>
      </c>
      <c r="G30" s="40"/>
    </row>
    <row r="31" spans="2:7" x14ac:dyDescent="0.25">
      <c r="B31" s="45"/>
      <c r="C31">
        <v>3</v>
      </c>
      <c r="D31" t="s">
        <v>471</v>
      </c>
      <c r="E31" t="s">
        <v>489</v>
      </c>
      <c r="F31">
        <v>3000</v>
      </c>
      <c r="G31" s="40" t="s">
        <v>456</v>
      </c>
    </row>
    <row r="32" spans="2:7" x14ac:dyDescent="0.25">
      <c r="B32" s="45"/>
      <c r="C32">
        <v>4</v>
      </c>
      <c r="D32" t="s">
        <v>472</v>
      </c>
      <c r="E32" t="s">
        <v>490</v>
      </c>
      <c r="F32">
        <v>5000</v>
      </c>
      <c r="G32" s="40"/>
    </row>
    <row r="33" spans="2:7" x14ac:dyDescent="0.25">
      <c r="B33" s="45"/>
      <c r="C33">
        <v>5</v>
      </c>
      <c r="D33" t="s">
        <v>473</v>
      </c>
      <c r="E33" t="s">
        <v>491</v>
      </c>
      <c r="F33">
        <v>7000</v>
      </c>
      <c r="G33" s="40" t="s">
        <v>457</v>
      </c>
    </row>
    <row r="34" spans="2:7" x14ac:dyDescent="0.25">
      <c r="B34" s="45"/>
      <c r="C34">
        <v>6</v>
      </c>
      <c r="D34" t="s">
        <v>474</v>
      </c>
      <c r="E34" t="s">
        <v>492</v>
      </c>
      <c r="F34">
        <v>9000</v>
      </c>
      <c r="G34" s="40"/>
    </row>
    <row r="35" spans="2:7" ht="15.75" thickBot="1" x14ac:dyDescent="0.3">
      <c r="B35" s="46"/>
      <c r="C35" s="3">
        <v>7</v>
      </c>
      <c r="D35" s="3" t="s">
        <v>475</v>
      </c>
      <c r="E35" s="3" t="s">
        <v>493</v>
      </c>
      <c r="F35" s="3">
        <v>11000</v>
      </c>
      <c r="G35" s="42" t="s">
        <v>458</v>
      </c>
    </row>
    <row r="37" spans="2:7" ht="15.75" thickBot="1" x14ac:dyDescent="0.3"/>
    <row r="38" spans="2:7" ht="18" thickBot="1" x14ac:dyDescent="0.35">
      <c r="B38" s="233" t="s">
        <v>459</v>
      </c>
      <c r="C38" s="234"/>
      <c r="D38" s="234"/>
      <c r="E38" s="234"/>
      <c r="F38" s="234"/>
      <c r="G38" s="235"/>
    </row>
    <row r="39" spans="2:7" s="50" customFormat="1" ht="15.75" thickTop="1" x14ac:dyDescent="0.25">
      <c r="B39" s="47" t="s">
        <v>448</v>
      </c>
      <c r="C39" s="48" t="s">
        <v>419</v>
      </c>
      <c r="D39" s="48" t="s">
        <v>430</v>
      </c>
      <c r="E39" s="48" t="s">
        <v>431</v>
      </c>
      <c r="F39" s="48" t="s">
        <v>450</v>
      </c>
      <c r="G39" s="49" t="s">
        <v>439</v>
      </c>
    </row>
    <row r="40" spans="2:7" x14ac:dyDescent="0.25">
      <c r="B40" s="115">
        <f>(COUNTA(B41:B46)/COUNTA(D41:D46))</f>
        <v>0</v>
      </c>
      <c r="C40">
        <v>1</v>
      </c>
      <c r="D40" s="41" t="s">
        <v>432</v>
      </c>
      <c r="E40" s="43" t="s">
        <v>451</v>
      </c>
      <c r="F40" s="41" t="s">
        <v>432</v>
      </c>
      <c r="G40" s="40"/>
    </row>
    <row r="41" spans="2:7" x14ac:dyDescent="0.25">
      <c r="B41" s="45"/>
      <c r="C41">
        <v>2</v>
      </c>
      <c r="D41" t="s">
        <v>476</v>
      </c>
      <c r="E41" s="43" t="s">
        <v>494</v>
      </c>
      <c r="F41">
        <v>1000</v>
      </c>
      <c r="G41" s="231" t="s">
        <v>461</v>
      </c>
    </row>
    <row r="42" spans="2:7" x14ac:dyDescent="0.25">
      <c r="B42" s="45"/>
      <c r="C42">
        <v>3</v>
      </c>
      <c r="D42" t="s">
        <v>478</v>
      </c>
      <c r="E42" s="43" t="s">
        <v>495</v>
      </c>
      <c r="F42">
        <v>3000</v>
      </c>
      <c r="G42" s="231"/>
    </row>
    <row r="43" spans="2:7" x14ac:dyDescent="0.25">
      <c r="B43" s="45"/>
      <c r="C43">
        <v>4</v>
      </c>
      <c r="D43" t="s">
        <v>477</v>
      </c>
      <c r="E43" s="43" t="s">
        <v>496</v>
      </c>
      <c r="F43">
        <v>5000</v>
      </c>
      <c r="G43" s="231"/>
    </row>
    <row r="44" spans="2:7" x14ac:dyDescent="0.25">
      <c r="B44" s="45"/>
      <c r="C44">
        <v>5</v>
      </c>
      <c r="D44" t="s">
        <v>479</v>
      </c>
      <c r="E44" s="43" t="s">
        <v>460</v>
      </c>
      <c r="F44">
        <v>7000</v>
      </c>
      <c r="G44" s="231"/>
    </row>
    <row r="45" spans="2:7" x14ac:dyDescent="0.25">
      <c r="B45" s="45"/>
      <c r="C45">
        <v>6</v>
      </c>
      <c r="D45" t="s">
        <v>480</v>
      </c>
      <c r="E45" s="43" t="s">
        <v>497</v>
      </c>
      <c r="F45">
        <v>9000</v>
      </c>
      <c r="G45" s="231"/>
    </row>
    <row r="46" spans="2:7" ht="15.75" thickBot="1" x14ac:dyDescent="0.3">
      <c r="B46" s="46"/>
      <c r="C46" s="3">
        <v>7</v>
      </c>
      <c r="D46" s="3" t="s">
        <v>481</v>
      </c>
      <c r="E46" s="44" t="s">
        <v>498</v>
      </c>
      <c r="F46" s="3">
        <v>11000</v>
      </c>
      <c r="G46" s="232"/>
    </row>
    <row r="48" spans="2:7" ht="15.75" thickBot="1" x14ac:dyDescent="0.3"/>
    <row r="49" spans="2:7" ht="18" thickBot="1" x14ac:dyDescent="0.35">
      <c r="B49" s="233" t="s">
        <v>462</v>
      </c>
      <c r="C49" s="234"/>
      <c r="D49" s="234"/>
      <c r="E49" s="234"/>
      <c r="F49" s="234"/>
      <c r="G49" s="235"/>
    </row>
    <row r="50" spans="2:7" s="50" customFormat="1" ht="15.75" thickTop="1" x14ac:dyDescent="0.25">
      <c r="B50" s="47" t="s">
        <v>448</v>
      </c>
      <c r="C50" s="48" t="s">
        <v>419</v>
      </c>
      <c r="D50" s="48" t="s">
        <v>430</v>
      </c>
      <c r="E50" s="48" t="s">
        <v>431</v>
      </c>
      <c r="F50" s="48" t="s">
        <v>450</v>
      </c>
      <c r="G50" s="49" t="s">
        <v>439</v>
      </c>
    </row>
    <row r="51" spans="2:7" x14ac:dyDescent="0.25">
      <c r="B51" s="115">
        <f>(COUNTA(B52:B57)/COUNTA(D52:D57))</f>
        <v>0</v>
      </c>
      <c r="C51">
        <v>1</v>
      </c>
      <c r="D51" s="41" t="s">
        <v>432</v>
      </c>
      <c r="E51" s="43" t="s">
        <v>451</v>
      </c>
      <c r="F51" s="41" t="s">
        <v>432</v>
      </c>
      <c r="G51" s="40"/>
    </row>
    <row r="52" spans="2:7" x14ac:dyDescent="0.25">
      <c r="B52" s="45"/>
      <c r="C52">
        <v>2</v>
      </c>
      <c r="D52" t="s">
        <v>482</v>
      </c>
      <c r="E52" s="43" t="s">
        <v>494</v>
      </c>
      <c r="F52">
        <v>1000</v>
      </c>
      <c r="G52" s="231" t="s">
        <v>463</v>
      </c>
    </row>
    <row r="53" spans="2:7" x14ac:dyDescent="0.25">
      <c r="B53" s="45"/>
      <c r="C53">
        <v>3</v>
      </c>
      <c r="D53" t="s">
        <v>483</v>
      </c>
      <c r="E53" s="43" t="s">
        <v>495</v>
      </c>
      <c r="F53">
        <v>3000</v>
      </c>
      <c r="G53" s="231"/>
    </row>
    <row r="54" spans="2:7" x14ac:dyDescent="0.25">
      <c r="B54" s="45"/>
      <c r="C54">
        <v>4</v>
      </c>
      <c r="D54" t="s">
        <v>484</v>
      </c>
      <c r="E54" s="43" t="s">
        <v>496</v>
      </c>
      <c r="F54">
        <v>5000</v>
      </c>
      <c r="G54" s="231"/>
    </row>
    <row r="55" spans="2:7" x14ac:dyDescent="0.25">
      <c r="B55" s="45"/>
      <c r="C55">
        <v>5</v>
      </c>
      <c r="D55" t="s">
        <v>485</v>
      </c>
      <c r="E55" s="43" t="s">
        <v>460</v>
      </c>
      <c r="F55">
        <v>7000</v>
      </c>
      <c r="G55" s="231"/>
    </row>
    <row r="56" spans="2:7" x14ac:dyDescent="0.25">
      <c r="B56" s="45"/>
      <c r="C56">
        <v>6</v>
      </c>
      <c r="D56" t="s">
        <v>486</v>
      </c>
      <c r="E56" s="43" t="s">
        <v>497</v>
      </c>
      <c r="F56">
        <v>9000</v>
      </c>
      <c r="G56" s="231"/>
    </row>
    <row r="57" spans="2:7" ht="15.75" thickBot="1" x14ac:dyDescent="0.3">
      <c r="B57" s="46"/>
      <c r="C57" s="3">
        <v>7</v>
      </c>
      <c r="D57" s="3" t="s">
        <v>487</v>
      </c>
      <c r="E57" s="44" t="s">
        <v>498</v>
      </c>
      <c r="F57" s="3">
        <v>11000</v>
      </c>
      <c r="G57" s="232"/>
    </row>
  </sheetData>
  <mergeCells count="9">
    <mergeCell ref="A2:J2"/>
    <mergeCell ref="A3:J3"/>
    <mergeCell ref="G41:G46"/>
    <mergeCell ref="B49:G49"/>
    <mergeCell ref="G52:G57"/>
    <mergeCell ref="B5:G5"/>
    <mergeCell ref="B16:G16"/>
    <mergeCell ref="B27:G27"/>
    <mergeCell ref="B38:G38"/>
  </mergeCells>
  <conditionalFormatting sqref="B1 B4:B1048576">
    <cfRule type="containsText" dxfId="12" priority="4" operator="containsText" text="Yes">
      <formula>NOT(ISERROR(SEARCH("Yes",B1)))</formula>
    </cfRule>
  </conditionalFormatting>
  <conditionalFormatting sqref="K2:XFD2">
    <cfRule type="containsText" dxfId="11" priority="1" operator="containsText" text="Unknown">
      <formula>NOT(ISERROR(SEARCH("Unknown",K2)))</formula>
    </cfRule>
    <cfRule type="containsText" dxfId="10" priority="2" operator="containsText" text="Active">
      <formula>NOT(ISERROR(SEARCH("Active",K2)))</formula>
    </cfRule>
    <cfRule type="containsText" dxfId="9" priority="3" operator="containsText" text="Done">
      <formula>NOT(ISERROR(SEARCH("Done",K2)))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CA3F-AAEE-477E-90F1-3D1DD879F1C4}">
  <dimension ref="A2:X93"/>
  <sheetViews>
    <sheetView tabSelected="1" workbookViewId="0">
      <selection activeCell="G14" sqref="G14"/>
    </sheetView>
  </sheetViews>
  <sheetFormatPr defaultRowHeight="15" x14ac:dyDescent="0.25"/>
  <cols>
    <col min="2" max="2" width="22.28515625" style="52" bestFit="1" customWidth="1"/>
    <col min="3" max="3" width="24.7109375" style="52" bestFit="1" customWidth="1"/>
    <col min="4" max="4" width="15.7109375" style="51" customWidth="1"/>
    <col min="5" max="5" width="17" style="52" bestFit="1" customWidth="1"/>
    <col min="6" max="6" width="19.140625" style="52" bestFit="1" customWidth="1"/>
    <col min="7" max="7" width="24.7109375" style="52" bestFit="1" customWidth="1"/>
    <col min="8" max="8" width="15.7109375" style="51" customWidth="1"/>
    <col min="9" max="9" width="20.7109375" bestFit="1" customWidth="1"/>
    <col min="10" max="10" width="19.5703125" bestFit="1" customWidth="1"/>
    <col min="11" max="11" width="19.7109375" bestFit="1" customWidth="1"/>
    <col min="12" max="12" width="15.7109375" style="4" customWidth="1"/>
    <col min="13" max="13" width="12.28515625" bestFit="1" customWidth="1"/>
    <col min="15" max="15" width="28.5703125" bestFit="1" customWidth="1"/>
    <col min="16" max="16" width="15.7109375" style="4" customWidth="1"/>
    <col min="17" max="17" width="14.28515625" bestFit="1" customWidth="1"/>
    <col min="18" max="18" width="9.5703125" bestFit="1" customWidth="1"/>
    <col min="19" max="19" width="17" bestFit="1" customWidth="1"/>
    <col min="20" max="20" width="15.7109375" style="4" customWidth="1"/>
  </cols>
  <sheetData>
    <row r="2" spans="1:24" ht="20.25" thickBot="1" x14ac:dyDescent="0.35">
      <c r="A2" s="202" t="s">
        <v>425</v>
      </c>
      <c r="B2" s="202"/>
      <c r="C2" s="202"/>
      <c r="D2" s="202"/>
      <c r="E2" s="202"/>
      <c r="F2" s="202"/>
      <c r="G2" s="202"/>
      <c r="H2" s="202"/>
      <c r="I2" s="202"/>
      <c r="J2" s="202"/>
      <c r="L2"/>
      <c r="O2" s="4"/>
      <c r="P2"/>
      <c r="T2"/>
      <c r="X2" s="4"/>
    </row>
    <row r="3" spans="1:24" ht="15.75" thickTop="1" x14ac:dyDescent="0.25">
      <c r="A3" s="230" t="s">
        <v>992</v>
      </c>
      <c r="B3" s="230"/>
      <c r="C3" s="230"/>
      <c r="D3" s="230"/>
      <c r="E3" s="230"/>
      <c r="F3" s="230"/>
      <c r="G3" s="230"/>
      <c r="H3" s="230"/>
      <c r="I3" s="230"/>
      <c r="J3" s="230"/>
      <c r="L3"/>
      <c r="P3"/>
      <c r="T3"/>
    </row>
    <row r="4" spans="1:24" ht="15.75" thickBot="1" x14ac:dyDescent="0.3"/>
    <row r="5" spans="1:24" ht="20.25" thickBot="1" x14ac:dyDescent="0.3">
      <c r="B5" s="236" t="s">
        <v>718</v>
      </c>
      <c r="C5" s="236"/>
      <c r="E5" s="53" t="s">
        <v>499</v>
      </c>
      <c r="F5" s="282" t="str">
        <f>CONCATENATE(SUM(L7,L18,L27,L38,L46,L54,L60), " / ", SUM(D7,D18,D27,D38,D46,D54,D60))</f>
        <v>0 / 74</v>
      </c>
    </row>
    <row r="6" spans="1:24" ht="15.75" thickTop="1" x14ac:dyDescent="0.25"/>
    <row r="7" spans="1:24" ht="15.75" thickBot="1" x14ac:dyDescent="0.3">
      <c r="B7" s="269" t="s">
        <v>500</v>
      </c>
      <c r="C7" s="270" t="s">
        <v>1000</v>
      </c>
      <c r="D7" s="269">
        <f>COUNTA(B9:B16,F9:F16,J9)</f>
        <v>13</v>
      </c>
      <c r="K7" s="271" t="s">
        <v>999</v>
      </c>
      <c r="L7" s="272">
        <f>COUNTA(D9:D16,H9:H16,L9)</f>
        <v>0</v>
      </c>
    </row>
    <row r="8" spans="1:24" ht="15.75" thickBot="1" x14ac:dyDescent="0.3">
      <c r="B8" s="53" t="s">
        <v>501</v>
      </c>
      <c r="C8" s="54" t="s">
        <v>502</v>
      </c>
      <c r="D8" s="55" t="s">
        <v>503</v>
      </c>
      <c r="E8" s="56" t="s">
        <v>504</v>
      </c>
      <c r="F8" s="54" t="s">
        <v>501</v>
      </c>
      <c r="G8" s="54" t="s">
        <v>502</v>
      </c>
      <c r="H8" s="57" t="s">
        <v>503</v>
      </c>
      <c r="I8" s="58" t="s">
        <v>504</v>
      </c>
      <c r="J8" s="58" t="s">
        <v>501</v>
      </c>
      <c r="K8" s="58" t="s">
        <v>502</v>
      </c>
      <c r="L8" s="39" t="s">
        <v>503</v>
      </c>
    </row>
    <row r="9" spans="1:24" x14ac:dyDescent="0.25">
      <c r="B9" s="237" t="s">
        <v>505</v>
      </c>
      <c r="C9" s="239" t="s">
        <v>506</v>
      </c>
      <c r="D9" s="178"/>
      <c r="E9" s="154" t="s">
        <v>507</v>
      </c>
      <c r="F9" s="107" t="s">
        <v>508</v>
      </c>
      <c r="G9" s="107" t="s">
        <v>506</v>
      </c>
      <c r="H9" s="36"/>
      <c r="I9" s="110" t="s">
        <v>509</v>
      </c>
      <c r="J9" s="110" t="s">
        <v>510</v>
      </c>
      <c r="K9" s="110" t="s">
        <v>511</v>
      </c>
      <c r="L9" s="61"/>
    </row>
    <row r="10" spans="1:24" x14ac:dyDescent="0.25">
      <c r="B10" s="238"/>
      <c r="C10" s="240"/>
      <c r="D10" s="241"/>
      <c r="E10" s="62" t="s">
        <v>512</v>
      </c>
      <c r="F10" s="63" t="s">
        <v>513</v>
      </c>
      <c r="G10" s="63" t="s">
        <v>506</v>
      </c>
      <c r="H10" s="64"/>
      <c r="I10" s="65"/>
      <c r="J10" s="66"/>
      <c r="K10" s="66"/>
      <c r="L10" s="67"/>
    </row>
    <row r="11" spans="1:24" x14ac:dyDescent="0.25">
      <c r="B11" s="242" t="s">
        <v>514</v>
      </c>
      <c r="C11" s="243" t="s">
        <v>515</v>
      </c>
      <c r="D11" s="244"/>
      <c r="E11" s="155" t="s">
        <v>518</v>
      </c>
      <c r="F11" s="134" t="s">
        <v>517</v>
      </c>
      <c r="G11" s="134" t="s">
        <v>515</v>
      </c>
      <c r="H11" s="68"/>
      <c r="I11" s="69"/>
      <c r="J11" s="70"/>
      <c r="K11" s="70"/>
      <c r="L11" s="71"/>
    </row>
    <row r="12" spans="1:24" x14ac:dyDescent="0.25">
      <c r="B12" s="238"/>
      <c r="C12" s="240"/>
      <c r="D12" s="245"/>
      <c r="E12" s="74" t="s">
        <v>516</v>
      </c>
      <c r="F12" s="133" t="s">
        <v>519</v>
      </c>
      <c r="G12" s="133" t="s">
        <v>515</v>
      </c>
      <c r="H12" s="72"/>
      <c r="I12" s="70"/>
      <c r="J12" s="70"/>
      <c r="K12" s="70"/>
      <c r="L12" s="71"/>
    </row>
    <row r="13" spans="1:24" x14ac:dyDescent="0.25">
      <c r="B13" s="242" t="s">
        <v>520</v>
      </c>
      <c r="C13" s="243" t="s">
        <v>521</v>
      </c>
      <c r="D13" s="246"/>
      <c r="E13" s="62" t="s">
        <v>522</v>
      </c>
      <c r="F13" s="134" t="s">
        <v>523</v>
      </c>
      <c r="G13" s="134" t="s">
        <v>521</v>
      </c>
      <c r="H13" s="73"/>
      <c r="I13" s="70"/>
      <c r="J13" s="70"/>
      <c r="K13" s="70"/>
      <c r="L13" s="71"/>
    </row>
    <row r="14" spans="1:24" x14ac:dyDescent="0.25">
      <c r="B14" s="238"/>
      <c r="C14" s="240"/>
      <c r="D14" s="241"/>
      <c r="E14" s="74" t="s">
        <v>524</v>
      </c>
      <c r="F14" s="133" t="s">
        <v>525</v>
      </c>
      <c r="G14" s="133" t="s">
        <v>506</v>
      </c>
      <c r="H14" s="72"/>
      <c r="I14" s="70"/>
      <c r="J14" s="70"/>
      <c r="K14" s="70"/>
      <c r="L14" s="71"/>
    </row>
    <row r="15" spans="1:24" x14ac:dyDescent="0.25">
      <c r="B15" s="242" t="s">
        <v>526</v>
      </c>
      <c r="C15" s="243" t="s">
        <v>527</v>
      </c>
      <c r="D15" s="246"/>
      <c r="E15" s="118" t="s">
        <v>432</v>
      </c>
      <c r="F15" s="63" t="s">
        <v>528</v>
      </c>
      <c r="G15" s="63" t="s">
        <v>527</v>
      </c>
      <c r="H15" s="64"/>
      <c r="I15" s="70"/>
      <c r="J15" s="70"/>
      <c r="K15" s="70"/>
      <c r="L15" s="71"/>
    </row>
    <row r="16" spans="1:24" ht="15.75" thickBot="1" x14ac:dyDescent="0.3">
      <c r="B16" s="247"/>
      <c r="C16" s="248"/>
      <c r="D16" s="180"/>
      <c r="E16" s="117" t="s">
        <v>529</v>
      </c>
      <c r="F16" s="116" t="s">
        <v>530</v>
      </c>
      <c r="G16" s="116" t="s">
        <v>527</v>
      </c>
      <c r="H16" s="37"/>
      <c r="I16" s="75"/>
      <c r="J16" s="75"/>
      <c r="K16" s="75"/>
      <c r="L16" s="76"/>
    </row>
    <row r="18" spans="2:12" ht="15.75" thickBot="1" x14ac:dyDescent="0.3">
      <c r="B18" s="269" t="s">
        <v>531</v>
      </c>
      <c r="C18" s="270" t="s">
        <v>1000</v>
      </c>
      <c r="D18" s="269">
        <f>COUNTA(B20:B25,F20:F25)</f>
        <v>9</v>
      </c>
      <c r="K18" s="271" t="s">
        <v>999</v>
      </c>
      <c r="L18" s="272">
        <f>COUNTA(D20:D25, H20:H25)</f>
        <v>0</v>
      </c>
    </row>
    <row r="19" spans="2:12" ht="15.75" thickBot="1" x14ac:dyDescent="0.3">
      <c r="B19" s="53" t="s">
        <v>501</v>
      </c>
      <c r="C19" s="54" t="s">
        <v>502</v>
      </c>
      <c r="D19" s="55" t="s">
        <v>503</v>
      </c>
      <c r="E19" s="56" t="s">
        <v>504</v>
      </c>
      <c r="F19" s="54" t="s">
        <v>501</v>
      </c>
      <c r="G19" s="54" t="s">
        <v>502</v>
      </c>
      <c r="H19" s="57" t="s">
        <v>503</v>
      </c>
      <c r="I19" s="58" t="s">
        <v>504</v>
      </c>
      <c r="J19" s="58" t="s">
        <v>501</v>
      </c>
      <c r="K19" s="58" t="s">
        <v>502</v>
      </c>
      <c r="L19" s="39" t="s">
        <v>503</v>
      </c>
    </row>
    <row r="20" spans="2:12" x14ac:dyDescent="0.25">
      <c r="B20" s="237" t="s">
        <v>532</v>
      </c>
      <c r="C20" s="239" t="s">
        <v>533</v>
      </c>
      <c r="D20" s="178"/>
      <c r="E20" s="118" t="s">
        <v>432</v>
      </c>
      <c r="F20" s="63" t="s">
        <v>534</v>
      </c>
      <c r="G20" s="63" t="s">
        <v>535</v>
      </c>
      <c r="H20" s="64"/>
      <c r="I20" s="70"/>
      <c r="J20" s="70"/>
      <c r="K20" s="70"/>
      <c r="L20" s="71"/>
    </row>
    <row r="21" spans="2:12" x14ac:dyDescent="0.25">
      <c r="B21" s="238"/>
      <c r="C21" s="240"/>
      <c r="D21" s="241"/>
      <c r="E21" s="62" t="s">
        <v>536</v>
      </c>
      <c r="F21" s="63" t="s">
        <v>537</v>
      </c>
      <c r="G21" s="63" t="s">
        <v>538</v>
      </c>
      <c r="H21" s="64"/>
      <c r="I21" s="70"/>
      <c r="J21" s="70"/>
      <c r="K21" s="70"/>
      <c r="L21" s="71"/>
    </row>
    <row r="22" spans="2:12" x14ac:dyDescent="0.25">
      <c r="B22" s="242" t="s">
        <v>539</v>
      </c>
      <c r="C22" s="243" t="s">
        <v>527</v>
      </c>
      <c r="D22" s="246"/>
      <c r="E22" s="108" t="s">
        <v>432</v>
      </c>
      <c r="F22" s="134" t="s">
        <v>540</v>
      </c>
      <c r="G22" s="134" t="s">
        <v>541</v>
      </c>
      <c r="H22" s="73"/>
      <c r="I22" s="70"/>
      <c r="J22" s="70"/>
      <c r="K22" s="70"/>
      <c r="L22" s="71"/>
    </row>
    <row r="23" spans="2:12" x14ac:dyDescent="0.25">
      <c r="B23" s="238"/>
      <c r="C23" s="240"/>
      <c r="D23" s="241"/>
      <c r="E23" s="74" t="s">
        <v>542</v>
      </c>
      <c r="F23" s="133" t="s">
        <v>543</v>
      </c>
      <c r="G23" s="133" t="s">
        <v>541</v>
      </c>
      <c r="H23" s="72"/>
      <c r="I23" s="70"/>
      <c r="J23" s="70"/>
      <c r="K23" s="70"/>
      <c r="L23" s="71"/>
    </row>
    <row r="24" spans="2:12" x14ac:dyDescent="0.25">
      <c r="B24" s="242" t="s">
        <v>544</v>
      </c>
      <c r="C24" s="243" t="s">
        <v>545</v>
      </c>
      <c r="D24" s="246"/>
      <c r="E24" s="118" t="s">
        <v>432</v>
      </c>
      <c r="F24" s="63" t="s">
        <v>546</v>
      </c>
      <c r="G24" s="63" t="s">
        <v>545</v>
      </c>
      <c r="H24" s="64"/>
      <c r="I24" s="70"/>
      <c r="J24" s="70"/>
      <c r="K24" s="70"/>
      <c r="L24" s="71"/>
    </row>
    <row r="25" spans="2:12" ht="15.75" thickBot="1" x14ac:dyDescent="0.3">
      <c r="B25" s="247"/>
      <c r="C25" s="248"/>
      <c r="D25" s="180"/>
      <c r="E25" s="117" t="s">
        <v>547</v>
      </c>
      <c r="F25" s="116" t="s">
        <v>548</v>
      </c>
      <c r="G25" s="116" t="s">
        <v>545</v>
      </c>
      <c r="H25" s="37"/>
      <c r="I25" s="75"/>
      <c r="J25" s="75"/>
      <c r="K25" s="75"/>
      <c r="L25" s="76"/>
    </row>
    <row r="27" spans="2:12" ht="15.75" thickBot="1" x14ac:dyDescent="0.3">
      <c r="B27" s="269" t="s">
        <v>549</v>
      </c>
      <c r="C27" s="270" t="s">
        <v>1000</v>
      </c>
      <c r="D27" s="269">
        <f>COUNTA(B29:B36,F29:F36,J29:J36)</f>
        <v>15</v>
      </c>
      <c r="K27" s="271" t="s">
        <v>999</v>
      </c>
      <c r="L27" s="272">
        <f>COUNTA(D29:D36,H29:H36,L29:L36)</f>
        <v>0</v>
      </c>
    </row>
    <row r="28" spans="2:12" ht="15.75" thickBot="1" x14ac:dyDescent="0.3">
      <c r="B28" s="53" t="s">
        <v>501</v>
      </c>
      <c r="C28" s="54" t="s">
        <v>502</v>
      </c>
      <c r="D28" s="55" t="s">
        <v>503</v>
      </c>
      <c r="E28" s="56" t="s">
        <v>504</v>
      </c>
      <c r="F28" s="54" t="s">
        <v>501</v>
      </c>
      <c r="G28" s="54" t="s">
        <v>502</v>
      </c>
      <c r="H28" s="57" t="s">
        <v>503</v>
      </c>
      <c r="I28" s="58" t="s">
        <v>504</v>
      </c>
      <c r="J28" s="58" t="s">
        <v>501</v>
      </c>
      <c r="K28" s="58" t="s">
        <v>502</v>
      </c>
      <c r="L28" s="39" t="s">
        <v>503</v>
      </c>
    </row>
    <row r="29" spans="2:12" x14ac:dyDescent="0.25">
      <c r="B29" s="135" t="s">
        <v>550</v>
      </c>
      <c r="C29" s="63" t="s">
        <v>506</v>
      </c>
      <c r="D29" s="36"/>
      <c r="E29" s="63" t="s">
        <v>551</v>
      </c>
      <c r="F29" s="63" t="s">
        <v>552</v>
      </c>
      <c r="G29" s="63" t="s">
        <v>506</v>
      </c>
      <c r="H29" s="64"/>
      <c r="I29" s="156" t="s">
        <v>553</v>
      </c>
      <c r="J29" s="156" t="s">
        <v>554</v>
      </c>
      <c r="K29" s="156" t="s">
        <v>506</v>
      </c>
      <c r="L29" s="6"/>
    </row>
    <row r="30" spans="2:12" x14ac:dyDescent="0.25">
      <c r="B30" s="242" t="s">
        <v>555</v>
      </c>
      <c r="C30" s="243" t="s">
        <v>533</v>
      </c>
      <c r="D30" s="246"/>
      <c r="E30" s="77" t="s">
        <v>432</v>
      </c>
      <c r="F30" s="134" t="s">
        <v>556</v>
      </c>
      <c r="G30" s="134" t="s">
        <v>533</v>
      </c>
      <c r="H30" s="73"/>
      <c r="I30" s="66"/>
      <c r="J30" s="66"/>
      <c r="K30" s="66"/>
      <c r="L30" s="67"/>
    </row>
    <row r="31" spans="2:12" x14ac:dyDescent="0.25">
      <c r="B31" s="238"/>
      <c r="C31" s="240"/>
      <c r="D31" s="241"/>
      <c r="E31" s="63" t="s">
        <v>557</v>
      </c>
      <c r="F31" s="63" t="s">
        <v>558</v>
      </c>
      <c r="G31" s="63" t="s">
        <v>533</v>
      </c>
      <c r="H31" s="64"/>
      <c r="I31" s="70"/>
      <c r="J31" s="70"/>
      <c r="K31" s="70"/>
      <c r="L31" s="71"/>
    </row>
    <row r="32" spans="2:12" x14ac:dyDescent="0.25">
      <c r="B32" s="242" t="s">
        <v>559</v>
      </c>
      <c r="C32" s="243" t="s">
        <v>560</v>
      </c>
      <c r="D32" s="246"/>
      <c r="E32" s="77" t="s">
        <v>432</v>
      </c>
      <c r="F32" s="134" t="s">
        <v>561</v>
      </c>
      <c r="G32" s="134" t="s">
        <v>562</v>
      </c>
      <c r="H32" s="73"/>
      <c r="I32" s="70"/>
      <c r="J32" s="70"/>
      <c r="K32" s="70"/>
      <c r="L32" s="71"/>
    </row>
    <row r="33" spans="2:12" x14ac:dyDescent="0.25">
      <c r="B33" s="238"/>
      <c r="C33" s="240"/>
      <c r="D33" s="241"/>
      <c r="E33" s="133" t="s">
        <v>563</v>
      </c>
      <c r="F33" s="133" t="s">
        <v>564</v>
      </c>
      <c r="G33" s="133" t="s">
        <v>562</v>
      </c>
      <c r="H33" s="72"/>
      <c r="I33" s="70"/>
      <c r="J33" s="70"/>
      <c r="K33" s="70"/>
      <c r="L33" s="71"/>
    </row>
    <row r="34" spans="2:12" x14ac:dyDescent="0.25">
      <c r="B34" s="120" t="s">
        <v>565</v>
      </c>
      <c r="C34" s="121" t="s">
        <v>566</v>
      </c>
      <c r="D34" s="78"/>
      <c r="E34" s="122" t="s">
        <v>432</v>
      </c>
      <c r="F34" s="121" t="s">
        <v>567</v>
      </c>
      <c r="G34" s="121" t="s">
        <v>566</v>
      </c>
      <c r="H34" s="78"/>
      <c r="I34" s="158" t="s">
        <v>568</v>
      </c>
      <c r="J34" s="159" t="s">
        <v>569</v>
      </c>
      <c r="K34" s="159" t="s">
        <v>566</v>
      </c>
      <c r="L34" s="79"/>
    </row>
    <row r="35" spans="2:12" x14ac:dyDescent="0.25">
      <c r="B35" s="242" t="s">
        <v>719</v>
      </c>
      <c r="C35" s="243" t="s">
        <v>570</v>
      </c>
      <c r="D35" s="246"/>
      <c r="E35" s="77" t="s">
        <v>432</v>
      </c>
      <c r="F35" s="134" t="s">
        <v>571</v>
      </c>
      <c r="G35" s="134" t="s">
        <v>570</v>
      </c>
      <c r="H35" s="73"/>
      <c r="I35" s="65"/>
      <c r="J35" s="66"/>
      <c r="K35" s="66"/>
      <c r="L35" s="67"/>
    </row>
    <row r="36" spans="2:12" ht="15.75" thickBot="1" x14ac:dyDescent="0.3">
      <c r="B36" s="247"/>
      <c r="C36" s="248"/>
      <c r="D36" s="180"/>
      <c r="E36" s="116" t="s">
        <v>572</v>
      </c>
      <c r="F36" s="116" t="s">
        <v>573</v>
      </c>
      <c r="G36" s="116" t="s">
        <v>570</v>
      </c>
      <c r="H36" s="37"/>
      <c r="I36" s="75"/>
      <c r="J36" s="75"/>
      <c r="K36" s="75"/>
      <c r="L36" s="76"/>
    </row>
    <row r="38" spans="2:12" ht="15.75" thickBot="1" x14ac:dyDescent="0.3">
      <c r="B38" s="269" t="s">
        <v>574</v>
      </c>
      <c r="C38" s="270" t="s">
        <v>1000</v>
      </c>
      <c r="D38" s="269">
        <f>COUNTA(B40:B44,F40:F44,J40:J44)</f>
        <v>9</v>
      </c>
      <c r="K38" s="271" t="s">
        <v>999</v>
      </c>
      <c r="L38" s="272">
        <f>COUNTA(D40:D44,H40:H44,L40:L44)</f>
        <v>0</v>
      </c>
    </row>
    <row r="39" spans="2:12" ht="15.75" thickBot="1" x14ac:dyDescent="0.3">
      <c r="B39" s="53" t="s">
        <v>501</v>
      </c>
      <c r="C39" s="54" t="s">
        <v>502</v>
      </c>
      <c r="D39" s="57" t="s">
        <v>503</v>
      </c>
      <c r="E39" s="54" t="s">
        <v>504</v>
      </c>
      <c r="F39" s="54" t="s">
        <v>501</v>
      </c>
      <c r="G39" s="54" t="s">
        <v>502</v>
      </c>
      <c r="H39" s="57" t="s">
        <v>503</v>
      </c>
      <c r="I39" s="58" t="s">
        <v>504</v>
      </c>
      <c r="J39" s="58" t="s">
        <v>501</v>
      </c>
      <c r="K39" s="58" t="s">
        <v>502</v>
      </c>
      <c r="L39" s="39" t="s">
        <v>503</v>
      </c>
    </row>
    <row r="40" spans="2:12" x14ac:dyDescent="0.25">
      <c r="B40" s="237" t="s">
        <v>575</v>
      </c>
      <c r="C40" s="239" t="s">
        <v>576</v>
      </c>
      <c r="D40" s="178"/>
      <c r="E40" s="114" t="s">
        <v>432</v>
      </c>
      <c r="F40" s="107" t="s">
        <v>577</v>
      </c>
      <c r="G40" s="107" t="s">
        <v>578</v>
      </c>
      <c r="H40" s="36"/>
      <c r="I40" s="80"/>
      <c r="J40" s="80"/>
      <c r="K40" s="80"/>
      <c r="L40" s="81"/>
    </row>
    <row r="41" spans="2:12" x14ac:dyDescent="0.25">
      <c r="B41" s="238"/>
      <c r="C41" s="240"/>
      <c r="D41" s="241"/>
      <c r="E41" s="63" t="s">
        <v>579</v>
      </c>
      <c r="F41" s="63" t="s">
        <v>580</v>
      </c>
      <c r="G41" s="63" t="s">
        <v>578</v>
      </c>
      <c r="H41" s="64"/>
      <c r="I41" s="70"/>
      <c r="J41" s="70"/>
      <c r="K41" s="70"/>
      <c r="L41" s="71"/>
    </row>
    <row r="42" spans="2:12" x14ac:dyDescent="0.25">
      <c r="B42" s="120" t="s">
        <v>581</v>
      </c>
      <c r="C42" s="121" t="s">
        <v>582</v>
      </c>
      <c r="D42" s="78"/>
      <c r="E42" s="122" t="s">
        <v>432</v>
      </c>
      <c r="F42" s="121" t="s">
        <v>583</v>
      </c>
      <c r="G42" s="121" t="s">
        <v>584</v>
      </c>
      <c r="H42" s="78"/>
      <c r="I42" s="70"/>
      <c r="J42" s="70"/>
      <c r="K42" s="70"/>
      <c r="L42" s="71"/>
    </row>
    <row r="43" spans="2:12" x14ac:dyDescent="0.25">
      <c r="B43" s="242" t="s">
        <v>585</v>
      </c>
      <c r="C43" s="243" t="s">
        <v>586</v>
      </c>
      <c r="D43" s="246"/>
      <c r="E43" s="77" t="s">
        <v>432</v>
      </c>
      <c r="F43" s="134" t="s">
        <v>587</v>
      </c>
      <c r="G43" s="134" t="s">
        <v>586</v>
      </c>
      <c r="H43" s="73"/>
      <c r="I43" s="109" t="s">
        <v>588</v>
      </c>
      <c r="J43" s="109" t="s">
        <v>589</v>
      </c>
      <c r="K43" s="109" t="s">
        <v>527</v>
      </c>
      <c r="L43" s="82"/>
    </row>
    <row r="44" spans="2:12" ht="15.75" thickBot="1" x14ac:dyDescent="0.3">
      <c r="B44" s="247"/>
      <c r="C44" s="248"/>
      <c r="D44" s="180"/>
      <c r="E44" s="116" t="s">
        <v>590</v>
      </c>
      <c r="F44" s="116" t="s">
        <v>591</v>
      </c>
      <c r="G44" s="116" t="s">
        <v>562</v>
      </c>
      <c r="H44" s="37"/>
      <c r="I44" s="83"/>
      <c r="J44" s="84"/>
      <c r="K44" s="84"/>
      <c r="L44" s="85"/>
    </row>
    <row r="46" spans="2:12" ht="15.75" thickBot="1" x14ac:dyDescent="0.3">
      <c r="B46" s="269" t="s">
        <v>592</v>
      </c>
      <c r="C46" s="270" t="s">
        <v>1000</v>
      </c>
      <c r="D46" s="269">
        <f>COUNTA(B48:B52,F48:F52,J48:J52)</f>
        <v>9</v>
      </c>
      <c r="K46" s="271" t="s">
        <v>999</v>
      </c>
      <c r="L46" s="272">
        <f>COUNTA(D48:D52,H48:H52,L48:L52)</f>
        <v>0</v>
      </c>
    </row>
    <row r="47" spans="2:12" ht="15.75" thickBot="1" x14ac:dyDescent="0.3">
      <c r="B47" s="53" t="s">
        <v>501</v>
      </c>
      <c r="C47" s="54" t="s">
        <v>502</v>
      </c>
      <c r="D47" s="57" t="s">
        <v>503</v>
      </c>
      <c r="E47" s="54" t="s">
        <v>504</v>
      </c>
      <c r="F47" s="54" t="s">
        <v>501</v>
      </c>
      <c r="G47" s="54" t="s">
        <v>502</v>
      </c>
      <c r="H47" s="57" t="s">
        <v>503</v>
      </c>
      <c r="I47" s="58" t="s">
        <v>504</v>
      </c>
      <c r="J47" s="58" t="s">
        <v>501</v>
      </c>
      <c r="K47" s="58" t="s">
        <v>502</v>
      </c>
      <c r="L47" s="39" t="s">
        <v>503</v>
      </c>
    </row>
    <row r="48" spans="2:12" x14ac:dyDescent="0.25">
      <c r="B48" s="237" t="s">
        <v>593</v>
      </c>
      <c r="C48" s="239" t="s">
        <v>594</v>
      </c>
      <c r="D48" s="178"/>
      <c r="E48" s="114" t="s">
        <v>432</v>
      </c>
      <c r="F48" s="107" t="s">
        <v>595</v>
      </c>
      <c r="G48" s="107" t="s">
        <v>511</v>
      </c>
      <c r="H48" s="36"/>
      <c r="I48" s="80"/>
      <c r="J48" s="80"/>
      <c r="K48" s="80"/>
      <c r="L48" s="81"/>
    </row>
    <row r="49" spans="2:20" x14ac:dyDescent="0.25">
      <c r="B49" s="238"/>
      <c r="C49" s="240"/>
      <c r="D49" s="241"/>
      <c r="E49" s="63" t="s">
        <v>596</v>
      </c>
      <c r="F49" s="63" t="s">
        <v>597</v>
      </c>
      <c r="G49" s="63" t="s">
        <v>527</v>
      </c>
      <c r="H49" s="64"/>
      <c r="I49" s="70"/>
      <c r="J49" s="70"/>
      <c r="K49" s="70"/>
      <c r="L49" s="71"/>
    </row>
    <row r="50" spans="2:20" x14ac:dyDescent="0.25">
      <c r="B50" s="242" t="s">
        <v>598</v>
      </c>
      <c r="C50" s="243" t="s">
        <v>599</v>
      </c>
      <c r="D50" s="246"/>
      <c r="E50" s="252" t="s">
        <v>432</v>
      </c>
      <c r="F50" s="243" t="s">
        <v>600</v>
      </c>
      <c r="G50" s="243" t="s">
        <v>506</v>
      </c>
      <c r="H50" s="246"/>
      <c r="I50" s="109" t="s">
        <v>601</v>
      </c>
      <c r="J50" s="109" t="s">
        <v>602</v>
      </c>
      <c r="K50" s="109" t="s">
        <v>506</v>
      </c>
      <c r="L50" s="82"/>
    </row>
    <row r="51" spans="2:20" x14ac:dyDescent="0.25">
      <c r="B51" s="249"/>
      <c r="C51" s="250"/>
      <c r="D51" s="251"/>
      <c r="E51" s="253"/>
      <c r="F51" s="250"/>
      <c r="G51" s="250"/>
      <c r="H51" s="251"/>
      <c r="I51" s="156" t="s">
        <v>603</v>
      </c>
      <c r="J51" s="156" t="s">
        <v>604</v>
      </c>
      <c r="K51" s="156" t="s">
        <v>605</v>
      </c>
      <c r="L51" s="6"/>
    </row>
    <row r="52" spans="2:20" ht="15.75" thickBot="1" x14ac:dyDescent="0.3">
      <c r="B52" s="247"/>
      <c r="C52" s="248"/>
      <c r="D52" s="180"/>
      <c r="E52" s="116" t="s">
        <v>606</v>
      </c>
      <c r="F52" s="116" t="s">
        <v>607</v>
      </c>
      <c r="G52" s="116" t="s">
        <v>608</v>
      </c>
      <c r="H52" s="37"/>
      <c r="I52" s="157" t="s">
        <v>609</v>
      </c>
      <c r="J52" s="157" t="s">
        <v>610</v>
      </c>
      <c r="K52" s="157" t="s">
        <v>608</v>
      </c>
      <c r="L52" s="7"/>
    </row>
    <row r="54" spans="2:20" ht="15.75" thickBot="1" x14ac:dyDescent="0.3">
      <c r="B54" s="269" t="s">
        <v>611</v>
      </c>
      <c r="C54" s="270" t="s">
        <v>1000</v>
      </c>
      <c r="D54" s="269">
        <f>COUNTA(B56:B58,F56:F58,J56:J58,N56:N58,R56:R58)</f>
        <v>9</v>
      </c>
      <c r="K54" s="271" t="s">
        <v>999</v>
      </c>
      <c r="L54" s="272">
        <f>COUNTA(D56:D58,H56:H58,L56:L58,P56:P58,T56:T58)</f>
        <v>0</v>
      </c>
    </row>
    <row r="55" spans="2:20" ht="15.75" thickBot="1" x14ac:dyDescent="0.3">
      <c r="B55" s="86" t="s">
        <v>501</v>
      </c>
      <c r="C55" s="59" t="s">
        <v>502</v>
      </c>
      <c r="D55" s="36" t="s">
        <v>503</v>
      </c>
      <c r="E55" s="59" t="s">
        <v>504</v>
      </c>
      <c r="F55" s="59" t="s">
        <v>501</v>
      </c>
      <c r="G55" s="59" t="s">
        <v>502</v>
      </c>
      <c r="H55" s="36" t="s">
        <v>503</v>
      </c>
      <c r="I55" s="60" t="s">
        <v>504</v>
      </c>
      <c r="J55" s="60" t="s">
        <v>501</v>
      </c>
      <c r="K55" s="60" t="s">
        <v>502</v>
      </c>
      <c r="L55" s="38" t="s">
        <v>503</v>
      </c>
      <c r="M55" s="60" t="s">
        <v>504</v>
      </c>
      <c r="N55" s="60" t="s">
        <v>501</v>
      </c>
      <c r="O55" s="60" t="s">
        <v>502</v>
      </c>
      <c r="P55" s="38" t="s">
        <v>503</v>
      </c>
      <c r="Q55" s="87" t="s">
        <v>504</v>
      </c>
      <c r="R55" s="60" t="s">
        <v>501</v>
      </c>
      <c r="S55" s="60" t="s">
        <v>502</v>
      </c>
      <c r="T55" s="61" t="s">
        <v>503</v>
      </c>
    </row>
    <row r="56" spans="2:20" x14ac:dyDescent="0.25">
      <c r="B56" s="237" t="s">
        <v>612</v>
      </c>
      <c r="C56" s="239" t="s">
        <v>613</v>
      </c>
      <c r="D56" s="178"/>
      <c r="E56" s="107" t="s">
        <v>614</v>
      </c>
      <c r="F56" s="107" t="s">
        <v>615</v>
      </c>
      <c r="G56" s="107" t="s">
        <v>613</v>
      </c>
      <c r="H56" s="36"/>
      <c r="I56" s="110" t="s">
        <v>616</v>
      </c>
      <c r="J56" s="110" t="s">
        <v>617</v>
      </c>
      <c r="K56" s="110" t="s">
        <v>613</v>
      </c>
      <c r="L56" s="38"/>
      <c r="M56" s="80"/>
      <c r="N56" s="80"/>
      <c r="O56" s="80"/>
      <c r="P56" s="88"/>
      <c r="Q56" s="70"/>
      <c r="R56" s="80"/>
      <c r="S56" s="80"/>
      <c r="T56" s="81"/>
    </row>
    <row r="57" spans="2:20" x14ac:dyDescent="0.25">
      <c r="B57" s="238"/>
      <c r="C57" s="240"/>
      <c r="D57" s="241"/>
      <c r="E57" s="63" t="s">
        <v>618</v>
      </c>
      <c r="F57" s="63" t="s">
        <v>619</v>
      </c>
      <c r="G57" s="63" t="s">
        <v>613</v>
      </c>
      <c r="H57" s="64"/>
      <c r="I57" s="89"/>
      <c r="J57" s="90"/>
      <c r="K57" s="90"/>
      <c r="L57" s="91"/>
      <c r="M57" s="70"/>
      <c r="N57" s="70"/>
      <c r="O57" s="70"/>
      <c r="P57" s="92"/>
      <c r="Q57" s="70"/>
      <c r="R57" s="70"/>
      <c r="S57" s="70"/>
      <c r="T57" s="71"/>
    </row>
    <row r="58" spans="2:20" ht="15.75" thickBot="1" x14ac:dyDescent="0.3">
      <c r="B58" s="111" t="s">
        <v>620</v>
      </c>
      <c r="C58" s="112" t="s">
        <v>621</v>
      </c>
      <c r="D58" s="93"/>
      <c r="E58" s="112" t="s">
        <v>622</v>
      </c>
      <c r="F58" s="112" t="s">
        <v>623</v>
      </c>
      <c r="G58" s="112" t="s">
        <v>621</v>
      </c>
      <c r="H58" s="93"/>
      <c r="I58" s="113" t="s">
        <v>624</v>
      </c>
      <c r="J58" s="113" t="s">
        <v>625</v>
      </c>
      <c r="K58" s="113" t="s">
        <v>621</v>
      </c>
      <c r="L58" s="94"/>
      <c r="M58" s="113" t="s">
        <v>626</v>
      </c>
      <c r="N58" s="113" t="s">
        <v>627</v>
      </c>
      <c r="O58" s="113" t="s">
        <v>628</v>
      </c>
      <c r="P58" s="94"/>
      <c r="Q58" s="113" t="s">
        <v>629</v>
      </c>
      <c r="R58" s="113" t="s">
        <v>630</v>
      </c>
      <c r="S58" s="113" t="s">
        <v>621</v>
      </c>
      <c r="T58" s="95"/>
    </row>
    <row r="60" spans="2:20" ht="15.75" thickBot="1" x14ac:dyDescent="0.3">
      <c r="B60" s="269" t="s">
        <v>631</v>
      </c>
      <c r="C60" s="270" t="s">
        <v>1000</v>
      </c>
      <c r="D60" s="269">
        <f>COUNTA(B62:B66,F62:F66,J62:J66)</f>
        <v>10</v>
      </c>
      <c r="K60" s="271" t="s">
        <v>999</v>
      </c>
      <c r="L60" s="272">
        <f>COUNTA(D62:D66,H62:H66,L62:L66)</f>
        <v>0</v>
      </c>
    </row>
    <row r="61" spans="2:20" ht="15.75" thickBot="1" x14ac:dyDescent="0.3">
      <c r="B61" s="53" t="s">
        <v>501</v>
      </c>
      <c r="C61" s="54" t="s">
        <v>502</v>
      </c>
      <c r="D61" s="57" t="s">
        <v>503</v>
      </c>
      <c r="E61" s="54" t="s">
        <v>504</v>
      </c>
      <c r="F61" s="54" t="s">
        <v>501</v>
      </c>
      <c r="G61" s="54" t="s">
        <v>502</v>
      </c>
      <c r="H61" s="57" t="s">
        <v>503</v>
      </c>
      <c r="I61" s="58" t="s">
        <v>504</v>
      </c>
      <c r="J61" s="58" t="s">
        <v>501</v>
      </c>
      <c r="K61" s="58" t="s">
        <v>502</v>
      </c>
      <c r="L61" s="39" t="s">
        <v>503</v>
      </c>
    </row>
    <row r="62" spans="2:20" x14ac:dyDescent="0.25">
      <c r="B62" s="132" t="s">
        <v>632</v>
      </c>
      <c r="C62" s="107" t="s">
        <v>633</v>
      </c>
      <c r="D62" s="36"/>
      <c r="E62" s="107" t="s">
        <v>634</v>
      </c>
      <c r="F62" s="107" t="s">
        <v>635</v>
      </c>
      <c r="G62" s="107" t="s">
        <v>633</v>
      </c>
      <c r="H62" s="36"/>
      <c r="I62" s="110" t="s">
        <v>636</v>
      </c>
      <c r="J62" s="110" t="s">
        <v>637</v>
      </c>
      <c r="K62" s="110" t="s">
        <v>633</v>
      </c>
      <c r="L62" s="61"/>
    </row>
    <row r="63" spans="2:20" x14ac:dyDescent="0.25">
      <c r="B63" s="242" t="s">
        <v>638</v>
      </c>
      <c r="C63" s="243" t="s">
        <v>639</v>
      </c>
      <c r="D63" s="246"/>
      <c r="E63" s="255" t="s">
        <v>640</v>
      </c>
      <c r="F63" s="243" t="s">
        <v>641</v>
      </c>
      <c r="G63" s="243" t="s">
        <v>642</v>
      </c>
      <c r="H63" s="246"/>
      <c r="I63" s="109" t="s">
        <v>643</v>
      </c>
      <c r="J63" s="109" t="s">
        <v>644</v>
      </c>
      <c r="K63" s="109" t="s">
        <v>645</v>
      </c>
      <c r="L63" s="82"/>
    </row>
    <row r="64" spans="2:20" x14ac:dyDescent="0.25">
      <c r="B64" s="249"/>
      <c r="C64" s="250"/>
      <c r="D64" s="251"/>
      <c r="E64" s="256"/>
      <c r="F64" s="250"/>
      <c r="G64" s="250"/>
      <c r="H64" s="251"/>
      <c r="I64" s="156" t="s">
        <v>646</v>
      </c>
      <c r="J64" s="156" t="s">
        <v>647</v>
      </c>
      <c r="K64" s="156" t="s">
        <v>570</v>
      </c>
      <c r="L64" s="6"/>
    </row>
    <row r="65" spans="2:20" x14ac:dyDescent="0.25">
      <c r="B65" s="249"/>
      <c r="C65" s="250"/>
      <c r="D65" s="251"/>
      <c r="E65" s="256" t="s">
        <v>648</v>
      </c>
      <c r="F65" s="250" t="s">
        <v>649</v>
      </c>
      <c r="G65" s="250" t="s">
        <v>545</v>
      </c>
      <c r="H65" s="251"/>
      <c r="I65" s="156" t="s">
        <v>650</v>
      </c>
      <c r="J65" s="156" t="s">
        <v>651</v>
      </c>
      <c r="K65" s="156" t="s">
        <v>545</v>
      </c>
      <c r="L65" s="6"/>
    </row>
    <row r="66" spans="2:20" ht="15.75" thickBot="1" x14ac:dyDescent="0.3">
      <c r="B66" s="247"/>
      <c r="C66" s="248"/>
      <c r="D66" s="180"/>
      <c r="E66" s="257"/>
      <c r="F66" s="248"/>
      <c r="G66" s="248"/>
      <c r="H66" s="180"/>
      <c r="I66" s="157" t="s">
        <v>652</v>
      </c>
      <c r="J66" s="157" t="s">
        <v>653</v>
      </c>
      <c r="K66" s="157" t="s">
        <v>654</v>
      </c>
      <c r="L66" s="7"/>
    </row>
    <row r="68" spans="2:20" s="51" customFormat="1" x14ac:dyDescent="0.25">
      <c r="B68" s="96" t="s">
        <v>655</v>
      </c>
      <c r="C68" s="52"/>
      <c r="E68" s="52"/>
      <c r="F68" s="52"/>
      <c r="G68" s="52"/>
      <c r="I68"/>
      <c r="J68"/>
      <c r="K68"/>
      <c r="L68" s="4"/>
      <c r="M68"/>
      <c r="N68"/>
      <c r="O68"/>
      <c r="P68" s="4"/>
      <c r="Q68"/>
      <c r="R68"/>
      <c r="S68"/>
      <c r="T68" s="4"/>
    </row>
    <row r="69" spans="2:20" s="51" customFormat="1" x14ac:dyDescent="0.25">
      <c r="B69" s="254" t="s">
        <v>656</v>
      </c>
      <c r="C69" s="254"/>
      <c r="D69" s="254"/>
      <c r="E69" s="254"/>
      <c r="F69" s="254"/>
      <c r="G69" s="254"/>
      <c r="H69" s="254"/>
      <c r="I69" s="254"/>
      <c r="J69" s="254"/>
      <c r="K69" s="254"/>
      <c r="L69" s="254"/>
      <c r="M69"/>
      <c r="N69"/>
      <c r="O69"/>
      <c r="P69" s="4"/>
      <c r="Q69"/>
      <c r="R69"/>
      <c r="S69"/>
      <c r="T69" s="4"/>
    </row>
    <row r="70" spans="2:20" s="51" customFormat="1" x14ac:dyDescent="0.25">
      <c r="B70" s="254" t="s">
        <v>657</v>
      </c>
      <c r="C70" s="254"/>
      <c r="D70" s="254"/>
      <c r="E70" s="254"/>
      <c r="F70" s="254"/>
      <c r="G70" s="254"/>
      <c r="H70" s="254"/>
      <c r="I70" s="254"/>
      <c r="J70" s="254"/>
      <c r="K70" s="254"/>
      <c r="L70" s="254"/>
      <c r="M70"/>
      <c r="N70"/>
      <c r="O70"/>
      <c r="P70" s="4"/>
      <c r="Q70"/>
      <c r="R70"/>
      <c r="S70"/>
      <c r="T70" s="4"/>
    </row>
    <row r="71" spans="2:20" s="51" customFormat="1" x14ac:dyDescent="0.25">
      <c r="B71" s="260" t="s">
        <v>658</v>
      </c>
      <c r="C71" s="260"/>
      <c r="D71" s="260"/>
      <c r="E71" s="260"/>
      <c r="F71" s="260"/>
      <c r="G71" s="260"/>
      <c r="H71" s="260"/>
      <c r="I71" s="260"/>
      <c r="J71" s="260"/>
      <c r="K71" s="260"/>
      <c r="L71" s="260"/>
      <c r="M71"/>
      <c r="N71"/>
      <c r="O71"/>
      <c r="P71" s="4"/>
      <c r="Q71"/>
      <c r="R71"/>
      <c r="S71"/>
      <c r="T71" s="4"/>
    </row>
    <row r="72" spans="2:20" x14ac:dyDescent="0.25">
      <c r="B72" s="254" t="s">
        <v>659</v>
      </c>
      <c r="C72" s="254"/>
      <c r="D72" s="254"/>
      <c r="E72" s="254"/>
      <c r="F72" s="254"/>
      <c r="G72" s="254"/>
      <c r="H72" s="254"/>
      <c r="I72" s="254"/>
      <c r="J72" s="254"/>
      <c r="K72" s="254"/>
      <c r="L72" s="254"/>
    </row>
    <row r="74" spans="2:20" ht="44.45" customHeight="1" x14ac:dyDescent="0.25">
      <c r="B74" s="258" t="s">
        <v>660</v>
      </c>
      <c r="C74" s="258"/>
      <c r="D74" s="258"/>
      <c r="E74" s="258"/>
      <c r="F74" s="258"/>
      <c r="G74" s="258"/>
      <c r="H74" s="258"/>
      <c r="I74" s="258"/>
      <c r="J74" s="258"/>
      <c r="K74" s="258"/>
      <c r="L74" s="258"/>
    </row>
    <row r="76" spans="2:20" ht="15.75" thickBot="1" x14ac:dyDescent="0.3">
      <c r="B76" s="96" t="s">
        <v>661</v>
      </c>
    </row>
    <row r="77" spans="2:20" ht="15.75" thickBot="1" x14ac:dyDescent="0.3">
      <c r="B77" s="97" t="s">
        <v>662</v>
      </c>
      <c r="C77" s="98" t="s">
        <v>663</v>
      </c>
      <c r="D77" s="98" t="s">
        <v>664</v>
      </c>
      <c r="E77" s="98" t="s">
        <v>665</v>
      </c>
      <c r="F77" s="98" t="s">
        <v>666</v>
      </c>
      <c r="G77" s="98" t="s">
        <v>667</v>
      </c>
      <c r="H77" s="98" t="s">
        <v>668</v>
      </c>
      <c r="I77" s="99" t="s">
        <v>669</v>
      </c>
    </row>
    <row r="78" spans="2:20" x14ac:dyDescent="0.25">
      <c r="B78" s="104" t="s">
        <v>616</v>
      </c>
      <c r="C78" s="101" t="s">
        <v>670</v>
      </c>
      <c r="D78" s="101" t="s">
        <v>671</v>
      </c>
      <c r="E78" s="102" t="s">
        <v>672</v>
      </c>
      <c r="F78" s="102" t="s">
        <v>553</v>
      </c>
      <c r="G78" s="102" t="s">
        <v>673</v>
      </c>
      <c r="H78" s="102" t="s">
        <v>622</v>
      </c>
      <c r="I78" s="103" t="s">
        <v>674</v>
      </c>
    </row>
    <row r="79" spans="2:20" x14ac:dyDescent="0.25">
      <c r="B79" s="104" t="s">
        <v>675</v>
      </c>
      <c r="C79" s="102" t="s">
        <v>590</v>
      </c>
      <c r="D79" s="102" t="s">
        <v>676</v>
      </c>
      <c r="E79" s="102" t="s">
        <v>677</v>
      </c>
      <c r="F79" s="102" t="s">
        <v>601</v>
      </c>
      <c r="G79" s="102" t="s">
        <v>596</v>
      </c>
      <c r="H79" s="102" t="s">
        <v>678</v>
      </c>
      <c r="I79" s="40" t="s">
        <v>634</v>
      </c>
    </row>
    <row r="80" spans="2:20" x14ac:dyDescent="0.25">
      <c r="B80" s="104" t="s">
        <v>614</v>
      </c>
      <c r="C80" s="102" t="s">
        <v>679</v>
      </c>
      <c r="D80" s="101" t="s">
        <v>606</v>
      </c>
      <c r="E80" s="102" t="s">
        <v>680</v>
      </c>
      <c r="F80" s="102" t="s">
        <v>507</v>
      </c>
      <c r="G80" s="102" t="s">
        <v>588</v>
      </c>
      <c r="H80" s="102" t="s">
        <v>643</v>
      </c>
      <c r="I80" s="40" t="s">
        <v>681</v>
      </c>
    </row>
    <row r="81" spans="2:9" x14ac:dyDescent="0.25">
      <c r="B81" s="104" t="s">
        <v>618</v>
      </c>
      <c r="C81" s="102" t="s">
        <v>568</v>
      </c>
      <c r="D81" s="101" t="s">
        <v>682</v>
      </c>
      <c r="E81" s="102" t="s">
        <v>683</v>
      </c>
      <c r="F81" s="102" t="s">
        <v>509</v>
      </c>
      <c r="G81" s="102" t="s">
        <v>684</v>
      </c>
      <c r="H81" s="101" t="s">
        <v>542</v>
      </c>
      <c r="I81" s="40" t="s">
        <v>685</v>
      </c>
    </row>
    <row r="82" spans="2:9" x14ac:dyDescent="0.25">
      <c r="B82" s="104" t="s">
        <v>686</v>
      </c>
      <c r="C82" s="102" t="s">
        <v>557</v>
      </c>
      <c r="D82" s="101" t="s">
        <v>687</v>
      </c>
      <c r="E82" s="102"/>
      <c r="F82" s="102" t="s">
        <v>688</v>
      </c>
      <c r="G82" s="101" t="s">
        <v>689</v>
      </c>
      <c r="H82" s="101" t="s">
        <v>626</v>
      </c>
      <c r="I82" s="103" t="s">
        <v>690</v>
      </c>
    </row>
    <row r="83" spans="2:9" x14ac:dyDescent="0.25">
      <c r="B83" s="104" t="s">
        <v>691</v>
      </c>
      <c r="C83" s="102" t="s">
        <v>692</v>
      </c>
      <c r="D83" s="102" t="s">
        <v>693</v>
      </c>
      <c r="E83" s="102"/>
      <c r="F83" s="101" t="s">
        <v>694</v>
      </c>
      <c r="G83" s="102" t="s">
        <v>516</v>
      </c>
      <c r="H83" s="102" t="s">
        <v>629</v>
      </c>
      <c r="I83" s="103" t="s">
        <v>522</v>
      </c>
    </row>
    <row r="84" spans="2:9" x14ac:dyDescent="0.25">
      <c r="B84" s="104" t="s">
        <v>695</v>
      </c>
      <c r="C84" s="101" t="s">
        <v>536</v>
      </c>
      <c r="D84" s="102" t="s">
        <v>648</v>
      </c>
      <c r="E84" s="102"/>
      <c r="F84" s="101" t="s">
        <v>512</v>
      </c>
      <c r="G84" s="102" t="s">
        <v>696</v>
      </c>
      <c r="H84" s="102" t="s">
        <v>697</v>
      </c>
      <c r="I84" s="103" t="s">
        <v>636</v>
      </c>
    </row>
    <row r="85" spans="2:9" x14ac:dyDescent="0.25">
      <c r="B85" s="104" t="s">
        <v>698</v>
      </c>
      <c r="C85" s="101" t="s">
        <v>699</v>
      </c>
      <c r="D85" s="102" t="s">
        <v>700</v>
      </c>
      <c r="E85" s="102"/>
      <c r="F85" s="102" t="s">
        <v>551</v>
      </c>
      <c r="G85" s="102" t="s">
        <v>640</v>
      </c>
      <c r="H85" s="101" t="s">
        <v>701</v>
      </c>
      <c r="I85" s="40" t="s">
        <v>702</v>
      </c>
    </row>
    <row r="86" spans="2:9" x14ac:dyDescent="0.25">
      <c r="B86" s="100" t="s">
        <v>703</v>
      </c>
      <c r="C86" s="102"/>
      <c r="D86" s="102" t="s">
        <v>704</v>
      </c>
      <c r="E86" s="102"/>
      <c r="F86" s="102" t="s">
        <v>524</v>
      </c>
      <c r="G86" s="102" t="s">
        <v>572</v>
      </c>
      <c r="H86" s="102" t="s">
        <v>705</v>
      </c>
      <c r="I86" s="103" t="s">
        <v>706</v>
      </c>
    </row>
    <row r="87" spans="2:9" x14ac:dyDescent="0.25">
      <c r="B87" s="100" t="s">
        <v>707</v>
      </c>
      <c r="C87" s="102"/>
      <c r="D87" s="102" t="s">
        <v>708</v>
      </c>
      <c r="E87" s="102"/>
      <c r="F87" s="102" t="s">
        <v>603</v>
      </c>
      <c r="G87" s="101" t="s">
        <v>518</v>
      </c>
      <c r="H87" s="101" t="s">
        <v>547</v>
      </c>
      <c r="I87" s="40" t="s">
        <v>709</v>
      </c>
    </row>
    <row r="88" spans="2:9" x14ac:dyDescent="0.25">
      <c r="B88" s="100" t="s">
        <v>710</v>
      </c>
      <c r="C88" s="102"/>
      <c r="D88" s="101" t="s">
        <v>711</v>
      </c>
      <c r="E88" s="102"/>
      <c r="F88" s="102"/>
      <c r="G88" s="102" t="s">
        <v>646</v>
      </c>
      <c r="H88" s="101" t="s">
        <v>529</v>
      </c>
      <c r="I88" s="40"/>
    </row>
    <row r="89" spans="2:9" x14ac:dyDescent="0.25">
      <c r="B89" s="100" t="s">
        <v>712</v>
      </c>
      <c r="C89" s="102"/>
      <c r="D89" s="102" t="s">
        <v>609</v>
      </c>
      <c r="E89" s="102"/>
      <c r="F89" s="102"/>
      <c r="G89" s="102" t="s">
        <v>713</v>
      </c>
      <c r="H89" s="102" t="s">
        <v>624</v>
      </c>
      <c r="I89" s="40"/>
    </row>
    <row r="90" spans="2:9" x14ac:dyDescent="0.25">
      <c r="B90" s="104"/>
      <c r="C90" s="102"/>
      <c r="D90" s="102" t="s">
        <v>579</v>
      </c>
      <c r="E90" s="102"/>
      <c r="F90" s="102"/>
      <c r="G90" s="102"/>
      <c r="H90" s="102" t="s">
        <v>714</v>
      </c>
      <c r="I90" s="40"/>
    </row>
    <row r="91" spans="2:9" ht="15.75" thickBot="1" x14ac:dyDescent="0.3">
      <c r="B91" s="105"/>
      <c r="C91" s="106"/>
      <c r="D91" s="106" t="s">
        <v>715</v>
      </c>
      <c r="E91" s="106"/>
      <c r="F91" s="106"/>
      <c r="G91" s="106"/>
      <c r="H91" s="106" t="s">
        <v>716</v>
      </c>
      <c r="I91" s="42"/>
    </row>
    <row r="93" spans="2:9" x14ac:dyDescent="0.25">
      <c r="B93" s="259" t="s">
        <v>717</v>
      </c>
      <c r="C93" s="259"/>
      <c r="D93" s="259"/>
      <c r="E93" s="259"/>
      <c r="F93" s="259"/>
      <c r="G93" s="259"/>
      <c r="H93" s="259"/>
      <c r="I93" s="259"/>
    </row>
  </sheetData>
  <mergeCells count="69">
    <mergeCell ref="B70:L70"/>
    <mergeCell ref="B72:L72"/>
    <mergeCell ref="B74:L74"/>
    <mergeCell ref="B93:I93"/>
    <mergeCell ref="B71:L71"/>
    <mergeCell ref="B69:L69"/>
    <mergeCell ref="B63:B66"/>
    <mergeCell ref="C63:C66"/>
    <mergeCell ref="D63:D66"/>
    <mergeCell ref="E63:E64"/>
    <mergeCell ref="F63:F64"/>
    <mergeCell ref="G63:G64"/>
    <mergeCell ref="H63:H64"/>
    <mergeCell ref="E65:E66"/>
    <mergeCell ref="F65:F66"/>
    <mergeCell ref="G65:G66"/>
    <mergeCell ref="H65:H66"/>
    <mergeCell ref="G50:G51"/>
    <mergeCell ref="H50:H51"/>
    <mergeCell ref="B56:B57"/>
    <mergeCell ref="C56:C57"/>
    <mergeCell ref="D56:D57"/>
    <mergeCell ref="B50:B52"/>
    <mergeCell ref="C50:C52"/>
    <mergeCell ref="D50:D52"/>
    <mergeCell ref="E50:E51"/>
    <mergeCell ref="F50:F51"/>
    <mergeCell ref="B43:B44"/>
    <mergeCell ref="C43:C44"/>
    <mergeCell ref="D43:D44"/>
    <mergeCell ref="B48:B49"/>
    <mergeCell ref="C48:C49"/>
    <mergeCell ref="D48:D49"/>
    <mergeCell ref="B35:B36"/>
    <mergeCell ref="C35:C36"/>
    <mergeCell ref="D35:D36"/>
    <mergeCell ref="B40:B41"/>
    <mergeCell ref="C40:C41"/>
    <mergeCell ref="D40:D41"/>
    <mergeCell ref="B30:B31"/>
    <mergeCell ref="C30:C31"/>
    <mergeCell ref="D30:D31"/>
    <mergeCell ref="B32:B33"/>
    <mergeCell ref="C32:C33"/>
    <mergeCell ref="D32:D33"/>
    <mergeCell ref="B22:B23"/>
    <mergeCell ref="C22:C23"/>
    <mergeCell ref="D22:D23"/>
    <mergeCell ref="B24:B25"/>
    <mergeCell ref="C24:C25"/>
    <mergeCell ref="D24:D25"/>
    <mergeCell ref="B15:B16"/>
    <mergeCell ref="C15:C16"/>
    <mergeCell ref="D15:D16"/>
    <mergeCell ref="B20:B21"/>
    <mergeCell ref="C20:C21"/>
    <mergeCell ref="D20:D21"/>
    <mergeCell ref="B11:B12"/>
    <mergeCell ref="C11:C12"/>
    <mergeCell ref="D11:D12"/>
    <mergeCell ref="B13:B14"/>
    <mergeCell ref="C13:C14"/>
    <mergeCell ref="D13:D14"/>
    <mergeCell ref="A2:J2"/>
    <mergeCell ref="A3:J3"/>
    <mergeCell ref="B5:C5"/>
    <mergeCell ref="B9:B10"/>
    <mergeCell ref="C9:C10"/>
    <mergeCell ref="D9:D10"/>
  </mergeCells>
  <conditionalFormatting sqref="D22 D24 D26:D30 D32 D34:D35 D37:D40 D42:D43 D45:D48 D50 D53:D56 D58:D63 D75:D92 D94:D1048576 D4:D20 H4:H50 L4:L68 P4:P1048576 T4:T1048576">
    <cfRule type="cellIs" dxfId="8" priority="11" operator="equal">
      <formula>"Yes"</formula>
    </cfRule>
  </conditionalFormatting>
  <conditionalFormatting sqref="D67:D68 D73">
    <cfRule type="cellIs" dxfId="7" priority="7" operator="equal">
      <formula>"Yes"</formula>
    </cfRule>
  </conditionalFormatting>
  <conditionalFormatting sqref="H52:H63 H65 H75:H92 H94:H1048576">
    <cfRule type="cellIs" dxfId="6" priority="10" operator="equal">
      <formula>"Yes"</formula>
    </cfRule>
  </conditionalFormatting>
  <conditionalFormatting sqref="H67:H68 H73">
    <cfRule type="cellIs" dxfId="5" priority="6" operator="equal">
      <formula>"Yes"</formula>
    </cfRule>
  </conditionalFormatting>
  <conditionalFormatting sqref="K2:XFD2">
    <cfRule type="containsText" dxfId="4" priority="1" operator="containsText" text="Unknown">
      <formula>NOT(ISERROR(SEARCH("Unknown",K2)))</formula>
    </cfRule>
    <cfRule type="containsText" dxfId="3" priority="2" operator="containsText" text="Active">
      <formula>NOT(ISERROR(SEARCH("Active",K2)))</formula>
    </cfRule>
    <cfRule type="containsText" dxfId="2" priority="3" operator="containsText" text="Done">
      <formula>NOT(ISERROR(SEARCH("Done",K2)))</formula>
    </cfRule>
  </conditionalFormatting>
  <conditionalFormatting sqref="L73">
    <cfRule type="cellIs" dxfId="1" priority="5" operator="equal">
      <formula>"Yes"</formula>
    </cfRule>
  </conditionalFormatting>
  <conditionalFormatting sqref="L75:L1048576">
    <cfRule type="cellIs" dxfId="0" priority="9"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Naakuals &amp; Quests</vt:lpstr>
      <vt:lpstr>Missions</vt:lpstr>
      <vt:lpstr>Coalition Assignments</vt:lpstr>
      <vt:lpstr>Mog Garden Progress</vt:lpstr>
      <vt:lpstr>Monster Rearing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Spanish</dc:creator>
  <cp:lastModifiedBy>Jason Auger</cp:lastModifiedBy>
  <dcterms:created xsi:type="dcterms:W3CDTF">2018-08-19T14:41:03Z</dcterms:created>
  <dcterms:modified xsi:type="dcterms:W3CDTF">2024-09-04T09:21:08Z</dcterms:modified>
</cp:coreProperties>
</file>