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panish\Dropbox\Windower4\addons\GearSwap\libs\Progress Tracking\"/>
    </mc:Choice>
  </mc:AlternateContent>
  <xr:revisionPtr revIDLastSave="0" documentId="13_ncr:1_{E63AFDB3-4C2F-417D-AAD8-49C4FA19B3F4}" xr6:coauthVersionLast="47" xr6:coauthVersionMax="47" xr10:uidLastSave="{00000000-0000-0000-0000-000000000000}"/>
  <bookViews>
    <workbookView xWindow="-108" yWindow="-108" windowWidth="23256" windowHeight="12456" activeTab="3" xr2:uid="{0B085B93-25BD-4630-92B3-1D4A9D01D8D8}"/>
  </bookViews>
  <sheets>
    <sheet name="General" sheetId="3" r:id="rId1"/>
    <sheet name="Assault Progress" sheetId="2" r:id="rId2"/>
    <sheet name="Titles" sheetId="4" r:id="rId3"/>
    <sheet name="Salvage Trackin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3" l="1"/>
  <c r="W4" i="5"/>
  <c r="K6" i="5"/>
  <c r="K8" i="5"/>
  <c r="K15" i="5" l="1"/>
  <c r="K14" i="5"/>
  <c r="K13" i="5"/>
  <c r="K16" i="5" l="1"/>
  <c r="K11" i="3" l="1"/>
  <c r="K10" i="3"/>
  <c r="K9" i="3"/>
  <c r="J11" i="3"/>
  <c r="J9" i="3"/>
  <c r="J10" i="3"/>
  <c r="I11" i="3"/>
  <c r="I10" i="3"/>
  <c r="I9" i="3"/>
  <c r="H11" i="3"/>
  <c r="H10" i="3"/>
  <c r="H9" i="3"/>
  <c r="G11" i="3"/>
  <c r="G10" i="3"/>
  <c r="G9" i="3"/>
  <c r="F11" i="3"/>
  <c r="F10" i="3"/>
  <c r="F9" i="3"/>
  <c r="E11" i="3"/>
  <c r="E10" i="3"/>
  <c r="E9" i="3"/>
  <c r="D11" i="3"/>
  <c r="D10" i="3"/>
  <c r="D9" i="3"/>
  <c r="C11" i="3"/>
  <c r="C10" i="3"/>
  <c r="C9" i="3"/>
  <c r="B9" i="3"/>
  <c r="B10" i="3"/>
  <c r="B11" i="3"/>
  <c r="K12" i="3"/>
  <c r="J12" i="3"/>
  <c r="I12" i="3"/>
  <c r="H12" i="3"/>
  <c r="G12" i="3"/>
  <c r="F12" i="3"/>
  <c r="E12" i="3"/>
  <c r="D12" i="3"/>
  <c r="C12" i="3"/>
  <c r="B12" i="3"/>
  <c r="B13" i="3"/>
  <c r="L10" i="3"/>
  <c r="K13" i="3"/>
  <c r="J13" i="3"/>
  <c r="I13" i="3"/>
  <c r="H13" i="3"/>
  <c r="G13" i="3"/>
  <c r="F13" i="3"/>
  <c r="E13" i="3"/>
  <c r="D13" i="3"/>
  <c r="C13" i="3"/>
  <c r="L13" i="3" l="1"/>
  <c r="L11" i="3"/>
  <c r="L9" i="3"/>
  <c r="L12" i="3"/>
  <c r="K9" i="5" l="1"/>
  <c r="K10" i="5"/>
  <c r="C4" i="3" l="1"/>
  <c r="W8" i="5" l="1"/>
  <c r="W7" i="5"/>
  <c r="W9" i="5"/>
  <c r="W6" i="5"/>
  <c r="K11" i="5" l="1"/>
  <c r="K2" i="3" l="1"/>
  <c r="K3" i="3"/>
  <c r="G17" i="3" l="1"/>
  <c r="H17" i="3" s="1"/>
  <c r="G16" i="3"/>
  <c r="H16" i="3" s="1"/>
  <c r="H18" i="3" l="1"/>
  <c r="H19" i="3" s="1"/>
  <c r="I19" i="3" l="1"/>
  <c r="B22" i="3" s="1"/>
  <c r="D5" i="3"/>
  <c r="F5" i="3"/>
  <c r="K4" i="3"/>
  <c r="F3" i="3"/>
  <c r="D3" i="3"/>
  <c r="J5" i="3" s="1"/>
  <c r="D2" i="3"/>
  <c r="F2" i="3"/>
  <c r="L14" i="3" l="1"/>
  <c r="B18" i="3" s="1"/>
  <c r="B19" i="3"/>
  <c r="B20" i="3"/>
  <c r="F4" i="3" l="1"/>
  <c r="B17" i="3" s="1"/>
  <c r="B24" i="3" l="1"/>
  <c r="B25" i="3"/>
</calcChain>
</file>

<file path=xl/sharedStrings.xml><?xml version="1.0" encoding="utf-8"?>
<sst xmlns="http://schemas.openxmlformats.org/spreadsheetml/2006/main" count="351" uniqueCount="253">
  <si>
    <t>Leujaoam Sanctum</t>
  </si>
  <si>
    <t>Rank</t>
  </si>
  <si>
    <t>Mission</t>
  </si>
  <si>
    <t>Objective</t>
  </si>
  <si>
    <t>Description</t>
  </si>
  <si>
    <t>AP (max)</t>
  </si>
  <si>
    <t>PSC</t>
  </si>
  <si>
    <t>Leujaoam Cleansing</t>
  </si>
  <si>
    <t>Remove all threats</t>
  </si>
  <si>
    <t>General Afkaam is to inspect Leujaoam Sanctum. Destroy all creatures in the area that may pose a threat to the general.</t>
  </si>
  <si>
    <t>PFC</t>
  </si>
  <si>
    <t>Orichalcum Survey</t>
  </si>
  <si>
    <t>Discover orichalcum ore</t>
  </si>
  <si>
    <t>There is a rumour that orichalcum ore has been discovered in Leujaoam Sanctum. Find the ore vein before the beastmen do.</t>
  </si>
  <si>
    <t>SP</t>
  </si>
  <si>
    <t>Escort Professor Chanoix</t>
  </si>
  <si>
    <t>Protect the professor</t>
  </si>
  <si>
    <t>A longhaired marid has been found frozen in the eternal ice of Leujaoam Sanctum. Escort Professor Clavauert B Chanoix to the site of the discovery.</t>
  </si>
  <si>
    <t>LC</t>
  </si>
  <si>
    <t>Shanarha Grass Conservation</t>
  </si>
  <si>
    <t>Protect the vegetation</t>
  </si>
  <si>
    <t>Rabbits are sending shanarha grass, unique to the Leujaoam Sanctum, to the verge of extinction. Drive away the rabbits and protect the vegetation.</t>
  </si>
  <si>
    <t>C</t>
  </si>
  <si>
    <t>Counting Sheep</t>
  </si>
  <si>
    <t>Buy black sheep</t>
  </si>
  <si>
    <t>The Imperial Army on the eastern front is being hit by a peculiar cold wave, and warm uniforms are in short supply. Buy as many sheep as you can from the markets in Leujaoam and save the troops.</t>
  </si>
  <si>
    <t>S</t>
  </si>
  <si>
    <t>Supplies Recovery</t>
  </si>
  <si>
    <t>Retrieve the supplies</t>
  </si>
  <si>
    <t>A logistics unit headed to the front lines of the war with the Far East was attacked and their supplies were stolen. The enemy then fled towards Leujaoam Sanctum. An Immortals unit will also join in the recovery.</t>
  </si>
  <si>
    <t>SM</t>
  </si>
  <si>
    <t>Azure Experiments</t>
  </si>
  <si>
    <t>Become a test subject</t>
  </si>
  <si>
    <t>The Imperial alchemists have developed various tissues to graft onto and strengthen the bodies of the Immortals, but they need test subjects for clinical experiments. Go lend your assistance.</t>
  </si>
  <si>
    <t>CS</t>
  </si>
  <si>
    <t>Imperial Code</t>
  </si>
  <si>
    <t>Retrieve the OGMA</t>
  </si>
  <si>
    <t>The Empire's mercury cipher (OGMA) has been stolen by a group of far eastern spies. With it, our enemies will be able to decrypt top-secret military orders, thus severely compromising Imperial safety. You are to intercept the enemy as they transfer the device.</t>
  </si>
  <si>
    <t>SL</t>
  </si>
  <si>
    <t>Red Versus Blue</t>
  </si>
  <si>
    <t>Defeat Raubahn</t>
  </si>
  <si>
    <t>Joint battle excercises are to be carried out between the Immortal (blue) and the Inexorables (red). You have been assigned to assist the red team. The first side to defeat the leader of the other will be declared victor.</t>
  </si>
  <si>
    <t>FL</t>
  </si>
  <si>
    <t>Bloody Rondo</t>
  </si>
  <si>
    <t>Defeat the count</t>
  </si>
  <si>
    <t>After years of quietly defying Imperial rule, the recluse Count Dracula has recently begun preparations for an assault upon Al Zahbi. Infiltrate the Leujaoam Sanctum, locate the count, and slay him before he can execute his plans.</t>
  </si>
  <si>
    <t>Mamool Ja Training Grounds</t>
  </si>
  <si>
    <t>Imperial Agent Rescue</t>
  </si>
  <si>
    <t>Rescue the agent</t>
  </si>
  <si>
    <t>An agent sent to spy on the secret training grounds of the Mamool Ja has been captured. Rescue him before he is interrogated for Imperial secrets.</t>
  </si>
  <si>
    <t>Preemptive Strike</t>
  </si>
  <si>
    <t>Destroy the assassins</t>
  </si>
  <si>
    <t>A unit of Mamool Ja soldiers is training in assassination techniques. Destroy them before they can become a threat to the Empress.</t>
  </si>
  <si>
    <t>Sagelord Elimination</t>
  </si>
  <si>
    <t>Defeat Sagelord Molaal Ja</t>
  </si>
  <si>
    <t>Sagelord Molaal Ja is visiting the training grounds to oversee the progress of the soldiers. His elimination would sow chaos and confusion in the Mamool Ja ranks.</t>
  </si>
  <si>
    <t>Breaking Morale</t>
  </si>
  <si>
    <t>Steal the supplies</t>
  </si>
  <si>
    <t>Scouts report that the new Mamool Ja soldiers have recieved supplies from their families. Destroy Mamool Ja morale by stealing these supplies while being careful to remain undetected.</t>
  </si>
  <si>
    <t>The Double Agent</t>
  </si>
  <si>
    <t>Apprehend the spy</t>
  </si>
  <si>
    <t>There is a double agent among the Imperial Qiqirn spies in the Mamool Ja Training Grounds. Find him before he puts the other spies in danger.</t>
  </si>
  <si>
    <t>Imperial Treasure Retrieval</t>
  </si>
  <si>
    <t>Recover the treasure</t>
  </si>
  <si>
    <t>A puk recently stole a treasure box containing enchanted gems from the royal treasury. The gems were then given to Mamool Ja officers as a reward for duty. Find and retrieve the treasure.</t>
  </si>
  <si>
    <t> ?</t>
  </si>
  <si>
    <t>Blitzkrieg</t>
  </si>
  <si>
    <t>Annihilate the enemy</t>
  </si>
  <si>
    <t>After shedding their skins, the Mamool Ja gather for a festival to celebrate their new scales and dance until exhausted. This is a prime opportunity to catch them off guard!</t>
  </si>
  <si>
    <t>1533?</t>
  </si>
  <si>
    <t>Marids in the Mist</t>
  </si>
  <si>
    <t>Neutralize the marids</t>
  </si>
  <si>
    <t>Our agents have informed us that the Mamool Ja have been training marids to use during sieges on the Empire. You are to locate these deadly beasts and capture or eliminate them before it's too late.</t>
  </si>
  <si>
    <t>Azure Ailments</t>
  </si>
  <si>
    <t>Gather pathological data</t>
  </si>
  <si>
    <t>To protect against an outbreak of the dreaded kraken flu, data is required on the effects of the disease. Healthy volunteers are wanted to travel to the Mamool Ja Training Grounds and collect important supplies.</t>
  </si>
  <si>
    <t>The Susanoo Shuffle</t>
  </si>
  <si>
    <t>Defeat Orochi</t>
  </si>
  <si>
    <t>In an attempt to strengthen their bonds with the Mamool Ja, an eastern nation has provided the beastmen with a new biologically engineered hydra hybrid known as Orochi. You are to infiltrate the training grounds and eliminate the new threat.</t>
  </si>
  <si>
    <t>Lebros Cavern</t>
  </si>
  <si>
    <t>Excavation Duty</t>
  </si>
  <si>
    <t>Remove the obstructions</t>
  </si>
  <si>
    <t>The Imperial Army plans to traverse Lebros Cavern as part of their attack on Halvung, however the tunnels are blocked with rocks. You must remove the obstructions.</t>
  </si>
  <si>
    <t>Lebros Supplies</t>
  </si>
  <si>
    <t>Deliver the Provisions</t>
  </si>
  <si>
    <t>An advance unit sent into Lebros Cavern has met heavy resistance and is in need of reprovisioning. Your mission is to deliver rations to each member of the advance unit.</t>
  </si>
  <si>
    <t>Troll Fugitives</t>
  </si>
  <si>
    <t>Destroy the Troll fugitives</t>
  </si>
  <si>
    <t>The remnants of a Troll army that clashed with Imperial forces has taken refuge within Lebros Cavern. Hunt down the fugitives and prevent them from regrouping.</t>
  </si>
  <si>
    <t>Evade and Escape</t>
  </si>
  <si>
    <t>Discover alternate route</t>
  </si>
  <si>
    <t>The unit deployed within Lebros Cavern is in danger of being overwhelmed by the well-positioned enemy. Discover an alternate route so they can retreat in safety.</t>
  </si>
  <si>
    <t>Siegemaster Assassination</t>
  </si>
  <si>
    <t>Assassinate Borgerlur</t>
  </si>
  <si>
    <t>The Trolls have recruited Borgerlur, a siege specialist from central Aradjiah. The Empire cannot allow him to take control of the Troll army. Find and eliminate Borgerlur as he travels through Lebros Cavern.</t>
  </si>
  <si>
    <t>Apkallu Breeding</t>
  </si>
  <si>
    <t>Match the apkallu</t>
  </si>
  <si>
    <t>Due to their intelligence and ability to travel through both water and on land, the rare Lebros Apkallu is prized by the navy as a messenger bird. Help increase their numbers by pairing them up.</t>
  </si>
  <si>
    <t>Wamoura Farm Raid</t>
  </si>
  <si>
    <t>Remove the threat</t>
  </si>
  <si>
    <t>The enemy has begun raising swarms of wamoura in the Lebros Caverns. If they reach adulthood, they would present a formidable threat. Infiltrate the Lebros Caverns and destroy them.</t>
  </si>
  <si>
    <t>Egg Conservation</t>
  </si>
  <si>
    <t>Drive out the hunters</t>
  </si>
  <si>
    <t>There have been reports that Qiqirn hunters have been collecting the eggs of our army's messenger apkallus. You are to join forces with the male apkallus in the area and eliminate the invading Qiqirn while protecting the females and their eggs.</t>
  </si>
  <si>
    <t>Operation: Black Pearl</t>
  </si>
  <si>
    <t>Rescue Princess Kadjaya</t>
  </si>
  <si>
    <t>A ship carrying Princess Kadjaya of the Imperial family back from a diplomatic mission to the West has run aground near the Lebros Cavern. You are to find the survivors and escort them to safety.</t>
  </si>
  <si>
    <t>Better Than One</t>
  </si>
  <si>
    <t>Defeat Black Shuck</t>
  </si>
  <si>
    <t>Recently there have been multiple reports of a three-headed beast attacking traders en route to Al Zahbi. You are to travel to its rumored lair in the Lebros Cavern and slay the monster.</t>
  </si>
  <si>
    <t>Periqia</t>
  </si>
  <si>
    <t>Seagull Grounded</t>
  </si>
  <si>
    <t>Escort the prisoner</t>
  </si>
  <si>
    <t>Requiem</t>
  </si>
  <si>
    <t>Destroy the undead</t>
  </si>
  <si>
    <t>An Immortal has reported the existence of a large force of undead soldiers. Destroy these undead minions before they can organize an attack on the Empire.</t>
  </si>
  <si>
    <t>Saving Private Ryaaf</t>
  </si>
  <si>
    <t>Find the survivors</t>
  </si>
  <si>
    <t>A squad sent in to search for the Seagull Phratrie hideout has failed to report. Find any survivors, especially one Private Ryaaf, a relative of the Galeserpent General.</t>
  </si>
  <si>
    <t>Shooting Down the Baron</t>
  </si>
  <si>
    <t>Eliminate the Black Baron</t>
  </si>
  <si>
    <t>An imp known as the Black Baron has hit Periqia like a meteor strike, single-handedly defeating 79 Imperial soldiers. The empire cannot suffer any more losses. It is time for the Baron to meet his end.</t>
  </si>
  <si>
    <t>Building Bridges</t>
  </si>
  <si>
    <t>Activate the bridge</t>
  </si>
  <si>
    <t>Thanks to the enemy destroying a bridge along the path of their attack, the unit assaulting Periqia is at an impasse. Find and activate the backup bridge mechanism rumored to be hidden in the area.</t>
  </si>
  <si>
    <t>Stop the Bloodshed</t>
  </si>
  <si>
    <t>Exterminate the chigoes</t>
  </si>
  <si>
    <t>Defuse the Threat</t>
  </si>
  <si>
    <t>Clear the mine fields</t>
  </si>
  <si>
    <t>Operation: Snake Eyes</t>
  </si>
  <si>
    <t>Locate the generals</t>
  </si>
  <si>
    <t>Wake the Puppet</t>
  </si>
  <si>
    <t>Retrieve the Mark-IIs</t>
  </si>
  <si>
    <t>The Price is Right</t>
  </si>
  <si>
    <t>Assassinate King Goldemar</t>
  </si>
  <si>
    <t>Intelligence reports that the dvergr king, Goldemar, is planning the sale of forbidden magicked weapons to the area's beastmen factions. You are to locate the king and eliminate him before the deal is made.</t>
  </si>
  <si>
    <t>Ilrusi Atoll</t>
  </si>
  <si>
    <t>Golden Salvage</t>
  </si>
  <si>
    <t>Recover the figurehead</t>
  </si>
  <si>
    <t>Rumor has it that the golden figurehead from the Black Coffin, the ship of Luzaf the pirate, can be found somewhere within Ilrusi Atoll.</t>
  </si>
  <si>
    <t>Lamia No.13</t>
  </si>
  <si>
    <t>Eliminate Lamia No.13</t>
  </si>
  <si>
    <t>Your mission is to hunt down Lamia No.13, a fearsome creature known to have performed vile experiments on the countless corpses of her enemies.</t>
  </si>
  <si>
    <t>Extermination</t>
  </si>
  <si>
    <t>Exterminate all monsters</t>
  </si>
  <si>
    <t>The vermin feasting on the corpses left behind by the Lamiae have multiplied to unnatural numbers. Destroy this threat to the surrounding ecology.</t>
  </si>
  <si>
    <t>Demolition Duty</t>
  </si>
  <si>
    <t>Demolish the shipwrecks</t>
  </si>
  <si>
    <t>A confidential report states that corsairs are secretly collecting the remains of shipwrecks on the Ilrusi Atoll. Use the automaton issued to you by the on-site engineer to demolish these shipwrecks.</t>
  </si>
  <si>
    <t>Searat Salvation</t>
  </si>
  <si>
    <t>Save the Qiqirn Divers</t>
  </si>
  <si>
    <t>Qiqirn divers assigned the duty of demolishing wrecks on the Ilrusi Atoll have run into a problem with the local wildlife. Lead them back to safety before they decide to abandon their work.</t>
  </si>
  <si>
    <t>Apkallu Seizure</t>
  </si>
  <si>
    <t>Capture the apkallu</t>
  </si>
  <si>
    <t>Famous biologist Professor Clavauert is researching apkallu on Ilrusi Atoll. The more discoveries he makes in Aht Urhgan, the more likely he is to join the Empire. Assist him by capturing apkallu.</t>
  </si>
  <si>
    <t>Lost and Found</t>
  </si>
  <si>
    <t>Find the ring</t>
  </si>
  <si>
    <t>The Empress's uncle Bashalab visited Ilrusi Atoll in secret and lost his ring, the "Eye of Zahak." Escort the royal family's hired agent through Ilrusi Atoll and find his lost ring.</t>
  </si>
  <si>
    <t>Deserter</t>
  </si>
  <si>
    <t>Locate the agents</t>
  </si>
  <si>
    <t>Agents of our Anti-Corsair Task Force have gone AWOL and are hiding somewhere in Ilrusi. Your mission is to swiftly disarm the deviants and take them into custody. All information on these criminals is highly classified and any disclosure of their identity is strictly prohibited.</t>
  </si>
  <si>
    <t>Desperately Seeking Cephalopods</t>
  </si>
  <si>
    <t>Collect ahtapot</t>
  </si>
  <si>
    <t>To increase production of special nighttime camouflage, the Imperial marines require large quantities of a secretion from a rare cephalopod known as the ahtapot, found in the Ilrusi Atoll.</t>
  </si>
  <si>
    <t>Bellerophon's Bliss</t>
  </si>
  <si>
    <t>Defeat Khimaira 14X</t>
  </si>
  <si>
    <t>Troll mercenary leader Martial Maestro Megomak has completed his newest creation, the Khimaira 14X, and taken it to the Ilrusi Atoll for combat testing. You are to locate the abomination and exterminate it.</t>
  </si>
  <si>
    <t>Yahsra in Aht Urhgan Whitegate</t>
  </si>
  <si>
    <t>Isdebaaq in Aht Urhgan Whitegate</t>
  </si>
  <si>
    <t>Famad in Aht Urhgan Whitegate</t>
  </si>
  <si>
    <t>Lageegee in Aht Urhgan Whitegate</t>
  </si>
  <si>
    <t>Bhoy Yhupplo in Aht Urhgan Whitegate</t>
  </si>
  <si>
    <t>The Immortals have captured a member of the Seagull Phratrie, a rebel organization. You are to escort the prisoner safely to a holding area.</t>
  </si>
  <si>
    <t>The Lamiae are preparing to release swarms of chigoes in Al Zahbi to collect blood samples. Destroy the chigoes and thwart their plan.</t>
  </si>
  <si>
    <t>The Lamiae have hired Qiqirn demolition experts to set land mines in Periqia. You must eliminate this hazard for the soldiers.</t>
  </si>
  <si>
    <t>Generals Karazahm and Umarid of the Imperial Army's Arrapago division have disappeared from camp headquarters while on a mission on Sharug Isle. There is a high possibility that the two have been kidnapped by members of the Undead Swarm.</t>
  </si>
  <si>
    <t>During a previous mission to eradicate the Undead Swarm presence from Periqia, the Imperial forces were forced to abandon several Mark-II automatons upon their retreat. You are to infiltrate the area, locate the machines, and aid in their return to Al Zahbi.</t>
  </si>
  <si>
    <t>GuGool Ja Ja</t>
  </si>
  <si>
    <t>Odin</t>
  </si>
  <si>
    <t>Gurfurlur the Menacing</t>
  </si>
  <si>
    <t>Medusa</t>
  </si>
  <si>
    <t>Armored Chariot (Arrapago Remnants)</t>
  </si>
  <si>
    <t>Battleclad Chariot (Zhayolm Remnants)</t>
  </si>
  <si>
    <t>Long-Armed Chariot (Silver Sea Remnants)</t>
  </si>
  <si>
    <t>Long-Bowed Chariot (Bhaflau Remnants)</t>
  </si>
  <si>
    <t>Title</t>
  </si>
  <si>
    <t>NM</t>
  </si>
  <si>
    <t>Troll Subjugator</t>
  </si>
  <si>
    <t>Shining Scale Rifler</t>
  </si>
  <si>
    <t>Gorgonstone Sunderer</t>
  </si>
  <si>
    <t>Comet Charioteer</t>
  </si>
  <si>
    <t>Sun Charioteer</t>
  </si>
  <si>
    <t>Star Charioteer</t>
  </si>
  <si>
    <t>Moon Charioteer</t>
  </si>
  <si>
    <t>Elite Einherjar</t>
  </si>
  <si>
    <t>Nyzul Isle</t>
  </si>
  <si>
    <t>Einherjar</t>
  </si>
  <si>
    <t>Alexandrite</t>
  </si>
  <si>
    <t>Needed</t>
  </si>
  <si>
    <t>Obtained</t>
  </si>
  <si>
    <t>Remaining</t>
  </si>
  <si>
    <t>Completed %</t>
  </si>
  <si>
    <t>T3 Einherjar</t>
  </si>
  <si>
    <t>Remaining T3s</t>
  </si>
  <si>
    <t>CL</t>
  </si>
  <si>
    <t>Overall</t>
  </si>
  <si>
    <t>Summary</t>
  </si>
  <si>
    <t>Nyzul Isle Points</t>
  </si>
  <si>
    <t>Einherjar Points</t>
  </si>
  <si>
    <t>Assault Progress</t>
  </si>
  <si>
    <t>Next</t>
  </si>
  <si>
    <t>% Completed</t>
  </si>
  <si>
    <t>Beitetsu (AG)</t>
  </si>
  <si>
    <t>Overall (AG)</t>
  </si>
  <si>
    <t>Overall (Base)</t>
  </si>
  <si>
    <t>Beitetsu Box</t>
  </si>
  <si>
    <t>Beitetsu Parcel</t>
  </si>
  <si>
    <t>Quantity</t>
  </si>
  <si>
    <t>Average Per</t>
  </si>
  <si>
    <t>Total Approx.</t>
  </si>
  <si>
    <t>Approx. Total</t>
  </si>
  <si>
    <t>Approx. Total Inc. Singles</t>
  </si>
  <si>
    <t>T2 Einherjar</t>
  </si>
  <si>
    <t>T1 Einherjar</t>
  </si>
  <si>
    <t>Beitetsu (AG) (Approx)</t>
  </si>
  <si>
    <t>Date</t>
  </si>
  <si>
    <t>Singles</t>
  </si>
  <si>
    <t>Total</t>
  </si>
  <si>
    <t>Linen Purses</t>
  </si>
  <si>
    <t>Cotton (Singles)</t>
  </si>
  <si>
    <t>Cotton Purses</t>
  </si>
  <si>
    <t>Linen (Singles)</t>
  </si>
  <si>
    <t>Cotton Average Coins</t>
  </si>
  <si>
    <t>Linen Average Coins</t>
  </si>
  <si>
    <t>Singles Average</t>
  </si>
  <si>
    <t>Average Per Run</t>
  </si>
  <si>
    <t>Runs Completed:</t>
  </si>
  <si>
    <t>Salvage Area: Arrapago Remnants II</t>
  </si>
  <si>
    <t>Salvage Area: Bhaflau Remnants II</t>
  </si>
  <si>
    <t>Round #2</t>
  </si>
  <si>
    <t>1200 (1320)</t>
  </si>
  <si>
    <t>1100 (1210)</t>
  </si>
  <si>
    <t>1000 (1100)</t>
  </si>
  <si>
    <t>Total singles</t>
  </si>
  <si>
    <t>Total from cotton</t>
  </si>
  <si>
    <t>Total from linen</t>
  </si>
  <si>
    <t>Total overall farmed</t>
  </si>
  <si>
    <t>333+</t>
  </si>
  <si>
    <t>Round #1</t>
  </si>
  <si>
    <t>Example</t>
  </si>
  <si>
    <t>Acquired</t>
  </si>
  <si>
    <t>Y</t>
  </si>
  <si>
    <t>Title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</si>
</sst>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sz val="8"/>
      <color theme="1"/>
      <name val="Calibri"/>
      <family val="2"/>
      <scheme val="minor"/>
    </font>
    <font>
      <b/>
      <sz val="15"/>
      <color theme="3"/>
      <name val="Calibri"/>
      <family val="2"/>
      <scheme val="minor"/>
    </font>
    <font>
      <b/>
      <sz val="11"/>
      <color rgb="FFFA7D00"/>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F2F2F2"/>
      </patternFill>
    </fill>
    <fill>
      <patternFill patternType="solid">
        <fgColor theme="4"/>
        <bgColor theme="4"/>
      </patternFill>
    </fill>
    <fill>
      <patternFill patternType="solid">
        <fgColor theme="4" tint="0.79998168889431442"/>
        <bgColor theme="4" tint="0.79998168889431442"/>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thin">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25" applyNumberFormat="0" applyFill="0" applyAlignment="0" applyProtection="0"/>
    <xf numFmtId="0" fontId="4" fillId="5" borderId="27" applyNumberFormat="0" applyAlignment="0" applyProtection="0"/>
  </cellStyleXfs>
  <cellXfs count="107">
    <xf numFmtId="0" fontId="0" fillId="0" borderId="0" xfId="0"/>
    <xf numFmtId="0" fontId="0" fillId="0" borderId="0" xfId="0" applyAlignment="1">
      <alignment wrapText="1"/>
    </xf>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center"/>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6" xfId="0" applyFont="1" applyFill="1" applyBorder="1" applyAlignment="1">
      <alignment horizont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vertical="center" wrapText="1"/>
    </xf>
    <xf numFmtId="0" fontId="0" fillId="0" borderId="0" xfId="0" applyAlignment="1">
      <alignment horizontal="center" vertical="center"/>
    </xf>
    <xf numFmtId="0" fontId="0" fillId="0" borderId="6" xfId="0" applyBorder="1" applyAlignment="1">
      <alignment horizontal="center" vertical="center" wrapText="1"/>
    </xf>
    <xf numFmtId="0" fontId="2" fillId="0" borderId="6" xfId="0" applyFont="1" applyBorder="1" applyAlignment="1">
      <alignment vertical="center" wrapText="1"/>
    </xf>
    <xf numFmtId="0" fontId="0" fillId="0" borderId="6" xfId="0" applyBorder="1" applyAlignment="1">
      <alignment horizontal="center" vertical="center"/>
    </xf>
    <xf numFmtId="0" fontId="0" fillId="0" borderId="0" xfId="0" applyAlignment="1">
      <alignment horizontal="center"/>
    </xf>
    <xf numFmtId="0" fontId="1" fillId="3" borderId="14" xfId="0" applyFont="1" applyFill="1" applyBorder="1"/>
    <xf numFmtId="3" fontId="0" fillId="0" borderId="0" xfId="0" applyNumberFormat="1"/>
    <xf numFmtId="10" fontId="0" fillId="0" borderId="4" xfId="0" applyNumberFormat="1" applyBorder="1"/>
    <xf numFmtId="3" fontId="0" fillId="0" borderId="6" xfId="0" applyNumberFormat="1" applyBorder="1"/>
    <xf numFmtId="10" fontId="0" fillId="0" borderId="7" xfId="0" applyNumberFormat="1" applyBorder="1"/>
    <xf numFmtId="0" fontId="0" fillId="2" borderId="16" xfId="0" applyFill="1" applyBorder="1"/>
    <xf numFmtId="0" fontId="0" fillId="2" borderId="17" xfId="0" applyFill="1" applyBorder="1"/>
    <xf numFmtId="0" fontId="0" fillId="3" borderId="9" xfId="0" applyFill="1" applyBorder="1"/>
    <xf numFmtId="0" fontId="0" fillId="3" borderId="10" xfId="0" applyFill="1" applyBorder="1"/>
    <xf numFmtId="0" fontId="0" fillId="0" borderId="8" xfId="0" applyBorder="1"/>
    <xf numFmtId="0" fontId="0" fillId="0" borderId="10" xfId="0" applyBorder="1"/>
    <xf numFmtId="0" fontId="0" fillId="3" borderId="12" xfId="0" applyFill="1" applyBorder="1" applyAlignment="1">
      <alignment horizontal="center"/>
    </xf>
    <xf numFmtId="0" fontId="1" fillId="3" borderId="1" xfId="0" applyFont="1" applyFill="1" applyBorder="1"/>
    <xf numFmtId="9" fontId="0" fillId="0" borderId="9" xfId="0" applyNumberFormat="1" applyBorder="1"/>
    <xf numFmtId="9" fontId="0" fillId="0" borderId="0" xfId="0" applyNumberFormat="1"/>
    <xf numFmtId="0" fontId="0" fillId="3" borderId="18" xfId="0" applyFill="1" applyBorder="1"/>
    <xf numFmtId="0" fontId="0" fillId="3" borderId="15" xfId="0" applyFill="1" applyBorder="1" applyAlignment="1">
      <alignment horizontal="center"/>
    </xf>
    <xf numFmtId="0" fontId="0" fillId="3" borderId="13" xfId="0" applyFill="1" applyBorder="1" applyAlignment="1">
      <alignment horizontal="center"/>
    </xf>
    <xf numFmtId="0" fontId="0" fillId="0" borderId="19" xfId="0" applyBorder="1"/>
    <xf numFmtId="0" fontId="0" fillId="0" borderId="1" xfId="0" applyBorder="1"/>
    <xf numFmtId="0" fontId="1" fillId="3" borderId="20" xfId="0" applyFont="1" applyFill="1" applyBorder="1"/>
    <xf numFmtId="10" fontId="0" fillId="0" borderId="21" xfId="0" applyNumberFormat="1" applyBorder="1"/>
    <xf numFmtId="0" fontId="0" fillId="0" borderId="20" xfId="0" applyBorder="1"/>
    <xf numFmtId="0" fontId="0" fillId="3" borderId="8" xfId="0" applyFill="1" applyBorder="1"/>
    <xf numFmtId="3" fontId="0" fillId="0" borderId="2" xfId="0" applyNumberFormat="1" applyBorder="1"/>
    <xf numFmtId="0" fontId="0" fillId="2" borderId="22" xfId="0" applyFill="1" applyBorder="1"/>
    <xf numFmtId="10" fontId="0" fillId="0" borderId="3" xfId="0" applyNumberFormat="1" applyBorder="1"/>
    <xf numFmtId="0" fontId="1" fillId="0" borderId="23" xfId="0" applyFont="1" applyBorder="1"/>
    <xf numFmtId="10" fontId="1" fillId="0" borderId="24" xfId="0" applyNumberFormat="1" applyFont="1" applyBorder="1"/>
    <xf numFmtId="0" fontId="0" fillId="0" borderId="3" xfId="0" applyBorder="1"/>
    <xf numFmtId="0" fontId="0" fillId="0" borderId="5" xfId="0" applyBorder="1"/>
    <xf numFmtId="0" fontId="0" fillId="0" borderId="7" xfId="0" applyBorder="1"/>
    <xf numFmtId="0" fontId="0" fillId="0" borderId="14" xfId="0" applyBorder="1"/>
    <xf numFmtId="3" fontId="0" fillId="0" borderId="14" xfId="0" applyNumberFormat="1" applyBorder="1"/>
    <xf numFmtId="0" fontId="0" fillId="0" borderId="9" xfId="0" applyBorder="1"/>
    <xf numFmtId="3" fontId="0" fillId="0" borderId="9" xfId="0" applyNumberFormat="1" applyBorder="1"/>
    <xf numFmtId="10" fontId="0" fillId="0" borderId="10" xfId="0" applyNumberFormat="1" applyBorder="1"/>
    <xf numFmtId="10" fontId="0" fillId="0" borderId="14" xfId="0" applyNumberFormat="1" applyBorder="1"/>
    <xf numFmtId="0" fontId="0" fillId="4" borderId="8" xfId="0" applyFill="1" applyBorder="1"/>
    <xf numFmtId="0" fontId="0" fillId="4" borderId="9" xfId="0" applyFill="1" applyBorder="1"/>
    <xf numFmtId="164" fontId="0" fillId="0" borderId="0" xfId="0" applyNumberFormat="1"/>
    <xf numFmtId="0" fontId="0" fillId="0" borderId="21" xfId="0" applyBorder="1"/>
    <xf numFmtId="0" fontId="0" fillId="0" borderId="26" xfId="0" applyBorder="1"/>
    <xf numFmtId="10" fontId="0" fillId="0" borderId="20"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3" fontId="4" fillId="5" borderId="29" xfId="2" applyNumberFormat="1" applyBorder="1" applyProtection="1"/>
    <xf numFmtId="3" fontId="4" fillId="5" borderId="27" xfId="2" applyNumberFormat="1" applyProtection="1"/>
    <xf numFmtId="3" fontId="4" fillId="5" borderId="28" xfId="2" applyNumberFormat="1" applyBorder="1" applyProtection="1"/>
    <xf numFmtId="49" fontId="0" fillId="0" borderId="9" xfId="0" applyNumberFormat="1" applyBorder="1" applyAlignment="1">
      <alignment horizontal="center" vertical="center"/>
    </xf>
    <xf numFmtId="0" fontId="0" fillId="0" borderId="6" xfId="0" applyBorder="1" applyAlignment="1">
      <alignment horizontal="center"/>
    </xf>
    <xf numFmtId="9" fontId="0" fillId="0" borderId="14" xfId="0" applyNumberFormat="1" applyBorder="1"/>
    <xf numFmtId="3" fontId="4" fillId="5" borderId="30" xfId="2" applyNumberFormat="1" applyBorder="1"/>
    <xf numFmtId="3" fontId="4" fillId="5" borderId="31" xfId="2" applyNumberFormat="1" applyBorder="1"/>
    <xf numFmtId="3" fontId="4" fillId="5" borderId="32" xfId="2" applyNumberFormat="1" applyBorder="1"/>
    <xf numFmtId="0" fontId="4" fillId="5" borderId="30" xfId="2" applyBorder="1"/>
    <xf numFmtId="0" fontId="0" fillId="0" borderId="11" xfId="0" applyBorder="1"/>
    <xf numFmtId="0" fontId="0" fillId="0" borderId="33" xfId="0" applyBorder="1"/>
    <xf numFmtId="0" fontId="0" fillId="0" borderId="8" xfId="0" applyBorder="1" applyAlignment="1">
      <alignment horizontal="center" vertical="center"/>
    </xf>
    <xf numFmtId="0" fontId="0" fillId="0" borderId="34" xfId="0" applyBorder="1"/>
    <xf numFmtId="0" fontId="0" fillId="0" borderId="35" xfId="0" applyBorder="1"/>
    <xf numFmtId="0" fontId="5" fillId="6" borderId="37" xfId="0" applyFont="1" applyFill="1" applyBorder="1"/>
    <xf numFmtId="0" fontId="5" fillId="6" borderId="38" xfId="0" applyFont="1" applyFill="1" applyBorder="1"/>
    <xf numFmtId="0" fontId="5" fillId="6" borderId="39" xfId="0" applyFont="1" applyFill="1" applyBorder="1"/>
    <xf numFmtId="0" fontId="0" fillId="7" borderId="37" xfId="0" applyFill="1" applyBorder="1"/>
    <xf numFmtId="0" fontId="0" fillId="7" borderId="38" xfId="0" applyFill="1" applyBorder="1"/>
    <xf numFmtId="0" fontId="0" fillId="7" borderId="39" xfId="0" applyFill="1" applyBorder="1" applyAlignment="1">
      <alignment horizontal="center"/>
    </xf>
    <xf numFmtId="0" fontId="0" fillId="0" borderId="37" xfId="0" applyBorder="1"/>
    <xf numFmtId="0" fontId="0" fillId="0" borderId="38" xfId="0" applyBorder="1"/>
    <xf numFmtId="0" fontId="0" fillId="0" borderId="39" xfId="0" applyBorder="1" applyAlignment="1">
      <alignment horizontal="center"/>
    </xf>
    <xf numFmtId="0" fontId="0" fillId="0" borderId="36" xfId="0" applyBorder="1" applyAlignment="1">
      <alignment horizontal="center"/>
    </xf>
    <xf numFmtId="0" fontId="0" fillId="3" borderId="19" xfId="0" applyFill="1" applyBorder="1" applyAlignment="1">
      <alignment horizontal="left"/>
    </xf>
    <xf numFmtId="0" fontId="0" fillId="3" borderId="0" xfId="0" applyFill="1" applyAlignment="1">
      <alignment horizontal="left"/>
    </xf>
    <xf numFmtId="0" fontId="0" fillId="3" borderId="5" xfId="0" applyFill="1" applyBorder="1" applyAlignment="1">
      <alignment horizontal="left"/>
    </xf>
    <xf numFmtId="0" fontId="0" fillId="3" borderId="6" xfId="0" applyFill="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3" borderId="1" xfId="0" applyFill="1" applyBorder="1" applyAlignment="1">
      <alignment horizontal="left"/>
    </xf>
    <xf numFmtId="0" fontId="0" fillId="3" borderId="2" xfId="0" applyFill="1" applyBorder="1" applyAlignment="1">
      <alignment horizontal="left"/>
    </xf>
    <xf numFmtId="0" fontId="1" fillId="2" borderId="11" xfId="0" applyFont="1" applyFill="1" applyBorder="1" applyAlignment="1">
      <alignment horizontal="center" wrapText="1"/>
    </xf>
    <xf numFmtId="0" fontId="1" fillId="2" borderId="12" xfId="0" applyFont="1" applyFill="1" applyBorder="1" applyAlignment="1">
      <alignment horizont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3" fillId="0" borderId="0" xfId="1" applyBorder="1" applyAlignment="1">
      <alignment horizontal="center"/>
    </xf>
  </cellXfs>
  <cellStyles count="3">
    <cellStyle name="Calculation" xfId="2" builtinId="22"/>
    <cellStyle name="Heading 1" xfId="1" builtinId="16"/>
    <cellStyle name="Normal" xfId="0" builtinId="0"/>
  </cellStyles>
  <dxfs count="4">
    <dxf>
      <font>
        <color rgb="FF006100"/>
      </font>
      <fill>
        <patternFill>
          <bgColor rgb="FFC6EFCE"/>
        </patternFill>
      </fill>
    </dxf>
    <dxf>
      <font>
        <color rgb="FF006100"/>
      </font>
      <fill>
        <patternFill>
          <bgColor rgb="FFC6EFCE"/>
        </patternFill>
      </fill>
    </dxf>
    <dxf>
      <numFmt numFmtId="164" formatCode="yyyy\-mm\-dd;@"/>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8A975E-00AE-4EBB-BB59-D6B13A141D44}" name="Table2" displayName="Table2" ref="B6:H24" totalsRowShown="0">
  <autoFilter ref="B6:H24" xr:uid="{EDCDF189-9CAE-47D2-895A-26C70515F972}"/>
  <tableColumns count="7">
    <tableColumn id="1" xr3:uid="{59BD3A02-2D89-4BE7-9508-4A372593E589}" name="Date" dataDxfId="3"/>
    <tableColumn id="2" xr3:uid="{0A92B7D1-766D-4BB2-9B1D-0B241C7C599A}" name="Singles"/>
    <tableColumn id="3" xr3:uid="{07CF0ABD-5247-42B8-9314-1C7DE5DC1978}" name="Cotton Purses"/>
    <tableColumn id="4" xr3:uid="{280537A0-BCE8-4422-84AA-7B5F02CC32AA}" name="Cotton (Singles)"/>
    <tableColumn id="5" xr3:uid="{5A06AD49-3225-4A16-9C73-067A768DBE49}" name="Linen Purses"/>
    <tableColumn id="6" xr3:uid="{02D342FF-B933-47CD-AD84-077DBDF9C434}" name="Linen (Singles)"/>
    <tableColumn id="7" xr3:uid="{27484B81-EB68-40D0-8372-F3236E9E3B2C}" name="Total">
      <calculatedColumnFormula>SUM(C7,E7,G7)</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D54E4A-1F87-4BD8-903B-33C9898C5A16}" name="Table24" displayName="Table24" ref="N6:T8" totalsRowShown="0">
  <autoFilter ref="N6:T8" xr:uid="{AE317730-AC5C-497E-987F-785D2A1678B9}"/>
  <tableColumns count="7">
    <tableColumn id="1" xr3:uid="{42B95A70-C3D7-4095-9E1D-83CFF49EAF8B}" name="Date" dataDxfId="2"/>
    <tableColumn id="2" xr3:uid="{125F5CC4-B418-4B38-BE3D-8B8D0FB458AA}" name="Singles"/>
    <tableColumn id="3" xr3:uid="{047A8502-115C-4B93-99A0-FC7320D3AAFF}" name="Cotton Purses"/>
    <tableColumn id="4" xr3:uid="{F490F338-FD4B-498A-8579-F32B01CB7339}" name="Cotton (Singles)"/>
    <tableColumn id="5" xr3:uid="{54BCCA69-D6DA-4AA3-881E-597CE4A07C6E}" name="Linen Purses"/>
    <tableColumn id="6" xr3:uid="{134A325C-A5B1-4DE8-8BCC-FC4B4F88AA97}" name="Linen (Singles)"/>
    <tableColumn id="7" xr3:uid="{E978C5F7-F3CE-48BE-A577-39CAFB4DDDE9}" name="Total"/>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447E-B1C7-48FC-86FA-81F2301FB971}">
  <dimension ref="A1:M25"/>
  <sheetViews>
    <sheetView workbookViewId="0">
      <selection activeCell="B22" sqref="B22"/>
    </sheetView>
  </sheetViews>
  <sheetFormatPr defaultRowHeight="14.4" x14ac:dyDescent="0.3"/>
  <cols>
    <col min="1" max="1" width="26.44140625" bestFit="1" customWidth="1"/>
    <col min="2" max="2" width="12.88671875" customWidth="1"/>
    <col min="3" max="3" width="9.33203125" bestFit="1" customWidth="1"/>
    <col min="4" max="4" width="14.44140625" bestFit="1" customWidth="1"/>
    <col min="6" max="6" width="12.88671875" bestFit="1" customWidth="1"/>
    <col min="7" max="7" width="11.6640625" bestFit="1" customWidth="1"/>
    <col min="8" max="8" width="12.88671875" bestFit="1" customWidth="1"/>
  </cols>
  <sheetData>
    <row r="1" spans="1:13" ht="15" thickBot="1" x14ac:dyDescent="0.35">
      <c r="A1" s="19"/>
      <c r="B1" s="30" t="s">
        <v>198</v>
      </c>
      <c r="C1" s="35" t="s">
        <v>199</v>
      </c>
      <c r="D1" s="30" t="s">
        <v>200</v>
      </c>
      <c r="E1" s="35"/>
      <c r="F1" s="36" t="s">
        <v>201</v>
      </c>
      <c r="K1" t="s">
        <v>210</v>
      </c>
    </row>
    <row r="2" spans="1:13" x14ac:dyDescent="0.3">
      <c r="A2" s="42" t="s">
        <v>195</v>
      </c>
      <c r="B2" s="43">
        <v>150000</v>
      </c>
      <c r="C2" s="43">
        <v>0</v>
      </c>
      <c r="D2" s="67">
        <f>IF((B2-C2) &lt; 0, 0, B2-C2)</f>
        <v>150000</v>
      </c>
      <c r="E2" s="44"/>
      <c r="F2" s="45">
        <f>IF((C2/B2) &gt; 1, 1, C2/B2)</f>
        <v>0</v>
      </c>
      <c r="H2" s="97" t="s">
        <v>223</v>
      </c>
      <c r="I2" s="98"/>
      <c r="J2" s="28">
        <v>960</v>
      </c>
      <c r="K2" s="72">
        <f>C3+J2</f>
        <v>960</v>
      </c>
    </row>
    <row r="3" spans="1:13" x14ac:dyDescent="0.3">
      <c r="A3" s="34" t="s">
        <v>196</v>
      </c>
      <c r="B3" s="20">
        <v>100000</v>
      </c>
      <c r="C3" s="20">
        <v>0</v>
      </c>
      <c r="D3" s="66">
        <f>IF((B3-C3) &lt; 0, 0, B3-C3)</f>
        <v>100000</v>
      </c>
      <c r="E3" s="24"/>
      <c r="F3" s="21">
        <f>IF((C3/B3) &gt; 1, 1, C3/B3)</f>
        <v>0</v>
      </c>
      <c r="H3" s="90" t="s">
        <v>222</v>
      </c>
      <c r="I3" s="91"/>
      <c r="J3" s="53">
        <v>1440</v>
      </c>
      <c r="K3" s="73">
        <f>C3+J3</f>
        <v>1440</v>
      </c>
    </row>
    <row r="4" spans="1:13" x14ac:dyDescent="0.3">
      <c r="A4" s="34" t="s">
        <v>197</v>
      </c>
      <c r="B4" s="20">
        <v>30000</v>
      </c>
      <c r="C4" s="66">
        <f>B4-D4</f>
        <v>0</v>
      </c>
      <c r="D4" s="20">
        <v>30000</v>
      </c>
      <c r="E4" s="24"/>
      <c r="F4" s="21">
        <f>IF((C4/B4) &gt; 1, 1, C4/B4)</f>
        <v>0</v>
      </c>
      <c r="H4" s="90" t="s">
        <v>202</v>
      </c>
      <c r="I4" s="91"/>
      <c r="J4" s="54">
        <v>1920</v>
      </c>
      <c r="K4" s="73">
        <f>C3+J4</f>
        <v>1920</v>
      </c>
    </row>
    <row r="5" spans="1:13" ht="15" thickBot="1" x14ac:dyDescent="0.35">
      <c r="A5" s="27" t="s">
        <v>212</v>
      </c>
      <c r="B5" s="22">
        <v>10000</v>
      </c>
      <c r="C5" s="22">
        <v>0</v>
      </c>
      <c r="D5" s="65">
        <f>IF((B5-H19) &lt; 0, 0, B5-H19)</f>
        <v>10000</v>
      </c>
      <c r="E5" s="25"/>
      <c r="F5" s="23">
        <f>IF((H19/B5) &gt; 1, 1, H19/B5)</f>
        <v>0</v>
      </c>
      <c r="H5" s="92" t="s">
        <v>203</v>
      </c>
      <c r="I5" s="93"/>
      <c r="J5" s="71">
        <f>ROUNDUP((D3/J4),0)</f>
        <v>53</v>
      </c>
      <c r="K5" s="74"/>
    </row>
    <row r="7" spans="1:13" ht="15" thickBot="1" x14ac:dyDescent="0.35"/>
    <row r="8" spans="1:13" ht="15" thickBot="1" x14ac:dyDescent="0.35">
      <c r="A8" s="19" t="s">
        <v>239</v>
      </c>
      <c r="B8" s="30" t="s">
        <v>6</v>
      </c>
      <c r="C8" s="30" t="s">
        <v>10</v>
      </c>
      <c r="D8" s="30" t="s">
        <v>14</v>
      </c>
      <c r="E8" s="30" t="s">
        <v>18</v>
      </c>
      <c r="F8" s="30" t="s">
        <v>22</v>
      </c>
      <c r="G8" s="30" t="s">
        <v>26</v>
      </c>
      <c r="H8" s="30" t="s">
        <v>30</v>
      </c>
      <c r="I8" s="30" t="s">
        <v>34</v>
      </c>
      <c r="J8" s="30" t="s">
        <v>204</v>
      </c>
      <c r="K8" s="30" t="s">
        <v>42</v>
      </c>
      <c r="L8" s="70" t="s">
        <v>205</v>
      </c>
    </row>
    <row r="9" spans="1:13" x14ac:dyDescent="0.3">
      <c r="A9" s="26" t="s">
        <v>0</v>
      </c>
      <c r="B9" s="18" t="str">
        <f>IF(NOT(ISBLANK('Assault Progress'!$G4)), 'Assault Progress'!$G4, "")</f>
        <v/>
      </c>
      <c r="C9" s="18" t="str">
        <f>IF(NOT(ISBLANK('Assault Progress'!$G5)), 'Assault Progress'!$G5, "")</f>
        <v/>
      </c>
      <c r="D9" s="18" t="str">
        <f>IF(NOT(ISBLANK('Assault Progress'!$G6)), 'Assault Progress'!$G6, "")</f>
        <v/>
      </c>
      <c r="E9" s="18" t="str">
        <f>IF(NOT(ISBLANK('Assault Progress'!$G7)), 'Assault Progress'!$G7, "")</f>
        <v/>
      </c>
      <c r="F9" s="18" t="str">
        <f>IF(NOT(ISBLANK('Assault Progress'!$G8)), 'Assault Progress'!$G8, "")</f>
        <v/>
      </c>
      <c r="G9" s="18" t="str">
        <f>IF(NOT(ISBLANK('Assault Progress'!$G9)), 'Assault Progress'!$G9, "")</f>
        <v/>
      </c>
      <c r="H9" s="18" t="str">
        <f>IF(NOT(ISBLANK('Assault Progress'!$G10)), 'Assault Progress'!$G10, "")</f>
        <v/>
      </c>
      <c r="I9" s="18" t="str">
        <f>IF(NOT(ISBLANK('Assault Progress'!$G11)), 'Assault Progress'!$G11, "")</f>
        <v/>
      </c>
      <c r="J9" s="18" t="str">
        <f>IF(NOT(ISBLANK('Assault Progress'!$G12)), 'Assault Progress'!$G12, "")</f>
        <v/>
      </c>
      <c r="K9" s="18" t="str">
        <f>IF(NOT(ISBLANK('Assault Progress'!$G13)), 'Assault Progress'!$G13, "")</f>
        <v/>
      </c>
      <c r="L9" s="32">
        <f t="shared" ref="L9:L12" si="0">(COUNTIF(B9:K9,"Y")/10)</f>
        <v>0</v>
      </c>
    </row>
    <row r="10" spans="1:13" x14ac:dyDescent="0.3">
      <c r="A10" s="26" t="s">
        <v>46</v>
      </c>
      <c r="B10" s="18" t="str">
        <f>IF(NOT(ISBLANK('Assault Progress'!$O4)), 'Assault Progress'!$O4, "")</f>
        <v/>
      </c>
      <c r="C10" s="18" t="str">
        <f>IF(NOT(ISBLANK('Assault Progress'!$O5)), 'Assault Progress'!$O5, "")</f>
        <v/>
      </c>
      <c r="D10" s="18" t="str">
        <f>IF(NOT(ISBLANK('Assault Progress'!$O6)), 'Assault Progress'!$O6, "")</f>
        <v/>
      </c>
      <c r="E10" s="18" t="str">
        <f>IF(NOT(ISBLANK('Assault Progress'!$O7)), 'Assault Progress'!$O7, "")</f>
        <v/>
      </c>
      <c r="F10" s="18" t="str">
        <f>IF(NOT(ISBLANK('Assault Progress'!$O8)), 'Assault Progress'!$O8, "")</f>
        <v/>
      </c>
      <c r="G10" s="18" t="str">
        <f>IF(NOT(ISBLANK('Assault Progress'!$O9)), 'Assault Progress'!$O9, "")</f>
        <v/>
      </c>
      <c r="H10" s="18" t="str">
        <f>IF(NOT(ISBLANK('Assault Progress'!$O10)), 'Assault Progress'!$O10, "")</f>
        <v/>
      </c>
      <c r="I10" s="18" t="str">
        <f>IF(NOT(ISBLANK('Assault Progress'!$O11)), 'Assault Progress'!$O11, "")</f>
        <v/>
      </c>
      <c r="J10" s="18" t="str">
        <f>IF(NOT(ISBLANK('Assault Progress'!$O12)), 'Assault Progress'!$O12, "")</f>
        <v/>
      </c>
      <c r="K10" s="18" t="str">
        <f>IF(NOT(ISBLANK('Assault Progress'!$O13)), 'Assault Progress'!$O13, "")</f>
        <v/>
      </c>
      <c r="L10" s="32">
        <f t="shared" si="0"/>
        <v>0</v>
      </c>
    </row>
    <row r="11" spans="1:13" x14ac:dyDescent="0.3">
      <c r="A11" s="26" t="s">
        <v>79</v>
      </c>
      <c r="B11" s="18" t="str">
        <f>IF(NOT(ISBLANK('Assault Progress'!$W4)), 'Assault Progress'!$W4, "")</f>
        <v/>
      </c>
      <c r="C11" s="18" t="str">
        <f>IF(NOT(ISBLANK('Assault Progress'!$W5)), 'Assault Progress'!$W5, "")</f>
        <v/>
      </c>
      <c r="D11" s="18" t="str">
        <f>IF(NOT(ISBLANK('Assault Progress'!$W6)), 'Assault Progress'!$W6, "")</f>
        <v/>
      </c>
      <c r="E11" s="18" t="str">
        <f>IF(NOT(ISBLANK('Assault Progress'!$W7)), 'Assault Progress'!$W7, "")</f>
        <v/>
      </c>
      <c r="F11" s="18" t="str">
        <f>IF(NOT(ISBLANK('Assault Progress'!$W8)), 'Assault Progress'!$W8, "")</f>
        <v/>
      </c>
      <c r="G11" s="18" t="str">
        <f>IF(NOT(ISBLANK('Assault Progress'!$W9)), 'Assault Progress'!$W9, "")</f>
        <v/>
      </c>
      <c r="H11" s="18" t="str">
        <f>IF(NOT(ISBLANK('Assault Progress'!$W10)), 'Assault Progress'!$W10, "")</f>
        <v/>
      </c>
      <c r="I11" s="18" t="str">
        <f>IF(NOT(ISBLANK('Assault Progress'!$W11)), 'Assault Progress'!$W11, "")</f>
        <v/>
      </c>
      <c r="J11" s="18" t="str">
        <f>IF(NOT(ISBLANK('Assault Progress'!$W12)), 'Assault Progress'!$W12, "")</f>
        <v/>
      </c>
      <c r="K11" s="18" t="str">
        <f>IF(NOT(ISBLANK('Assault Progress'!$W13)), 'Assault Progress'!$W13, "")</f>
        <v/>
      </c>
      <c r="L11" s="32">
        <f t="shared" si="0"/>
        <v>0</v>
      </c>
    </row>
    <row r="12" spans="1:13" x14ac:dyDescent="0.3">
      <c r="A12" s="26" t="s">
        <v>110</v>
      </c>
      <c r="B12" s="18" t="str">
        <f>IF(NOT(ISBLANK('Assault Progress'!$AE4)), 'Assault Progress'!$AE4, "")</f>
        <v/>
      </c>
      <c r="C12" s="18" t="str">
        <f>IF(NOT(ISBLANK('Assault Progress'!$AE5)), 'Assault Progress'!$AE5, "")</f>
        <v/>
      </c>
      <c r="D12" s="18" t="str">
        <f>IF(NOT(ISBLANK('Assault Progress'!$AE6)), 'Assault Progress'!$AE6, "")</f>
        <v/>
      </c>
      <c r="E12" s="18" t="str">
        <f>IF(NOT(ISBLANK('Assault Progress'!$AE7)), 'Assault Progress'!$AE7, "")</f>
        <v/>
      </c>
      <c r="F12" s="18" t="str">
        <f>IF(NOT(ISBLANK('Assault Progress'!$AE8)), 'Assault Progress'!$AE8, "")</f>
        <v/>
      </c>
      <c r="G12" s="18" t="str">
        <f>IF(NOT(ISBLANK('Assault Progress'!$AE9)), 'Assault Progress'!$AE9, "")</f>
        <v/>
      </c>
      <c r="H12" s="18" t="str">
        <f>IF(NOT(ISBLANK('Assault Progress'!$AE10)), 'Assault Progress'!$AE10, "")</f>
        <v/>
      </c>
      <c r="I12" s="18" t="str">
        <f>IF(NOT(ISBLANK('Assault Progress'!$AE11)), 'Assault Progress'!$AE11, "")</f>
        <v/>
      </c>
      <c r="J12" s="18" t="str">
        <f>IF(NOT(ISBLANK('Assault Progress'!$AE12)), 'Assault Progress'!$AE12, "")</f>
        <v/>
      </c>
      <c r="K12" s="18" t="str">
        <f>IF(NOT(ISBLANK('Assault Progress'!$AE13)), 'Assault Progress'!$AE13, "")</f>
        <v/>
      </c>
      <c r="L12" s="32">
        <f t="shared" si="0"/>
        <v>0</v>
      </c>
    </row>
    <row r="13" spans="1:13" ht="15" thickBot="1" x14ac:dyDescent="0.35">
      <c r="A13" s="27" t="s">
        <v>136</v>
      </c>
      <c r="B13" s="69" t="str">
        <f>IF(NOT(ISBLANK('Assault Progress'!$AM4)), 'Assault Progress'!$AM4, "")</f>
        <v/>
      </c>
      <c r="C13" s="69" t="str">
        <f>IF(NOT(ISBLANK('Assault Progress'!$AM5)), 'Assault Progress'!$AM5, "")</f>
        <v/>
      </c>
      <c r="D13" s="69" t="str">
        <f>IF(NOT(ISBLANK('Assault Progress'!$AM6)), 'Assault Progress'!$AM6, "")</f>
        <v/>
      </c>
      <c r="E13" s="69" t="str">
        <f>IF(NOT(ISBLANK('Assault Progress'!$AM7)), 'Assault Progress'!$AM7, "")</f>
        <v/>
      </c>
      <c r="F13" s="69" t="str">
        <f>IF(NOT(ISBLANK('Assault Progress'!$AM8)), 'Assault Progress'!$AM8, "")</f>
        <v/>
      </c>
      <c r="G13" s="69" t="str">
        <f>IF(NOT(ISBLANK('Assault Progress'!$AM9)), 'Assault Progress'!$AM9, "")</f>
        <v/>
      </c>
      <c r="H13" s="69" t="str">
        <f>IF(NOT(ISBLANK('Assault Progress'!$AM10)), 'Assault Progress'!$AM10, "")</f>
        <v/>
      </c>
      <c r="I13" s="69" t="str">
        <f>IF(NOT(ISBLANK('Assault Progress'!$AM11)), 'Assault Progress'!$AM11, "")</f>
        <v/>
      </c>
      <c r="J13" s="69" t="str">
        <f>IF(NOT(ISBLANK('Assault Progress'!$AM12)), 'Assault Progress'!$AM12, "")</f>
        <v/>
      </c>
      <c r="K13" s="69" t="str">
        <f>IF(NOT(ISBLANK('Assault Progress'!$AM13)), 'Assault Progress'!$AM13, "")</f>
        <v/>
      </c>
      <c r="L13" s="32">
        <f>(COUNTIF(B13:K13,"Y")/10)</f>
        <v>0</v>
      </c>
    </row>
    <row r="14" spans="1:13" ht="15" thickBot="1" x14ac:dyDescent="0.35">
      <c r="L14" s="70">
        <f>(SUM(L9:L13)/5)</f>
        <v>0</v>
      </c>
      <c r="M14" s="33"/>
    </row>
    <row r="15" spans="1:13" ht="15" thickBot="1" x14ac:dyDescent="0.35">
      <c r="F15" s="51" t="s">
        <v>217</v>
      </c>
      <c r="G15" s="51" t="s">
        <v>218</v>
      </c>
      <c r="H15" s="51" t="s">
        <v>219</v>
      </c>
      <c r="I15" s="57"/>
    </row>
    <row r="16" spans="1:13" x14ac:dyDescent="0.3">
      <c r="A16" s="31" t="s">
        <v>206</v>
      </c>
      <c r="B16" s="39" t="s">
        <v>211</v>
      </c>
      <c r="D16" s="38" t="s">
        <v>215</v>
      </c>
      <c r="E16" s="48"/>
      <c r="F16" s="28">
        <v>0</v>
      </c>
      <c r="G16" s="28">
        <f>ROUNDDOWN((15+30)/2,0)</f>
        <v>22</v>
      </c>
      <c r="H16" s="28">
        <f>(G16*F16)</f>
        <v>0</v>
      </c>
      <c r="I16" s="58"/>
    </row>
    <row r="17" spans="1:9" ht="15" thickBot="1" x14ac:dyDescent="0.35">
      <c r="A17" s="37" t="s">
        <v>197</v>
      </c>
      <c r="B17" s="40">
        <f>F4</f>
        <v>0</v>
      </c>
      <c r="D17" s="49" t="s">
        <v>216</v>
      </c>
      <c r="E17" s="50"/>
      <c r="F17" s="29">
        <v>0</v>
      </c>
      <c r="G17" s="29">
        <f>ROUNDDOWN((3+15)/2,0)</f>
        <v>9</v>
      </c>
      <c r="H17" s="29">
        <f>(G17*F17)</f>
        <v>0</v>
      </c>
      <c r="I17" s="58"/>
    </row>
    <row r="18" spans="1:9" ht="15" thickBot="1" x14ac:dyDescent="0.35">
      <c r="A18" s="37" t="s">
        <v>209</v>
      </c>
      <c r="B18" s="40">
        <f>L14</f>
        <v>0</v>
      </c>
      <c r="D18" s="94" t="s">
        <v>220</v>
      </c>
      <c r="E18" s="95"/>
      <c r="F18" s="95"/>
      <c r="G18" s="96"/>
      <c r="H18" s="51">
        <f>SUM(H16:H17)</f>
        <v>0</v>
      </c>
      <c r="I18" s="56"/>
    </row>
    <row r="19" spans="1:9" ht="15" thickBot="1" x14ac:dyDescent="0.35">
      <c r="A19" s="37" t="s">
        <v>208</v>
      </c>
      <c r="B19" s="40">
        <f>F3</f>
        <v>0</v>
      </c>
      <c r="D19" s="94" t="s">
        <v>221</v>
      </c>
      <c r="E19" s="95"/>
      <c r="F19" s="95"/>
      <c r="G19" s="96"/>
      <c r="H19" s="52">
        <f>H18+C5</f>
        <v>0</v>
      </c>
      <c r="I19" s="55">
        <f>H19/B5</f>
        <v>0</v>
      </c>
    </row>
    <row r="20" spans="1:9" x14ac:dyDescent="0.3">
      <c r="A20" s="37" t="s">
        <v>207</v>
      </c>
      <c r="B20" s="40">
        <f>F2</f>
        <v>0</v>
      </c>
    </row>
    <row r="21" spans="1:9" x14ac:dyDescent="0.3">
      <c r="A21" s="37" t="s">
        <v>252</v>
      </c>
      <c r="B21" s="40">
        <f>COUNTIF(Titles!C2:C9,"Yes")/COUNTA(Titles!A2:A9)</f>
        <v>0</v>
      </c>
    </row>
    <row r="22" spans="1:9" ht="15" thickBot="1" x14ac:dyDescent="0.35">
      <c r="A22" s="37" t="s">
        <v>224</v>
      </c>
      <c r="B22" s="40">
        <f>I19</f>
        <v>0</v>
      </c>
    </row>
    <row r="23" spans="1:9" x14ac:dyDescent="0.3">
      <c r="A23" s="38"/>
      <c r="B23" s="62"/>
    </row>
    <row r="24" spans="1:9" x14ac:dyDescent="0.3">
      <c r="A24" s="37" t="s">
        <v>214</v>
      </c>
      <c r="B24" s="40">
        <f>AVERAGE(B17:B20)</f>
        <v>0</v>
      </c>
    </row>
    <row r="25" spans="1:9" ht="15" thickBot="1" x14ac:dyDescent="0.35">
      <c r="A25" s="46" t="s">
        <v>213</v>
      </c>
      <c r="B25" s="47">
        <f>AVERAGE(B17:B22)</f>
        <v>0</v>
      </c>
    </row>
  </sheetData>
  <mergeCells count="6">
    <mergeCell ref="H4:I4"/>
    <mergeCell ref="H5:I5"/>
    <mergeCell ref="D18:G18"/>
    <mergeCell ref="D19:G19"/>
    <mergeCell ref="H2:I2"/>
    <mergeCell ref="H3:I3"/>
  </mergeCells>
  <conditionalFormatting sqref="B17:B25 F2:F6 L9:L14">
    <cfRule type="colorScale" priority="1">
      <colorScale>
        <cfvo type="num" val="0"/>
        <cfvo type="num" val="1"/>
        <color rgb="FFFCFCFF"/>
        <color rgb="FF63BE7B"/>
      </colorScale>
    </cfRule>
  </conditionalFormatting>
  <pageMargins left="0.7" right="0.7" top="0.75" bottom="0.75" header="0.3" footer="0.3"/>
  <pageSetup paperSize="9" orientation="portrait" r:id="rId1"/>
  <ignoredErrors>
    <ignoredError sqref="B2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0102-6C51-4136-B769-64E054CD3D0F}">
  <dimension ref="A1:AM19"/>
  <sheetViews>
    <sheetView workbookViewId="0">
      <selection activeCell="F5" sqref="F5"/>
    </sheetView>
  </sheetViews>
  <sheetFormatPr defaultRowHeight="14.4" x14ac:dyDescent="0.3"/>
  <cols>
    <col min="1" max="1" width="8.88671875" style="4"/>
    <col min="2" max="2" width="14.44140625" style="1" bestFit="1" customWidth="1"/>
    <col min="3" max="3" width="14.33203125" style="1" bestFit="1" customWidth="1"/>
    <col min="4" max="4" width="17.6640625" style="1" customWidth="1"/>
    <col min="5" max="5" width="8.6640625" bestFit="1" customWidth="1"/>
    <col min="6" max="6" width="10.88671875" bestFit="1" customWidth="1"/>
    <col min="7" max="7" width="9.88671875" customWidth="1"/>
    <col min="9" max="9" width="8.88671875" style="3"/>
    <col min="10" max="10" width="13.109375" bestFit="1" customWidth="1"/>
    <col min="11" max="11" width="14.109375" bestFit="1" customWidth="1"/>
    <col min="12" max="12" width="16.88671875" customWidth="1"/>
    <col min="13" max="13" width="8.6640625" bestFit="1" customWidth="1"/>
    <col min="14" max="14" width="10.88671875" bestFit="1" customWidth="1"/>
    <col min="15" max="15" width="9.88671875" customWidth="1"/>
    <col min="17" max="17" width="8.88671875" style="3"/>
    <col min="18" max="18" width="13.6640625" bestFit="1" customWidth="1"/>
    <col min="19" max="19" width="11.88671875" bestFit="1" customWidth="1"/>
    <col min="20" max="20" width="15.44140625" customWidth="1"/>
    <col min="21" max="21" width="8.6640625" bestFit="1" customWidth="1"/>
    <col min="22" max="22" width="10.88671875" bestFit="1" customWidth="1"/>
    <col min="23" max="23" width="9.88671875" customWidth="1"/>
    <col min="25" max="25" width="8.88671875" style="3"/>
    <col min="26" max="26" width="12.33203125" bestFit="1" customWidth="1"/>
    <col min="27" max="27" width="10.88671875" customWidth="1"/>
    <col min="28" max="28" width="19.44140625" customWidth="1"/>
    <col min="29" max="29" width="8.6640625" bestFit="1" customWidth="1"/>
    <col min="30" max="30" width="10.88671875" bestFit="1" customWidth="1"/>
    <col min="31" max="31" width="9.88671875" customWidth="1"/>
    <col min="33" max="33" width="8.88671875" style="3"/>
    <col min="34" max="34" width="14.44140625" customWidth="1"/>
    <col min="35" max="35" width="11.6640625" bestFit="1" customWidth="1"/>
    <col min="36" max="36" width="20.88671875" customWidth="1"/>
    <col min="37" max="38" width="10.88671875" bestFit="1" customWidth="1"/>
    <col min="39" max="39" width="9.109375" style="14"/>
  </cols>
  <sheetData>
    <row r="1" spans="1:39" s="3" customFormat="1" ht="15" customHeight="1" thickBot="1" x14ac:dyDescent="0.35">
      <c r="A1" s="99" t="s">
        <v>0</v>
      </c>
      <c r="B1" s="100"/>
      <c r="C1" s="100"/>
      <c r="D1" s="100"/>
      <c r="E1" s="100"/>
      <c r="F1" s="101" t="s">
        <v>248</v>
      </c>
      <c r="G1" s="101" t="s">
        <v>239</v>
      </c>
      <c r="I1" s="104" t="s">
        <v>46</v>
      </c>
      <c r="J1" s="105"/>
      <c r="K1" s="105"/>
      <c r="L1" s="105"/>
      <c r="M1" s="105"/>
      <c r="N1" s="101" t="s">
        <v>248</v>
      </c>
      <c r="O1" s="101" t="s">
        <v>239</v>
      </c>
      <c r="Q1" s="104" t="s">
        <v>79</v>
      </c>
      <c r="R1" s="105"/>
      <c r="S1" s="105"/>
      <c r="T1" s="105"/>
      <c r="U1" s="105"/>
      <c r="V1" s="101" t="s">
        <v>248</v>
      </c>
      <c r="W1" s="101" t="s">
        <v>239</v>
      </c>
      <c r="Y1" s="104" t="s">
        <v>110</v>
      </c>
      <c r="Z1" s="105"/>
      <c r="AA1" s="105"/>
      <c r="AB1" s="105"/>
      <c r="AC1" s="105"/>
      <c r="AD1" s="101" t="s">
        <v>248</v>
      </c>
      <c r="AE1" s="101" t="s">
        <v>239</v>
      </c>
      <c r="AG1" s="104" t="s">
        <v>136</v>
      </c>
      <c r="AH1" s="105"/>
      <c r="AI1" s="105"/>
      <c r="AJ1" s="105"/>
      <c r="AK1" s="105"/>
      <c r="AL1" s="101" t="s">
        <v>248</v>
      </c>
      <c r="AM1" s="101" t="s">
        <v>239</v>
      </c>
    </row>
    <row r="2" spans="1:39" s="3" customFormat="1" ht="15" customHeight="1" thickBot="1" x14ac:dyDescent="0.35">
      <c r="A2" s="99" t="s">
        <v>167</v>
      </c>
      <c r="B2" s="100"/>
      <c r="C2" s="100"/>
      <c r="D2" s="100"/>
      <c r="E2" s="100"/>
      <c r="F2" s="102"/>
      <c r="G2" s="102"/>
      <c r="I2" s="104" t="s">
        <v>168</v>
      </c>
      <c r="J2" s="105"/>
      <c r="K2" s="105"/>
      <c r="L2" s="105"/>
      <c r="M2" s="105"/>
      <c r="N2" s="102"/>
      <c r="O2" s="102"/>
      <c r="Q2" s="104" t="s">
        <v>169</v>
      </c>
      <c r="R2" s="105"/>
      <c r="S2" s="105"/>
      <c r="T2" s="105"/>
      <c r="U2" s="105"/>
      <c r="V2" s="102"/>
      <c r="W2" s="102"/>
      <c r="Y2" s="104" t="s">
        <v>170</v>
      </c>
      <c r="Z2" s="105"/>
      <c r="AA2" s="105"/>
      <c r="AB2" s="105"/>
      <c r="AC2" s="105"/>
      <c r="AD2" s="102"/>
      <c r="AE2" s="102"/>
      <c r="AG2" s="104" t="s">
        <v>171</v>
      </c>
      <c r="AH2" s="105"/>
      <c r="AI2" s="105"/>
      <c r="AJ2" s="105"/>
      <c r="AK2" s="105"/>
      <c r="AL2" s="102"/>
      <c r="AM2" s="102"/>
    </row>
    <row r="3" spans="1:39" s="5" customFormat="1" ht="13.95" customHeight="1" thickBot="1" x14ac:dyDescent="0.35">
      <c r="A3" s="6" t="s">
        <v>1</v>
      </c>
      <c r="B3" s="7" t="s">
        <v>2</v>
      </c>
      <c r="C3" s="7" t="s">
        <v>3</v>
      </c>
      <c r="D3" s="7" t="s">
        <v>4</v>
      </c>
      <c r="E3" s="8" t="s">
        <v>5</v>
      </c>
      <c r="F3" s="103"/>
      <c r="G3" s="103"/>
      <c r="I3" s="6" t="s">
        <v>1</v>
      </c>
      <c r="J3" s="7" t="s">
        <v>2</v>
      </c>
      <c r="K3" s="7" t="s">
        <v>3</v>
      </c>
      <c r="L3" s="7" t="s">
        <v>4</v>
      </c>
      <c r="M3" s="8" t="s">
        <v>5</v>
      </c>
      <c r="N3" s="103"/>
      <c r="O3" s="103"/>
      <c r="Q3" s="6" t="s">
        <v>1</v>
      </c>
      <c r="R3" s="7" t="s">
        <v>2</v>
      </c>
      <c r="S3" s="7" t="s">
        <v>3</v>
      </c>
      <c r="T3" s="7" t="s">
        <v>4</v>
      </c>
      <c r="U3" s="8" t="s">
        <v>5</v>
      </c>
      <c r="V3" s="103"/>
      <c r="W3" s="103"/>
      <c r="Y3" s="6" t="s">
        <v>1</v>
      </c>
      <c r="Z3" s="7" t="s">
        <v>2</v>
      </c>
      <c r="AA3" s="7" t="s">
        <v>3</v>
      </c>
      <c r="AB3" s="7" t="s">
        <v>4</v>
      </c>
      <c r="AC3" s="8" t="s">
        <v>5</v>
      </c>
      <c r="AD3" s="103"/>
      <c r="AE3" s="103"/>
      <c r="AG3" s="6" t="s">
        <v>1</v>
      </c>
      <c r="AH3" s="7" t="s">
        <v>2</v>
      </c>
      <c r="AI3" s="7" t="s">
        <v>3</v>
      </c>
      <c r="AJ3" s="7" t="s">
        <v>4</v>
      </c>
      <c r="AK3" s="8" t="s">
        <v>5</v>
      </c>
      <c r="AL3" s="103"/>
      <c r="AM3" s="103"/>
    </row>
    <row r="4" spans="1:39" ht="91.8" x14ac:dyDescent="0.3">
      <c r="A4" s="9" t="s">
        <v>6</v>
      </c>
      <c r="B4" s="12" t="s">
        <v>7</v>
      </c>
      <c r="C4" s="12" t="s">
        <v>8</v>
      </c>
      <c r="D4" s="13" t="s">
        <v>9</v>
      </c>
      <c r="E4" s="14">
        <v>1000</v>
      </c>
      <c r="F4" s="77" t="s">
        <v>251</v>
      </c>
      <c r="G4" s="63"/>
      <c r="I4" s="9" t="s">
        <v>6</v>
      </c>
      <c r="J4" s="12" t="s">
        <v>47</v>
      </c>
      <c r="K4" s="12" t="s">
        <v>48</v>
      </c>
      <c r="L4" s="13" t="s">
        <v>49</v>
      </c>
      <c r="M4" s="14">
        <v>1100</v>
      </c>
      <c r="N4" s="77"/>
      <c r="O4" s="77"/>
      <c r="Q4" s="9" t="s">
        <v>6</v>
      </c>
      <c r="R4" s="12" t="s">
        <v>80</v>
      </c>
      <c r="S4" s="12" t="s">
        <v>81</v>
      </c>
      <c r="T4" s="13" t="s">
        <v>82</v>
      </c>
      <c r="U4" s="14">
        <v>1100</v>
      </c>
      <c r="V4" s="77"/>
      <c r="W4" s="77"/>
      <c r="Y4" s="9" t="s">
        <v>6</v>
      </c>
      <c r="Z4" s="12" t="s">
        <v>111</v>
      </c>
      <c r="AA4" s="12" t="s">
        <v>112</v>
      </c>
      <c r="AB4" s="13" t="s">
        <v>172</v>
      </c>
      <c r="AC4" s="14">
        <v>1100</v>
      </c>
      <c r="AD4" s="77"/>
      <c r="AE4" s="77"/>
      <c r="AG4" s="9" t="s">
        <v>6</v>
      </c>
      <c r="AH4" s="12" t="s">
        <v>137</v>
      </c>
      <c r="AI4" s="12" t="s">
        <v>138</v>
      </c>
      <c r="AJ4" s="13" t="s">
        <v>139</v>
      </c>
      <c r="AK4" s="14">
        <v>1100</v>
      </c>
      <c r="AL4" s="77"/>
      <c r="AM4" s="77"/>
    </row>
    <row r="5" spans="1:39" ht="81.599999999999994" x14ac:dyDescent="0.3">
      <c r="A5" s="10" t="s">
        <v>10</v>
      </c>
      <c r="B5" s="12" t="s">
        <v>11</v>
      </c>
      <c r="C5" s="12" t="s">
        <v>12</v>
      </c>
      <c r="D5" s="13" t="s">
        <v>13</v>
      </c>
      <c r="E5" s="14">
        <v>1200</v>
      </c>
      <c r="F5" s="63"/>
      <c r="G5" s="63"/>
      <c r="I5" s="10" t="s">
        <v>10</v>
      </c>
      <c r="J5" s="12" t="s">
        <v>50</v>
      </c>
      <c r="K5" s="12" t="s">
        <v>51</v>
      </c>
      <c r="L5" s="13" t="s">
        <v>52</v>
      </c>
      <c r="M5" s="14">
        <v>1000</v>
      </c>
      <c r="N5" s="63"/>
      <c r="O5" s="63"/>
      <c r="Q5" s="10" t="s">
        <v>10</v>
      </c>
      <c r="R5" s="12" t="s">
        <v>83</v>
      </c>
      <c r="S5" s="12" t="s">
        <v>84</v>
      </c>
      <c r="T5" s="13" t="s">
        <v>85</v>
      </c>
      <c r="U5" s="14">
        <v>1200</v>
      </c>
      <c r="V5" s="63"/>
      <c r="W5" s="63"/>
      <c r="Y5" s="10" t="s">
        <v>10</v>
      </c>
      <c r="Z5" s="12" t="s">
        <v>113</v>
      </c>
      <c r="AA5" s="12" t="s">
        <v>114</v>
      </c>
      <c r="AB5" s="13" t="s">
        <v>115</v>
      </c>
      <c r="AC5" s="14">
        <v>1000</v>
      </c>
      <c r="AD5" s="63"/>
      <c r="AE5" s="63"/>
      <c r="AG5" s="10" t="s">
        <v>10</v>
      </c>
      <c r="AH5" s="12" t="s">
        <v>140</v>
      </c>
      <c r="AI5" s="12" t="s">
        <v>141</v>
      </c>
      <c r="AJ5" s="13" t="s">
        <v>142</v>
      </c>
      <c r="AK5" s="14" t="s">
        <v>240</v>
      </c>
      <c r="AL5" s="63"/>
      <c r="AM5" s="63"/>
    </row>
    <row r="6" spans="1:39" ht="81.599999999999994" x14ac:dyDescent="0.3">
      <c r="A6" s="10" t="s">
        <v>14</v>
      </c>
      <c r="B6" s="12" t="s">
        <v>15</v>
      </c>
      <c r="C6" s="12" t="s">
        <v>16</v>
      </c>
      <c r="D6" s="13" t="s">
        <v>17</v>
      </c>
      <c r="E6" s="14">
        <v>1100</v>
      </c>
      <c r="F6" s="63"/>
      <c r="G6" s="63"/>
      <c r="I6" s="10" t="s">
        <v>14</v>
      </c>
      <c r="J6" s="12" t="s">
        <v>53</v>
      </c>
      <c r="K6" s="12" t="s">
        <v>54</v>
      </c>
      <c r="L6" s="13" t="s">
        <v>55</v>
      </c>
      <c r="M6" s="14">
        <v>1200</v>
      </c>
      <c r="N6" s="63"/>
      <c r="O6" s="63"/>
      <c r="Q6" s="10" t="s">
        <v>14</v>
      </c>
      <c r="R6" s="12" t="s">
        <v>86</v>
      </c>
      <c r="S6" s="12" t="s">
        <v>87</v>
      </c>
      <c r="T6" s="13" t="s">
        <v>88</v>
      </c>
      <c r="U6" s="14">
        <v>1000</v>
      </c>
      <c r="V6" s="63"/>
      <c r="W6" s="63"/>
      <c r="Y6" s="10" t="s">
        <v>14</v>
      </c>
      <c r="Z6" s="12" t="s">
        <v>116</v>
      </c>
      <c r="AA6" s="12" t="s">
        <v>117</v>
      </c>
      <c r="AB6" s="13" t="s">
        <v>118</v>
      </c>
      <c r="AC6" s="14">
        <v>1100</v>
      </c>
      <c r="AD6" s="63"/>
      <c r="AE6" s="63"/>
      <c r="AG6" s="10" t="s">
        <v>14</v>
      </c>
      <c r="AH6" s="12" t="s">
        <v>143</v>
      </c>
      <c r="AI6" s="12" t="s">
        <v>144</v>
      </c>
      <c r="AJ6" s="13" t="s">
        <v>145</v>
      </c>
      <c r="AK6" s="14" t="s">
        <v>241</v>
      </c>
      <c r="AL6" s="63"/>
      <c r="AM6" s="63"/>
    </row>
    <row r="7" spans="1:39" ht="81.599999999999994" x14ac:dyDescent="0.3">
      <c r="A7" s="10" t="s">
        <v>18</v>
      </c>
      <c r="B7" s="12" t="s">
        <v>19</v>
      </c>
      <c r="C7" s="12" t="s">
        <v>20</v>
      </c>
      <c r="D7" s="13" t="s">
        <v>21</v>
      </c>
      <c r="E7" s="14">
        <v>1333</v>
      </c>
      <c r="F7" s="63"/>
      <c r="G7" s="63"/>
      <c r="I7" s="10" t="s">
        <v>18</v>
      </c>
      <c r="J7" s="12" t="s">
        <v>56</v>
      </c>
      <c r="K7" s="12" t="s">
        <v>57</v>
      </c>
      <c r="L7" s="13" t="s">
        <v>58</v>
      </c>
      <c r="M7" s="14">
        <v>1333</v>
      </c>
      <c r="N7" s="63"/>
      <c r="O7" s="63"/>
      <c r="Q7" s="10" t="s">
        <v>18</v>
      </c>
      <c r="R7" s="12" t="s">
        <v>89</v>
      </c>
      <c r="S7" s="12" t="s">
        <v>90</v>
      </c>
      <c r="T7" s="13" t="s">
        <v>91</v>
      </c>
      <c r="U7" s="14">
        <v>1000</v>
      </c>
      <c r="V7" s="63"/>
      <c r="W7" s="63"/>
      <c r="Y7" s="10" t="s">
        <v>18</v>
      </c>
      <c r="Z7" s="12" t="s">
        <v>119</v>
      </c>
      <c r="AA7" s="12" t="s">
        <v>120</v>
      </c>
      <c r="AB7" s="13" t="s">
        <v>121</v>
      </c>
      <c r="AC7" s="14">
        <v>1100</v>
      </c>
      <c r="AD7" s="63"/>
      <c r="AE7" s="63"/>
      <c r="AG7" s="10" t="s">
        <v>18</v>
      </c>
      <c r="AH7" s="12" t="s">
        <v>146</v>
      </c>
      <c r="AI7" s="12" t="s">
        <v>147</v>
      </c>
      <c r="AJ7" s="13" t="s">
        <v>148</v>
      </c>
      <c r="AK7" s="14" t="s">
        <v>242</v>
      </c>
      <c r="AL7" s="63"/>
      <c r="AM7" s="68"/>
    </row>
    <row r="8" spans="1:39" ht="102" x14ac:dyDescent="0.3">
      <c r="A8" s="10" t="s">
        <v>22</v>
      </c>
      <c r="B8" s="12" t="s">
        <v>23</v>
      </c>
      <c r="C8" s="12" t="s">
        <v>24</v>
      </c>
      <c r="D8" s="13" t="s">
        <v>25</v>
      </c>
      <c r="E8" s="14">
        <v>1166</v>
      </c>
      <c r="F8" s="63"/>
      <c r="G8" s="63"/>
      <c r="I8" s="10" t="s">
        <v>22</v>
      </c>
      <c r="J8" s="12" t="s">
        <v>59</v>
      </c>
      <c r="K8" s="12" t="s">
        <v>60</v>
      </c>
      <c r="L8" s="13" t="s">
        <v>61</v>
      </c>
      <c r="M8" s="14">
        <v>1200</v>
      </c>
      <c r="N8" s="63"/>
      <c r="O8" s="63"/>
      <c r="Q8" s="10" t="s">
        <v>22</v>
      </c>
      <c r="R8" s="12" t="s">
        <v>92</v>
      </c>
      <c r="S8" s="12" t="s">
        <v>93</v>
      </c>
      <c r="T8" s="13" t="s">
        <v>94</v>
      </c>
      <c r="U8" s="14">
        <v>1100</v>
      </c>
      <c r="V8" s="63"/>
      <c r="W8" s="63"/>
      <c r="Y8" s="10" t="s">
        <v>22</v>
      </c>
      <c r="Z8" s="12" t="s">
        <v>122</v>
      </c>
      <c r="AA8" s="12" t="s">
        <v>123</v>
      </c>
      <c r="AB8" s="13" t="s">
        <v>124</v>
      </c>
      <c r="AC8" s="14">
        <v>1200</v>
      </c>
      <c r="AD8" s="63"/>
      <c r="AE8" s="63"/>
      <c r="AG8" s="10" t="s">
        <v>22</v>
      </c>
      <c r="AH8" s="12" t="s">
        <v>149</v>
      </c>
      <c r="AI8" s="12" t="s">
        <v>150</v>
      </c>
      <c r="AJ8" s="13" t="s">
        <v>151</v>
      </c>
      <c r="AK8" s="14">
        <v>1166</v>
      </c>
      <c r="AL8" s="63"/>
      <c r="AM8" s="63"/>
    </row>
    <row r="9" spans="1:39" ht="91.8" x14ac:dyDescent="0.3">
      <c r="A9" s="10" t="s">
        <v>26</v>
      </c>
      <c r="B9" s="12" t="s">
        <v>27</v>
      </c>
      <c r="C9" s="12" t="s">
        <v>28</v>
      </c>
      <c r="D9" s="13" t="s">
        <v>29</v>
      </c>
      <c r="E9" s="14">
        <v>1000</v>
      </c>
      <c r="F9" s="63"/>
      <c r="G9" s="63"/>
      <c r="I9" s="10" t="s">
        <v>26</v>
      </c>
      <c r="J9" s="12" t="s">
        <v>62</v>
      </c>
      <c r="K9" s="12" t="s">
        <v>63</v>
      </c>
      <c r="L9" s="13" t="s">
        <v>64</v>
      </c>
      <c r="M9" s="14" t="s">
        <v>247</v>
      </c>
      <c r="N9" s="63"/>
      <c r="O9" s="63"/>
      <c r="Q9" s="10" t="s">
        <v>26</v>
      </c>
      <c r="R9" s="12" t="s">
        <v>95</v>
      </c>
      <c r="S9" s="12" t="s">
        <v>96</v>
      </c>
      <c r="T9" s="13" t="s">
        <v>97</v>
      </c>
      <c r="U9" s="14">
        <v>1300</v>
      </c>
      <c r="V9" s="63"/>
      <c r="W9" s="63"/>
      <c r="Y9" s="10" t="s">
        <v>26</v>
      </c>
      <c r="Z9" s="12" t="s">
        <v>125</v>
      </c>
      <c r="AA9" s="12" t="s">
        <v>126</v>
      </c>
      <c r="AB9" s="13" t="s">
        <v>173</v>
      </c>
      <c r="AC9" s="14">
        <v>1000</v>
      </c>
      <c r="AD9" s="63"/>
      <c r="AE9" s="63"/>
      <c r="AG9" s="10" t="s">
        <v>26</v>
      </c>
      <c r="AH9" s="12" t="s">
        <v>152</v>
      </c>
      <c r="AI9" s="12" t="s">
        <v>153</v>
      </c>
      <c r="AJ9" s="13" t="s">
        <v>154</v>
      </c>
      <c r="AK9" s="14">
        <v>1333</v>
      </c>
      <c r="AL9" s="63"/>
      <c r="AM9" s="63"/>
    </row>
    <row r="10" spans="1:39" ht="91.8" x14ac:dyDescent="0.3">
      <c r="A10" s="10" t="s">
        <v>30</v>
      </c>
      <c r="B10" s="12" t="s">
        <v>31</v>
      </c>
      <c r="C10" s="12" t="s">
        <v>32</v>
      </c>
      <c r="D10" s="13" t="s">
        <v>33</v>
      </c>
      <c r="E10" s="14">
        <v>1000</v>
      </c>
      <c r="F10" s="63"/>
      <c r="G10" s="63"/>
      <c r="I10" s="10" t="s">
        <v>30</v>
      </c>
      <c r="J10" s="12" t="s">
        <v>66</v>
      </c>
      <c r="K10" s="12" t="s">
        <v>67</v>
      </c>
      <c r="L10" s="13" t="s">
        <v>68</v>
      </c>
      <c r="M10" s="14" t="s">
        <v>69</v>
      </c>
      <c r="N10" s="63"/>
      <c r="O10" s="63"/>
      <c r="Q10" s="10" t="s">
        <v>30</v>
      </c>
      <c r="R10" s="12" t="s">
        <v>98</v>
      </c>
      <c r="S10" s="12" t="s">
        <v>99</v>
      </c>
      <c r="T10" s="13" t="s">
        <v>100</v>
      </c>
      <c r="U10" s="14">
        <v>1166</v>
      </c>
      <c r="V10" s="63"/>
      <c r="W10" s="63"/>
      <c r="Y10" s="10" t="s">
        <v>30</v>
      </c>
      <c r="Z10" s="12" t="s">
        <v>127</v>
      </c>
      <c r="AA10" s="12" t="s">
        <v>128</v>
      </c>
      <c r="AB10" s="13" t="s">
        <v>174</v>
      </c>
      <c r="AC10" s="14">
        <v>1600</v>
      </c>
      <c r="AD10" s="63"/>
      <c r="AE10" s="63"/>
      <c r="AG10" s="10" t="s">
        <v>30</v>
      </c>
      <c r="AH10" s="12" t="s">
        <v>155</v>
      </c>
      <c r="AI10" s="12" t="s">
        <v>156</v>
      </c>
      <c r="AJ10" s="13" t="s">
        <v>157</v>
      </c>
      <c r="AK10" s="14">
        <v>1000</v>
      </c>
      <c r="AL10" s="63"/>
      <c r="AM10" s="63"/>
    </row>
    <row r="11" spans="1:39" ht="122.4" x14ac:dyDescent="0.3">
      <c r="A11" s="10" t="s">
        <v>34</v>
      </c>
      <c r="B11" s="12" t="s">
        <v>35</v>
      </c>
      <c r="C11" s="12" t="s">
        <v>36</v>
      </c>
      <c r="D11" s="13" t="s">
        <v>37</v>
      </c>
      <c r="E11" s="14">
        <v>1333</v>
      </c>
      <c r="F11" s="63"/>
      <c r="G11" s="63"/>
      <c r="I11" s="10" t="s">
        <v>34</v>
      </c>
      <c r="J11" s="12" t="s">
        <v>70</v>
      </c>
      <c r="K11" s="12" t="s">
        <v>71</v>
      </c>
      <c r="L11" s="13" t="s">
        <v>72</v>
      </c>
      <c r="M11" s="14">
        <v>1333</v>
      </c>
      <c r="N11" s="63"/>
      <c r="O11" s="63"/>
      <c r="Q11" s="10" t="s">
        <v>34</v>
      </c>
      <c r="R11" s="12" t="s">
        <v>101</v>
      </c>
      <c r="S11" s="12" t="s">
        <v>102</v>
      </c>
      <c r="T11" s="13" t="s">
        <v>103</v>
      </c>
      <c r="U11" s="14">
        <v>1333</v>
      </c>
      <c r="V11" s="63"/>
      <c r="W11" s="63"/>
      <c r="Y11" s="10" t="s">
        <v>34</v>
      </c>
      <c r="Z11" s="12" t="s">
        <v>129</v>
      </c>
      <c r="AA11" s="12" t="s">
        <v>130</v>
      </c>
      <c r="AB11" s="13" t="s">
        <v>175</v>
      </c>
      <c r="AC11" s="14">
        <v>1333</v>
      </c>
      <c r="AD11" s="63"/>
      <c r="AE11" s="63"/>
      <c r="AG11" s="10" t="s">
        <v>34</v>
      </c>
      <c r="AH11" s="12" t="s">
        <v>158</v>
      </c>
      <c r="AI11" s="12" t="s">
        <v>159</v>
      </c>
      <c r="AJ11" s="13" t="s">
        <v>160</v>
      </c>
      <c r="AK11" s="14" t="s">
        <v>65</v>
      </c>
      <c r="AL11" s="63"/>
      <c r="AM11" s="63"/>
    </row>
    <row r="12" spans="1:39" ht="102" x14ac:dyDescent="0.3">
      <c r="A12" s="10" t="s">
        <v>38</v>
      </c>
      <c r="B12" s="12" t="s">
        <v>39</v>
      </c>
      <c r="C12" s="12" t="s">
        <v>40</v>
      </c>
      <c r="D12" s="13" t="s">
        <v>41</v>
      </c>
      <c r="E12" s="14">
        <v>1666</v>
      </c>
      <c r="F12" s="63"/>
      <c r="G12" s="63"/>
      <c r="I12" s="10" t="s">
        <v>38</v>
      </c>
      <c r="J12" s="12" t="s">
        <v>73</v>
      </c>
      <c r="K12" s="12" t="s">
        <v>74</v>
      </c>
      <c r="L12" s="13" t="s">
        <v>75</v>
      </c>
      <c r="M12" s="14">
        <v>1000</v>
      </c>
      <c r="N12" s="63"/>
      <c r="O12" s="63"/>
      <c r="Q12" s="10" t="s">
        <v>38</v>
      </c>
      <c r="R12" s="12" t="s">
        <v>104</v>
      </c>
      <c r="S12" s="12" t="s">
        <v>105</v>
      </c>
      <c r="T12" s="13" t="s">
        <v>106</v>
      </c>
      <c r="U12" s="14" t="s">
        <v>65</v>
      </c>
      <c r="V12" s="63"/>
      <c r="W12" s="63"/>
      <c r="Y12" s="10" t="s">
        <v>38</v>
      </c>
      <c r="Z12" s="12" t="s">
        <v>131</v>
      </c>
      <c r="AA12" s="12" t="s">
        <v>132</v>
      </c>
      <c r="AB12" s="13" t="s">
        <v>176</v>
      </c>
      <c r="AC12" s="14">
        <v>1200</v>
      </c>
      <c r="AD12" s="63"/>
      <c r="AE12" s="63"/>
      <c r="AG12" s="10" t="s">
        <v>38</v>
      </c>
      <c r="AH12" s="12" t="s">
        <v>161</v>
      </c>
      <c r="AI12" s="12" t="s">
        <v>162</v>
      </c>
      <c r="AJ12" s="13" t="s">
        <v>163</v>
      </c>
      <c r="AK12" s="14" t="s">
        <v>65</v>
      </c>
      <c r="AL12" s="63"/>
      <c r="AM12" s="63"/>
    </row>
    <row r="13" spans="1:39" ht="112.8" thickBot="1" x14ac:dyDescent="0.35">
      <c r="A13" s="11" t="s">
        <v>42</v>
      </c>
      <c r="B13" s="15" t="s">
        <v>43</v>
      </c>
      <c r="C13" s="15" t="s">
        <v>44</v>
      </c>
      <c r="D13" s="16" t="s">
        <v>45</v>
      </c>
      <c r="E13" s="17">
        <v>1500</v>
      </c>
      <c r="F13" s="64"/>
      <c r="G13" s="64"/>
      <c r="I13" s="11" t="s">
        <v>42</v>
      </c>
      <c r="J13" s="15" t="s">
        <v>76</v>
      </c>
      <c r="K13" s="15" t="s">
        <v>77</v>
      </c>
      <c r="L13" s="16" t="s">
        <v>78</v>
      </c>
      <c r="M13" s="17">
        <v>1500</v>
      </c>
      <c r="N13" s="64"/>
      <c r="O13" s="64"/>
      <c r="Q13" s="11" t="s">
        <v>42</v>
      </c>
      <c r="R13" s="15" t="s">
        <v>107</v>
      </c>
      <c r="S13" s="15" t="s">
        <v>108</v>
      </c>
      <c r="T13" s="16" t="s">
        <v>109</v>
      </c>
      <c r="U13" s="17">
        <v>1500</v>
      </c>
      <c r="V13" s="64"/>
      <c r="W13" s="64"/>
      <c r="Y13" s="11" t="s">
        <v>42</v>
      </c>
      <c r="Z13" s="15" t="s">
        <v>133</v>
      </c>
      <c r="AA13" s="15" t="s">
        <v>134</v>
      </c>
      <c r="AB13" s="16" t="s">
        <v>135</v>
      </c>
      <c r="AC13" s="17">
        <v>1500</v>
      </c>
      <c r="AD13" s="64"/>
      <c r="AE13" s="64"/>
      <c r="AG13" s="11" t="s">
        <v>42</v>
      </c>
      <c r="AH13" s="15" t="s">
        <v>164</v>
      </c>
      <c r="AI13" s="15" t="s">
        <v>165</v>
      </c>
      <c r="AJ13" s="16" t="s">
        <v>166</v>
      </c>
      <c r="AK13" s="17">
        <v>1500</v>
      </c>
      <c r="AL13" s="64"/>
      <c r="AM13" s="64"/>
    </row>
    <row r="14" spans="1:39" ht="14.4" customHeight="1" x14ac:dyDescent="0.3"/>
    <row r="15" spans="1:39" x14ac:dyDescent="0.3">
      <c r="D15" s="2"/>
    </row>
    <row r="16" spans="1:39" ht="14.4" customHeight="1" x14ac:dyDescent="0.3"/>
    <row r="17" spans="4:4" x14ac:dyDescent="0.3">
      <c r="D17" s="2"/>
    </row>
    <row r="18" spans="4:4" ht="14.4" customHeight="1" x14ac:dyDescent="0.3"/>
    <row r="19" spans="4:4" x14ac:dyDescent="0.3">
      <c r="D19" s="2"/>
    </row>
  </sheetData>
  <mergeCells count="20">
    <mergeCell ref="AM1:AM3"/>
    <mergeCell ref="W1:W3"/>
    <mergeCell ref="AE1:AE3"/>
    <mergeCell ref="AL1:AL3"/>
    <mergeCell ref="G1:G3"/>
    <mergeCell ref="O1:O3"/>
    <mergeCell ref="N1:N3"/>
    <mergeCell ref="Q2:U2"/>
    <mergeCell ref="Q1:U1"/>
    <mergeCell ref="V1:V3"/>
    <mergeCell ref="Y1:AC1"/>
    <mergeCell ref="Y2:AC2"/>
    <mergeCell ref="AD1:AD3"/>
    <mergeCell ref="AG1:AK1"/>
    <mergeCell ref="AG2:AK2"/>
    <mergeCell ref="A2:E2"/>
    <mergeCell ref="A1:E1"/>
    <mergeCell ref="F1:F3"/>
    <mergeCell ref="I2:M2"/>
    <mergeCell ref="I1:M1"/>
  </mergeCells>
  <conditionalFormatting sqref="F1:G1 N1:O1 V1:W1 AD1:AE1 AL1:AM1 AG1:AG2 G2:G3 O2:O3 W2:W3 AE2:AE3 AM2:AM3 AG3:AK3 F4:G1048576 N4:O1048576 V4:W1048576 AD4:AE1048576 AG4:AM1048576">
    <cfRule type="cellIs" dxfId="1"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8E4BA-209E-45D4-84F2-5131F8B6487E}">
  <dimension ref="A1:C9"/>
  <sheetViews>
    <sheetView workbookViewId="0">
      <selection activeCell="C4" sqref="C4"/>
    </sheetView>
  </sheetViews>
  <sheetFormatPr defaultRowHeight="14.4" x14ac:dyDescent="0.3"/>
  <cols>
    <col min="1" max="1" width="39.77734375" customWidth="1"/>
    <col min="2" max="2" width="21.77734375" customWidth="1"/>
    <col min="3" max="3" width="10.77734375" customWidth="1"/>
  </cols>
  <sheetData>
    <row r="1" spans="1:3" x14ac:dyDescent="0.3">
      <c r="A1" s="80" t="s">
        <v>186</v>
      </c>
      <c r="B1" s="81" t="s">
        <v>185</v>
      </c>
      <c r="C1" s="82" t="s">
        <v>250</v>
      </c>
    </row>
    <row r="2" spans="1:3" x14ac:dyDescent="0.3">
      <c r="A2" s="83" t="s">
        <v>177</v>
      </c>
      <c r="B2" s="84" t="s">
        <v>188</v>
      </c>
      <c r="C2" s="85"/>
    </row>
    <row r="3" spans="1:3" x14ac:dyDescent="0.3">
      <c r="A3" s="86" t="s">
        <v>179</v>
      </c>
      <c r="B3" s="87" t="s">
        <v>187</v>
      </c>
      <c r="C3" s="88"/>
    </row>
    <row r="4" spans="1:3" x14ac:dyDescent="0.3">
      <c r="A4" s="83" t="s">
        <v>180</v>
      </c>
      <c r="B4" s="84" t="s">
        <v>189</v>
      </c>
      <c r="C4" s="85"/>
    </row>
    <row r="5" spans="1:3" x14ac:dyDescent="0.3">
      <c r="A5" s="86" t="s">
        <v>178</v>
      </c>
      <c r="B5" s="87" t="s">
        <v>194</v>
      </c>
      <c r="C5" s="88"/>
    </row>
    <row r="6" spans="1:3" x14ac:dyDescent="0.3">
      <c r="A6" s="83" t="s">
        <v>181</v>
      </c>
      <c r="B6" s="84" t="s">
        <v>191</v>
      </c>
      <c r="C6" s="85"/>
    </row>
    <row r="7" spans="1:3" x14ac:dyDescent="0.3">
      <c r="A7" s="86" t="s">
        <v>182</v>
      </c>
      <c r="B7" s="87" t="s">
        <v>192</v>
      </c>
      <c r="C7" s="88"/>
    </row>
    <row r="8" spans="1:3" x14ac:dyDescent="0.3">
      <c r="A8" s="83" t="s">
        <v>183</v>
      </c>
      <c r="B8" s="84" t="s">
        <v>193</v>
      </c>
      <c r="C8" s="85"/>
    </row>
    <row r="9" spans="1:3" x14ac:dyDescent="0.3">
      <c r="A9" s="78" t="s">
        <v>184</v>
      </c>
      <c r="B9" s="79" t="s">
        <v>190</v>
      </c>
      <c r="C9" s="89"/>
    </row>
  </sheetData>
  <conditionalFormatting sqref="C2:C9">
    <cfRule type="cellIs" dxfId="0" priority="1" operator="equal">
      <formula>"Yes"</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61EB-D3EE-4006-B4B0-E960B9A7079E}">
  <dimension ref="A2:W24"/>
  <sheetViews>
    <sheetView tabSelected="1" workbookViewId="0">
      <selection activeCell="B3" sqref="B3"/>
    </sheetView>
  </sheetViews>
  <sheetFormatPr defaultRowHeight="14.4" x14ac:dyDescent="0.3"/>
  <cols>
    <col min="1" max="1" width="8.5546875" style="59" bestFit="1" customWidth="1"/>
    <col min="2" max="2" width="10.44140625" bestFit="1" customWidth="1"/>
    <col min="3" max="3" width="9.5546875" bestFit="1" customWidth="1"/>
    <col min="4" max="4" width="15.6640625" bestFit="1" customWidth="1"/>
    <col min="5" max="5" width="17.5546875" bestFit="1" customWidth="1"/>
    <col min="6" max="6" width="14.44140625" bestFit="1" customWidth="1"/>
    <col min="7" max="7" width="16.44140625" bestFit="1" customWidth="1"/>
    <col min="8" max="8" width="7.6640625" bestFit="1" customWidth="1"/>
    <col min="10" max="10" width="18.6640625" bestFit="1" customWidth="1"/>
    <col min="14" max="14" width="10.44140625" bestFit="1" customWidth="1"/>
    <col min="15" max="15" width="9.5546875" bestFit="1" customWidth="1"/>
    <col min="16" max="16" width="15.6640625" bestFit="1" customWidth="1"/>
    <col min="17" max="17" width="17.5546875" bestFit="1" customWidth="1"/>
    <col min="18" max="18" width="14.44140625" bestFit="1" customWidth="1"/>
    <col min="19" max="19" width="16.44140625" bestFit="1" customWidth="1"/>
    <col min="20" max="20" width="7.6640625" bestFit="1" customWidth="1"/>
    <col min="22" max="22" width="20.33203125" bestFit="1" customWidth="1"/>
    <col min="23" max="23" width="4" bestFit="1" customWidth="1"/>
  </cols>
  <sheetData>
    <row r="2" spans="1:23" x14ac:dyDescent="0.3">
      <c r="A2" s="59" t="s">
        <v>249</v>
      </c>
    </row>
    <row r="4" spans="1:23" ht="19.8" x14ac:dyDescent="0.4">
      <c r="B4" s="106" t="s">
        <v>237</v>
      </c>
      <c r="C4" s="106"/>
      <c r="D4" s="106"/>
      <c r="E4" s="106"/>
      <c r="F4" s="106"/>
      <c r="G4" s="106"/>
      <c r="H4" s="106"/>
      <c r="N4" s="106" t="s">
        <v>238</v>
      </c>
      <c r="O4" s="106"/>
      <c r="P4" s="106"/>
      <c r="Q4" s="106"/>
      <c r="R4" s="106"/>
      <c r="S4" s="106"/>
      <c r="T4" s="106"/>
      <c r="V4" t="s">
        <v>236</v>
      </c>
      <c r="W4">
        <f>COUNTA(N:N)-2</f>
        <v>1</v>
      </c>
    </row>
    <row r="5" spans="1:23" ht="15" thickBot="1" x14ac:dyDescent="0.35"/>
    <row r="6" spans="1:23" ht="15" thickBot="1" x14ac:dyDescent="0.35">
      <c r="B6" s="59" t="s">
        <v>225</v>
      </c>
      <c r="C6" t="s">
        <v>226</v>
      </c>
      <c r="D6" t="s">
        <v>230</v>
      </c>
      <c r="E6" t="s">
        <v>229</v>
      </c>
      <c r="F6" t="s">
        <v>228</v>
      </c>
      <c r="G6" t="s">
        <v>231</v>
      </c>
      <c r="H6" t="s">
        <v>227</v>
      </c>
      <c r="J6" s="75" t="s">
        <v>236</v>
      </c>
      <c r="K6" s="76">
        <f>COUNTA(B:B)-2</f>
        <v>1</v>
      </c>
      <c r="N6" s="59" t="s">
        <v>225</v>
      </c>
      <c r="O6" t="s">
        <v>226</v>
      </c>
      <c r="P6" t="s">
        <v>230</v>
      </c>
      <c r="Q6" t="s">
        <v>229</v>
      </c>
      <c r="R6" t="s">
        <v>228</v>
      </c>
      <c r="S6" t="s">
        <v>231</v>
      </c>
      <c r="T6" t="s">
        <v>227</v>
      </c>
      <c r="V6" s="38" t="s">
        <v>234</v>
      </c>
      <c r="W6" s="41">
        <f>AVERAGE(O:O)</f>
        <v>0</v>
      </c>
    </row>
    <row r="7" spans="1:23" ht="15" thickBot="1" x14ac:dyDescent="0.35">
      <c r="B7" s="59">
        <v>1</v>
      </c>
      <c r="C7">
        <v>0</v>
      </c>
      <c r="D7">
        <v>0</v>
      </c>
      <c r="E7">
        <v>0</v>
      </c>
      <c r="F7">
        <v>0</v>
      </c>
      <c r="G7">
        <v>0</v>
      </c>
      <c r="H7">
        <v>0</v>
      </c>
      <c r="N7" s="59">
        <v>1</v>
      </c>
      <c r="O7">
        <v>0</v>
      </c>
      <c r="P7">
        <v>0</v>
      </c>
      <c r="Q7">
        <v>0</v>
      </c>
      <c r="R7">
        <v>0</v>
      </c>
      <c r="S7">
        <v>0</v>
      </c>
      <c r="T7">
        <v>0</v>
      </c>
      <c r="V7" s="37" t="s">
        <v>232</v>
      </c>
      <c r="W7" s="60">
        <f>AVERAGE(Q:Q)</f>
        <v>0</v>
      </c>
    </row>
    <row r="8" spans="1:23" x14ac:dyDescent="0.3">
      <c r="B8" s="59"/>
      <c r="J8" s="38" t="s">
        <v>234</v>
      </c>
      <c r="K8" s="41">
        <f>ROUNDDOWN(AVERAGE(C:C), 0)</f>
        <v>0</v>
      </c>
      <c r="N8" s="59"/>
      <c r="V8" s="37" t="s">
        <v>233</v>
      </c>
      <c r="W8" s="60">
        <f>AVERAGE(S:S)</f>
        <v>0</v>
      </c>
    </row>
    <row r="9" spans="1:23" ht="15" thickBot="1" x14ac:dyDescent="0.35">
      <c r="B9" s="59"/>
      <c r="J9" s="37" t="s">
        <v>232</v>
      </c>
      <c r="K9" s="60" t="e">
        <f>ROUNDDOWN(SUM(E:E)/COUNTIF(E:E,"&gt;0"), 0)</f>
        <v>#DIV/0!</v>
      </c>
      <c r="V9" s="49" t="s">
        <v>235</v>
      </c>
      <c r="W9" s="61">
        <f>AVERAGE(T:T)</f>
        <v>0</v>
      </c>
    </row>
    <row r="10" spans="1:23" x14ac:dyDescent="0.3">
      <c r="B10" s="59"/>
      <c r="J10" s="37" t="s">
        <v>233</v>
      </c>
      <c r="K10" s="60" t="e">
        <f>ROUNDDOWN(SUM(G:G)/COUNTIF(G:G,"&gt;0"), 0)</f>
        <v>#DIV/0!</v>
      </c>
    </row>
    <row r="11" spans="1:23" ht="15" thickBot="1" x14ac:dyDescent="0.35">
      <c r="B11" s="59"/>
      <c r="J11" s="49" t="s">
        <v>235</v>
      </c>
      <c r="K11" s="61">
        <f>ROUNDDOWN(AVERAGE(H:H), 0)</f>
        <v>0</v>
      </c>
    </row>
    <row r="12" spans="1:23" ht="15" thickBot="1" x14ac:dyDescent="0.35">
      <c r="B12" s="59"/>
    </row>
    <row r="13" spans="1:23" x14ac:dyDescent="0.3">
      <c r="B13" s="59"/>
      <c r="J13" s="38" t="s">
        <v>243</v>
      </c>
      <c r="K13" s="41">
        <f>SUM(C:C)</f>
        <v>0</v>
      </c>
    </row>
    <row r="14" spans="1:23" x14ac:dyDescent="0.3">
      <c r="B14" s="59"/>
      <c r="J14" s="37" t="s">
        <v>244</v>
      </c>
      <c r="K14" s="60">
        <f>SUM(E:E)</f>
        <v>0</v>
      </c>
    </row>
    <row r="15" spans="1:23" ht="15" thickBot="1" x14ac:dyDescent="0.35">
      <c r="B15" s="59"/>
      <c r="J15" s="49" t="s">
        <v>245</v>
      </c>
      <c r="K15" s="61">
        <f>SUM(G:G)</f>
        <v>0</v>
      </c>
    </row>
    <row r="16" spans="1:23" ht="15" thickBot="1" x14ac:dyDescent="0.35">
      <c r="B16" s="59"/>
      <c r="J16" s="49" t="s">
        <v>246</v>
      </c>
      <c r="K16" s="61">
        <f>SUM(K13:K15)</f>
        <v>0</v>
      </c>
    </row>
    <row r="17" spans="2:2" x14ac:dyDescent="0.3">
      <c r="B17" s="59"/>
    </row>
    <row r="18" spans="2:2" x14ac:dyDescent="0.3">
      <c r="B18" s="59"/>
    </row>
    <row r="19" spans="2:2" x14ac:dyDescent="0.3">
      <c r="B19" s="59"/>
    </row>
    <row r="20" spans="2:2" x14ac:dyDescent="0.3">
      <c r="B20" s="59"/>
    </row>
    <row r="21" spans="2:2" x14ac:dyDescent="0.3">
      <c r="B21" s="59"/>
    </row>
    <row r="22" spans="2:2" x14ac:dyDescent="0.3">
      <c r="B22" s="59"/>
    </row>
    <row r="23" spans="2:2" x14ac:dyDescent="0.3">
      <c r="B23" s="59"/>
    </row>
    <row r="24" spans="2:2" x14ac:dyDescent="0.3">
      <c r="B24" s="59"/>
    </row>
  </sheetData>
  <dataConsolidate/>
  <mergeCells count="2">
    <mergeCell ref="B4:H4"/>
    <mergeCell ref="N4:T4"/>
  </mergeCell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vt:lpstr>
      <vt:lpstr>Assault Progress</vt:lpstr>
      <vt:lpstr>Titles</vt:lpstr>
      <vt:lpstr>Salvage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Spanish</dc:creator>
  <cp:lastModifiedBy>Jason Auger</cp:lastModifiedBy>
  <dcterms:created xsi:type="dcterms:W3CDTF">2018-04-08T09:18:39Z</dcterms:created>
  <dcterms:modified xsi:type="dcterms:W3CDTF">2024-10-04T19:55:30Z</dcterms:modified>
</cp:coreProperties>
</file>