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BBEBBC9F-571F-4301-9D4C-D1EE32A850F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B37" i="1"/>
  <c r="B10" i="1"/>
  <c r="C26" i="1"/>
  <c r="B26" i="1"/>
  <c r="D20" i="1"/>
  <c r="D19" i="1"/>
  <c r="D18" i="1"/>
  <c r="C20" i="1"/>
  <c r="C19" i="1"/>
  <c r="B20" i="1"/>
  <c r="B19" i="1"/>
  <c r="C18" i="1"/>
  <c r="B18" i="1"/>
  <c r="D17" i="1"/>
  <c r="C17" i="1"/>
  <c r="B17" i="1"/>
  <c r="B12" i="1"/>
  <c r="D36" i="1" l="1"/>
  <c r="C36" i="1"/>
  <c r="B36" i="1"/>
  <c r="B38" i="1"/>
  <c r="D37" i="1"/>
  <c r="C38" i="1"/>
  <c r="B11" i="1"/>
  <c r="B23" i="1" s="1"/>
  <c r="C39" i="1" l="1"/>
  <c r="D39" i="1"/>
  <c r="B39" i="1"/>
  <c r="B25" i="1"/>
  <c r="C27" i="1"/>
  <c r="D25" i="1"/>
  <c r="B27" i="1"/>
  <c r="B28" i="1" s="1"/>
  <c r="D26" i="1"/>
  <c r="D28" i="1" s="1"/>
  <c r="C25" i="1"/>
  <c r="E19" i="1"/>
  <c r="F19" i="1" s="1"/>
  <c r="E17" i="1"/>
  <c r="F17" i="1" s="1"/>
  <c r="E18" i="1"/>
  <c r="F18" i="1" s="1"/>
  <c r="E20" i="1"/>
  <c r="F20" i="1" s="1"/>
  <c r="C28" i="1" l="1"/>
</calcChain>
</file>

<file path=xl/sharedStrings.xml><?xml version="1.0" encoding="utf-8"?>
<sst xmlns="http://schemas.openxmlformats.org/spreadsheetml/2006/main" count="30" uniqueCount="25">
  <si>
    <t>Forecast Demand would be between $10,000 and $20,000</t>
  </si>
  <si>
    <t>MANAGERIAL REPORT</t>
  </si>
  <si>
    <t>Demand</t>
  </si>
  <si>
    <t>Qty Ordered</t>
  </si>
  <si>
    <t>p(InStock)</t>
  </si>
  <si>
    <t>p(OutStock)</t>
  </si>
  <si>
    <t>Revenue :</t>
  </si>
  <si>
    <t>Cost :</t>
  </si>
  <si>
    <t xml:space="preserve">Profit : </t>
  </si>
  <si>
    <t>Salvage :</t>
  </si>
  <si>
    <t>Loss :</t>
  </si>
  <si>
    <t>Order Qty</t>
  </si>
  <si>
    <t>Demand :</t>
  </si>
  <si>
    <t>Total cost 16 -</t>
  </si>
  <si>
    <t>sales at 24</t>
  </si>
  <si>
    <t>surplus at $5</t>
  </si>
  <si>
    <t>Profit :</t>
  </si>
  <si>
    <t xml:space="preserve">Order Quantity Suggestion : Should maintain between 20,000 to 25000 quantity. </t>
  </si>
  <si>
    <t>Std :</t>
  </si>
  <si>
    <t>Lowest :</t>
  </si>
  <si>
    <t>Highest :</t>
  </si>
  <si>
    <t>Average :</t>
  </si>
  <si>
    <t>Z Score :</t>
  </si>
  <si>
    <r>
      <t>x-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2"/>
      </rPr>
      <t xml:space="preserve"> :</t>
    </r>
  </si>
  <si>
    <t xml:space="preserve">Total cost 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</si>
</sst>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</font>
    <font>
      <sz val="12"/>
      <color theme="1"/>
      <name val="Calibri"/>
      <family val="2"/>
    </font>
    <font>
      <b/>
      <sz val="12"/>
      <color rgb="FF373A3C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3A58D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4" borderId="1" xfId="0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5" borderId="1" xfId="0" applyFill="1" applyBorder="1"/>
    <xf numFmtId="0" fontId="0" fillId="0" borderId="4" xfId="0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5" borderId="7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E395"/>
      <color rgb="FFF3A5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628652</xdr:colOff>
      <xdr:row>1</xdr:row>
      <xdr:rowOff>176212</xdr:rowOff>
    </xdr:from>
    <xdr:to>
      <xdr:col>15</xdr:col>
      <xdr:colOff>204787</xdr:colOff>
      <xdr:row>18</xdr:row>
      <xdr:rowOff>80962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FCB1B4BE-AE51-4DD2-BA26-3E08815C0878}"/>
            </a:ext>
          </a:extLst>
        </xdr:cNvPr>
        <xdr:cNvGrpSpPr/>
      </xdr:nvGrpSpPr>
      <xdr:grpSpPr>
        <a:xfrm>
          <a:off x="6986590" y="371475"/>
          <a:ext cx="4376735" cy="3228975"/>
          <a:chOff x="6438902" y="823913"/>
          <a:chExt cx="4852988" cy="333028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38902" y="823913"/>
            <a:ext cx="4852988" cy="3330283"/>
          </a:xfrm>
          <a:prstGeom prst="rect">
            <a:avLst/>
          </a:prstGeom>
        </xdr:spPr>
      </xdr:pic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D2ABF3A5-7E3A-44DE-8BD1-DFA2EBD32196}"/>
              </a:ext>
            </a:extLst>
          </xdr:cNvPr>
          <xdr:cNvCxnSpPr/>
        </xdr:nvCxnSpPr>
        <xdr:spPr>
          <a:xfrm>
            <a:off x="8210550" y="2000250"/>
            <a:ext cx="0" cy="1795463"/>
          </a:xfrm>
          <a:prstGeom prst="line">
            <a:avLst/>
          </a:prstGeom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9A5548F8-12D8-433E-B43A-BA64E8217173}"/>
              </a:ext>
            </a:extLst>
          </xdr:cNvPr>
          <xdr:cNvCxnSpPr/>
        </xdr:nvCxnSpPr>
        <xdr:spPr>
          <a:xfrm>
            <a:off x="9544050" y="2014538"/>
            <a:ext cx="38100" cy="1824037"/>
          </a:xfrm>
          <a:prstGeom prst="line">
            <a:avLst/>
          </a:prstGeom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5E4BA99-7512-46F2-9220-509FA693FEF3}"/>
              </a:ext>
            </a:extLst>
          </xdr:cNvPr>
          <xdr:cNvSpPr txBox="1"/>
        </xdr:nvSpPr>
        <xdr:spPr>
          <a:xfrm>
            <a:off x="7962899" y="3309937"/>
            <a:ext cx="57733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10,000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B52B70A-D93E-4186-BEA2-7BB36EC4A683}"/>
              </a:ext>
            </a:extLst>
          </xdr:cNvPr>
          <xdr:cNvSpPr txBox="1"/>
        </xdr:nvSpPr>
        <xdr:spPr>
          <a:xfrm>
            <a:off x="8634412" y="3324225"/>
            <a:ext cx="57733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20,000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C682A29-DE2A-42B6-AAB1-05E45DED1D30}"/>
              </a:ext>
            </a:extLst>
          </xdr:cNvPr>
          <xdr:cNvSpPr txBox="1"/>
        </xdr:nvSpPr>
        <xdr:spPr>
          <a:xfrm>
            <a:off x="9348787" y="3319463"/>
            <a:ext cx="57733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30,000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EA1D4DF-1C7E-4C32-BB2F-73A29033B7B2}"/>
              </a:ext>
            </a:extLst>
          </xdr:cNvPr>
          <xdr:cNvSpPr txBox="1"/>
        </xdr:nvSpPr>
        <xdr:spPr>
          <a:xfrm>
            <a:off x="9963150" y="2600327"/>
            <a:ext cx="4641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2.5%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DD2D72D-B912-4CD7-8C56-8249E750A56F}"/>
              </a:ext>
            </a:extLst>
          </xdr:cNvPr>
          <xdr:cNvSpPr txBox="1"/>
        </xdr:nvSpPr>
        <xdr:spPr>
          <a:xfrm>
            <a:off x="7296150" y="2528889"/>
            <a:ext cx="4641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2.5%</a:t>
            </a:r>
          </a:p>
        </xdr:txBody>
      </xdr: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FF1BF1A1-3C2C-4E8F-A7C7-180836EBF44C}"/>
              </a:ext>
            </a:extLst>
          </xdr:cNvPr>
          <xdr:cNvCxnSpPr/>
        </xdr:nvCxnSpPr>
        <xdr:spPr>
          <a:xfrm>
            <a:off x="8253413" y="2085977"/>
            <a:ext cx="1266825" cy="4761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EC34582-7BE0-48E3-9AB7-B48570C92C3A}"/>
              </a:ext>
            </a:extLst>
          </xdr:cNvPr>
          <xdr:cNvSpPr txBox="1"/>
        </xdr:nvSpPr>
        <xdr:spPr>
          <a:xfrm>
            <a:off x="8648700" y="1843089"/>
            <a:ext cx="4285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95%</a:t>
            </a:r>
          </a:p>
        </xdr:txBody>
      </xdr: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92E77A7B-A507-447C-903B-7E8EF60BDF93}"/>
              </a:ext>
            </a:extLst>
          </xdr:cNvPr>
          <xdr:cNvCxnSpPr/>
        </xdr:nvCxnSpPr>
        <xdr:spPr>
          <a:xfrm flipV="1">
            <a:off x="6938963" y="2247901"/>
            <a:ext cx="2614613" cy="4763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C294A5A1-9831-460A-8BF3-F0E46C1319DE}"/>
              </a:ext>
            </a:extLst>
          </xdr:cNvPr>
          <xdr:cNvSpPr txBox="1"/>
        </xdr:nvSpPr>
        <xdr:spPr>
          <a:xfrm>
            <a:off x="7972426" y="2243140"/>
            <a:ext cx="53559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97.5%</a:t>
            </a:r>
          </a:p>
        </xdr:txBody>
      </xdr:sp>
    </xdr:grpSp>
    <xdr:clientData/>
  </xdr:twoCellAnchor>
  <xdr:twoCellAnchor>
    <xdr:from>
      <xdr:col>8</xdr:col>
      <xdr:colOff>519112</xdr:colOff>
      <xdr:row>19</xdr:row>
      <xdr:rowOff>185739</xdr:rowOff>
    </xdr:from>
    <xdr:to>
      <xdr:col>15</xdr:col>
      <xdr:colOff>552450</xdr:colOff>
      <xdr:row>38</xdr:row>
      <xdr:rowOff>4763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5BAFCF6B-7F7F-4861-BBDA-94E0C56D5CBA}"/>
            </a:ext>
          </a:extLst>
        </xdr:cNvPr>
        <xdr:cNvGrpSpPr/>
      </xdr:nvGrpSpPr>
      <xdr:grpSpPr>
        <a:xfrm>
          <a:off x="6877050" y="3900489"/>
          <a:ext cx="4833938" cy="3529012"/>
          <a:chOff x="6310313" y="4138612"/>
          <a:chExt cx="4852988" cy="3739859"/>
        </a:xfrm>
      </xdr:grpSpPr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644790AB-F644-4925-BB0F-5A91897DCB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310313" y="4157662"/>
            <a:ext cx="4852988" cy="3720809"/>
          </a:xfrm>
          <a:prstGeom prst="rect">
            <a:avLst/>
          </a:prstGeom>
        </xdr:spPr>
      </xdr:pic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B9C2DD3C-8D49-45B3-9D27-FC1B1F5AA139}"/>
              </a:ext>
            </a:extLst>
          </xdr:cNvPr>
          <xdr:cNvCxnSpPr/>
        </xdr:nvCxnSpPr>
        <xdr:spPr>
          <a:xfrm>
            <a:off x="9163048" y="4657725"/>
            <a:ext cx="23815" cy="2809876"/>
          </a:xfrm>
          <a:prstGeom prst="line">
            <a:avLst/>
          </a:prstGeom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FA898F59-07F1-45BF-B29E-B6BCDD5CE573}"/>
              </a:ext>
            </a:extLst>
          </xdr:cNvPr>
          <xdr:cNvSpPr txBox="1"/>
        </xdr:nvSpPr>
        <xdr:spPr>
          <a:xfrm>
            <a:off x="8510588" y="5205413"/>
            <a:ext cx="433388" cy="24288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70%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39DC7368-6B55-4F3E-A312-ADDC424E6240}"/>
              </a:ext>
            </a:extLst>
          </xdr:cNvPr>
          <xdr:cNvSpPr txBox="1"/>
        </xdr:nvSpPr>
        <xdr:spPr>
          <a:xfrm>
            <a:off x="9253538" y="6643688"/>
            <a:ext cx="433388" cy="24288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30%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503F0987-D0F4-48FD-83A7-879EDB4BDEEF}"/>
              </a:ext>
            </a:extLst>
          </xdr:cNvPr>
          <xdr:cNvSpPr txBox="1"/>
        </xdr:nvSpPr>
        <xdr:spPr>
          <a:xfrm>
            <a:off x="6896099" y="4138612"/>
            <a:ext cx="3581402" cy="24288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70% chance meeting demand and 30% chance</a:t>
            </a:r>
            <a:r>
              <a:rPr lang="en-US" sz="1100" b="1" baseline="0"/>
              <a:t> of stock outs</a:t>
            </a:r>
            <a:endParaRPr lang="en-US" sz="11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17" workbookViewId="0">
      <selection activeCell="H41" sqref="H41"/>
    </sheetView>
  </sheetViews>
  <sheetFormatPr defaultRowHeight="15.4" x14ac:dyDescent="0.45"/>
  <cols>
    <col min="1" max="1" width="11.6875" customWidth="1"/>
    <col min="5" max="5" width="12.8125" customWidth="1"/>
    <col min="6" max="6" width="13.9375" customWidth="1"/>
  </cols>
  <sheetData>
    <row r="1" spans="1:6" x14ac:dyDescent="0.45">
      <c r="A1" s="3"/>
    </row>
    <row r="3" spans="1:6" x14ac:dyDescent="0.45">
      <c r="A3" s="2" t="s">
        <v>1</v>
      </c>
    </row>
    <row r="4" spans="1:6" x14ac:dyDescent="0.45">
      <c r="A4" s="2"/>
    </row>
    <row r="5" spans="1:6" x14ac:dyDescent="0.45">
      <c r="A5" s="3" t="s">
        <v>0</v>
      </c>
      <c r="B5" s="3"/>
      <c r="C5" s="3"/>
      <c r="D5" s="3"/>
      <c r="E5" s="3"/>
    </row>
    <row r="6" spans="1:6" x14ac:dyDescent="0.45">
      <c r="A6" t="s">
        <v>19</v>
      </c>
      <c r="B6" s="1">
        <v>10000</v>
      </c>
    </row>
    <row r="7" spans="1:6" x14ac:dyDescent="0.45">
      <c r="A7" t="s">
        <v>20</v>
      </c>
      <c r="B7" s="1">
        <v>30000</v>
      </c>
      <c r="E7" t="s">
        <v>6</v>
      </c>
      <c r="F7">
        <v>24</v>
      </c>
    </row>
    <row r="8" spans="1:6" x14ac:dyDescent="0.45">
      <c r="A8" t="s">
        <v>21</v>
      </c>
      <c r="B8">
        <v>20000</v>
      </c>
      <c r="E8" t="s">
        <v>7</v>
      </c>
      <c r="F8">
        <v>16</v>
      </c>
    </row>
    <row r="9" spans="1:6" x14ac:dyDescent="0.45">
      <c r="E9" t="s">
        <v>8</v>
      </c>
      <c r="F9">
        <v>8</v>
      </c>
    </row>
    <row r="10" spans="1:6" x14ac:dyDescent="0.45">
      <c r="A10" t="s">
        <v>22</v>
      </c>
      <c r="B10">
        <f>_xlfn.NORM.S.INV(0.975)</f>
        <v>1.9599639845400536</v>
      </c>
      <c r="E10" t="s">
        <v>9</v>
      </c>
      <c r="F10">
        <v>5</v>
      </c>
    </row>
    <row r="11" spans="1:6" x14ac:dyDescent="0.45">
      <c r="A11" t="s">
        <v>18</v>
      </c>
      <c r="B11">
        <f>B12/B10</f>
        <v>5102.1345692465411</v>
      </c>
      <c r="E11" t="s">
        <v>10</v>
      </c>
      <c r="F11">
        <v>11</v>
      </c>
    </row>
    <row r="12" spans="1:6" ht="15.75" x14ac:dyDescent="0.5">
      <c r="A12" t="s">
        <v>23</v>
      </c>
      <c r="B12" s="1">
        <f>B7-B8</f>
        <v>10000</v>
      </c>
    </row>
    <row r="14" spans="1:6" x14ac:dyDescent="0.45">
      <c r="A14" s="3"/>
    </row>
    <row r="15" spans="1:6" x14ac:dyDescent="0.45">
      <c r="A15" s="7" t="s">
        <v>2</v>
      </c>
      <c r="B15" s="8"/>
      <c r="C15" s="8"/>
      <c r="D15" s="8"/>
      <c r="E15" s="8"/>
      <c r="F15" s="9"/>
    </row>
    <row r="16" spans="1:6" x14ac:dyDescent="0.45">
      <c r="A16" s="4" t="s">
        <v>3</v>
      </c>
      <c r="B16" s="5">
        <v>10000</v>
      </c>
      <c r="C16" s="5">
        <v>20000</v>
      </c>
      <c r="D16" s="5">
        <v>30000</v>
      </c>
      <c r="E16" s="16" t="s">
        <v>4</v>
      </c>
      <c r="F16" s="17" t="s">
        <v>5</v>
      </c>
    </row>
    <row r="17" spans="1:6" x14ac:dyDescent="0.45">
      <c r="A17" s="5">
        <v>15000</v>
      </c>
      <c r="B17" s="6">
        <f>10000*8-5000*11</f>
        <v>25000</v>
      </c>
      <c r="C17" s="6">
        <f>15000*8</f>
        <v>120000</v>
      </c>
      <c r="D17" s="6">
        <f>15000*8</f>
        <v>120000</v>
      </c>
      <c r="E17" s="5">
        <f>_xlfn.NORM.DIST(A17,B8,B11,TRUE)</f>
        <v>0.16354750384557037</v>
      </c>
      <c r="F17" s="5">
        <f>1-E17</f>
        <v>0.83645249615442963</v>
      </c>
    </row>
    <row r="18" spans="1:6" x14ac:dyDescent="0.45">
      <c r="A18" s="5">
        <v>18000</v>
      </c>
      <c r="B18" s="6">
        <f>10000*8-8000*11</f>
        <v>-8000</v>
      </c>
      <c r="C18" s="6">
        <f>18000*8</f>
        <v>144000</v>
      </c>
      <c r="D18" s="6">
        <f>18000*8</f>
        <v>144000</v>
      </c>
      <c r="E18" s="5">
        <f>_xlfn.NORM.DIST(A18,B8,B11,TRUE)</f>
        <v>0.34753176800558583</v>
      </c>
      <c r="F18" s="5">
        <f>1-E18</f>
        <v>0.65246823199441417</v>
      </c>
    </row>
    <row r="19" spans="1:6" x14ac:dyDescent="0.45">
      <c r="A19" s="5">
        <v>24000</v>
      </c>
      <c r="B19" s="6">
        <f>10000*8-14000*11</f>
        <v>-74000</v>
      </c>
      <c r="C19" s="6">
        <f>20000*8-4000*11</f>
        <v>116000</v>
      </c>
      <c r="D19" s="6">
        <f>24000*8</f>
        <v>192000</v>
      </c>
      <c r="E19" s="5">
        <f>_xlfn.NORM.DIST(A19,B8,B11,TRUE)</f>
        <v>0.78347571825169748</v>
      </c>
      <c r="F19" s="5">
        <f>1-E19</f>
        <v>0.21652428174830252</v>
      </c>
    </row>
    <row r="20" spans="1:6" x14ac:dyDescent="0.45">
      <c r="A20" s="5">
        <v>28000</v>
      </c>
      <c r="B20" s="6">
        <f>10000*8-18000*11</f>
        <v>-118000</v>
      </c>
      <c r="C20" s="6">
        <f>20000*8-8000*11</f>
        <v>72000</v>
      </c>
      <c r="D20" s="6">
        <f>28000*8</f>
        <v>224000</v>
      </c>
      <c r="E20" s="5">
        <f>_xlfn.NORM.DIST(A20,B8,B11,TRUE)</f>
        <v>0.94155607168875488</v>
      </c>
      <c r="F20" s="5">
        <f>1-E20</f>
        <v>5.8443928311245119E-2</v>
      </c>
    </row>
    <row r="23" spans="1:6" x14ac:dyDescent="0.45">
      <c r="A23" t="s">
        <v>11</v>
      </c>
      <c r="B23">
        <f>_xlfn.NORM.INV(0.7,20000,B11)</f>
        <v>22675.561984018306</v>
      </c>
    </row>
    <row r="24" spans="1:6" x14ac:dyDescent="0.45">
      <c r="A24" s="5" t="s">
        <v>12</v>
      </c>
      <c r="B24" s="5">
        <v>10000</v>
      </c>
      <c r="C24" s="5">
        <v>20000</v>
      </c>
      <c r="D24" s="5">
        <v>30000</v>
      </c>
    </row>
    <row r="25" spans="1:6" x14ac:dyDescent="0.45">
      <c r="A25" s="5" t="s">
        <v>24</v>
      </c>
      <c r="B25" s="5">
        <f>16*B23</f>
        <v>362808.9917442929</v>
      </c>
      <c r="C25" s="5">
        <f>16*B23</f>
        <v>362808.9917442929</v>
      </c>
      <c r="D25" s="5">
        <f>16*B23</f>
        <v>362808.9917442929</v>
      </c>
    </row>
    <row r="26" spans="1:6" x14ac:dyDescent="0.45">
      <c r="A26" s="5" t="s">
        <v>14</v>
      </c>
      <c r="B26" s="5">
        <f>B24*24</f>
        <v>240000</v>
      </c>
      <c r="C26" s="5">
        <f>C24*24</f>
        <v>480000</v>
      </c>
      <c r="D26" s="5">
        <f>B23*24</f>
        <v>544213.48761643935</v>
      </c>
    </row>
    <row r="27" spans="1:6" x14ac:dyDescent="0.45">
      <c r="A27" s="5" t="s">
        <v>15</v>
      </c>
      <c r="B27" s="5">
        <f>(B23-B24)*5</f>
        <v>63377.809920091531</v>
      </c>
      <c r="C27" s="5">
        <f>(B23-C24)*5</f>
        <v>13377.809920091531</v>
      </c>
      <c r="D27" s="5">
        <v>0</v>
      </c>
    </row>
    <row r="28" spans="1:6" x14ac:dyDescent="0.45">
      <c r="A28" s="10" t="s">
        <v>16</v>
      </c>
      <c r="B28" s="10">
        <f>(B26+B27)-B25</f>
        <v>-59431.181824201369</v>
      </c>
      <c r="C28" s="10">
        <f>(C27+C26)-C25</f>
        <v>130568.81817579863</v>
      </c>
      <c r="D28" s="10">
        <f>D26-D25</f>
        <v>181404.49587214645</v>
      </c>
    </row>
    <row r="29" spans="1:6" x14ac:dyDescent="0.45">
      <c r="A29" s="10"/>
      <c r="B29" s="10"/>
      <c r="C29" s="10"/>
      <c r="D29" s="10"/>
    </row>
    <row r="32" spans="1:6" x14ac:dyDescent="0.45">
      <c r="A32" s="3" t="s">
        <v>17</v>
      </c>
      <c r="B32" s="3"/>
      <c r="C32" s="3"/>
      <c r="D32" s="3"/>
      <c r="E32" s="3"/>
      <c r="F32" s="3"/>
    </row>
    <row r="34" spans="1:4" x14ac:dyDescent="0.45">
      <c r="A34" t="s">
        <v>11</v>
      </c>
      <c r="B34">
        <v>25000</v>
      </c>
    </row>
    <row r="35" spans="1:4" x14ac:dyDescent="0.45">
      <c r="A35" s="13" t="s">
        <v>12</v>
      </c>
      <c r="B35" s="11">
        <v>10000</v>
      </c>
      <c r="C35" s="5">
        <v>20000</v>
      </c>
      <c r="D35" s="5">
        <v>30000</v>
      </c>
    </row>
    <row r="36" spans="1:4" x14ac:dyDescent="0.45">
      <c r="A36" s="14" t="s">
        <v>13</v>
      </c>
      <c r="B36" s="11">
        <f>16*B34</f>
        <v>400000</v>
      </c>
      <c r="C36" s="5">
        <f>16*B34</f>
        <v>400000</v>
      </c>
      <c r="D36" s="5">
        <f>16*B34</f>
        <v>400000</v>
      </c>
    </row>
    <row r="37" spans="1:4" x14ac:dyDescent="0.45">
      <c r="A37" s="14" t="s">
        <v>14</v>
      </c>
      <c r="B37" s="11">
        <f>B35*24</f>
        <v>240000</v>
      </c>
      <c r="C37" s="5">
        <f>C35*24</f>
        <v>480000</v>
      </c>
      <c r="D37" s="5">
        <f>B34*24</f>
        <v>600000</v>
      </c>
    </row>
    <row r="38" spans="1:4" x14ac:dyDescent="0.45">
      <c r="A38" s="14" t="s">
        <v>15</v>
      </c>
      <c r="B38" s="11">
        <f>(B34-B35)*5</f>
        <v>75000</v>
      </c>
      <c r="C38" s="5">
        <f>(B34-C35)*5</f>
        <v>25000</v>
      </c>
      <c r="D38" s="5">
        <v>0</v>
      </c>
    </row>
    <row r="39" spans="1:4" x14ac:dyDescent="0.45">
      <c r="A39" s="15" t="s">
        <v>16</v>
      </c>
      <c r="B39" s="12">
        <f>(B37+B38)-B36</f>
        <v>-85000</v>
      </c>
      <c r="C39" s="10">
        <f>(C38+C37)-C36</f>
        <v>105000</v>
      </c>
      <c r="D39" s="10">
        <f>D37-D36</f>
        <v>200000</v>
      </c>
    </row>
  </sheetData>
  <mergeCells count="1">
    <mergeCell ref="A15:F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Plessner</dc:creator>
  <cp:lastModifiedBy>Owner</cp:lastModifiedBy>
  <dcterms:created xsi:type="dcterms:W3CDTF">2018-01-09T03:18:14Z</dcterms:created>
  <dcterms:modified xsi:type="dcterms:W3CDTF">2019-11-04T00:02:39Z</dcterms:modified>
</cp:coreProperties>
</file>